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s" sheetId="1" r:id="rId4"/>
    <sheet state="visible" name="Summary" sheetId="2" r:id="rId5"/>
    <sheet state="visible" name="Courier company invoice" sheetId="3" r:id="rId6"/>
    <sheet state="hidden" name="X-Order Report" sheetId="4" r:id="rId7"/>
    <sheet state="hidden" name="X-SKU Master" sheetId="5" r:id="rId8"/>
    <sheet state="hidden" name="X-Pincode" sheetId="6" r:id="rId9"/>
    <sheet state="hidden" name="Courier company rates" sheetId="7" r:id="rId10"/>
    <sheet state="hidden" name="Sheet2" sheetId="8" r:id="rId11"/>
  </sheets>
  <definedNames>
    <definedName localSheetId="6" name="ExternalData_4">'Courier company rates'!$A$1:$T$2</definedName>
    <definedName localSheetId="4" name="ExternalData_2">'X-SKU Master'!$A$1:$B$67</definedName>
    <definedName localSheetId="5" name="ExternalData_1">'X-Pincode'!$A$1:$C$125</definedName>
    <definedName localSheetId="2" name="ExternalData_3">'Courier company invoice'!$A$1:$H$125</definedName>
  </definedNames>
  <calcPr/>
  <pivotCaches>
    <pivotCache cacheId="0" r:id="rId12"/>
  </pivotCaches>
  <extLst>
    <ext uri="GoogleSheetsCustomDataVersion2">
      <go:sheetsCustomData xmlns:go="http://customooxmlschemas.google.com/" r:id="rId13" roundtripDataChecksum="46QU8oJ423hDUkn9aOU0YkwU2/yWiMM6FrEP/JZM5k8="/>
    </ext>
  </extLst>
</workbook>
</file>

<file path=xl/sharedStrings.xml><?xml version="1.0" encoding="utf-8"?>
<sst xmlns="http://schemas.openxmlformats.org/spreadsheetml/2006/main" count="585" uniqueCount="76">
  <si>
    <t>Order ID</t>
  </si>
  <si>
    <t>AWB Code</t>
  </si>
  <si>
    <t>Total Weight as per X kg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</si>
  <si>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</si>
  <si>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</si>
  <si>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</si>
  <si>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</si>
  <si>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</si>
  <si>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</si>
  <si>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</si>
  <si>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</si>
  <si>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for correctly charged calculation</t>
  </si>
  <si>
    <t>Count</t>
  </si>
  <si>
    <t>Amount</t>
  </si>
  <si>
    <t>Total Orders - Correctly Charged</t>
  </si>
  <si>
    <t>Total Orders - Over Charged</t>
  </si>
  <si>
    <t>Total Orders - Under Charged</t>
  </si>
  <si>
    <t>Name :- Shubham M Kadam</t>
  </si>
  <si>
    <t>DA B-40</t>
  </si>
  <si>
    <t>Note : Some sheets has been hided to plz unhide for referrence</t>
  </si>
  <si>
    <t>Charged Weight</t>
  </si>
  <si>
    <t>Warehouse Pincode</t>
  </si>
  <si>
    <t>Customer Pincode</t>
  </si>
  <si>
    <t>Zone</t>
  </si>
  <si>
    <t>Type of Shipment</t>
  </si>
  <si>
    <t>Billing Amount (Rs.)</t>
  </si>
  <si>
    <t>Column1</t>
  </si>
  <si>
    <t>zone as per x</t>
  </si>
  <si>
    <t>Forward</t>
  </si>
  <si>
    <t>RTO</t>
  </si>
  <si>
    <t>No of times</t>
  </si>
  <si>
    <t>X Forward Fixed Charges</t>
  </si>
  <si>
    <t>X forward additional charge</t>
  </si>
  <si>
    <t>X RTO Fixed Charges</t>
  </si>
  <si>
    <t>X RTO Additional charge</t>
  </si>
  <si>
    <t>X shipping charge Total</t>
  </si>
  <si>
    <t>d</t>
  </si>
  <si>
    <t>Forward charges</t>
  </si>
  <si>
    <t>b</t>
  </si>
  <si>
    <t>e</t>
  </si>
  <si>
    <t>Forward and RTO charges</t>
  </si>
  <si>
    <t>ExternOrderNo</t>
  </si>
  <si>
    <t>SKU</t>
  </si>
  <si>
    <t>Order Qty</t>
  </si>
  <si>
    <t>weight in gm</t>
  </si>
  <si>
    <t>Total Weight</t>
  </si>
  <si>
    <t>OrderId</t>
  </si>
  <si>
    <t>Weight kg</t>
  </si>
  <si>
    <t>GIFTBOX202002</t>
  </si>
  <si>
    <t>SACHETS001</t>
  </si>
  <si>
    <t>GIFTBOX202003</t>
  </si>
  <si>
    <t>Grand Total</t>
  </si>
  <si>
    <t>GIFTBOX202004</t>
  </si>
  <si>
    <t>GIFTBOX202001</t>
  </si>
  <si>
    <t>Weight (g)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</si>
  <si>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</si>
  <si>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</si>
  <si>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</si>
  <si>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</si>
  <si>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</si>
  <si>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</si>
  <si>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</si>
  <si>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</si>
  <si>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</si>
  <si>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</si>
  <si>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</si>
  <si>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</si>
  <si>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</si>
  <si>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</si>
  <si>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</si>
  <si>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</si>
  <si>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</si>
  <si>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</si>
  <si>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</si>
  <si>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</si>
  <si>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Sum of 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</si>
</sst>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1" fillId="2" fontId="2" numFmtId="0" xfId="0" applyBorder="1" applyFill="1" applyFont="1"/>
    <xf borderId="2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1" numFmtId="0" xfId="0" applyFont="1"/>
    <xf borderId="3" fillId="2" fontId="2" numFmtId="0" xfId="0" applyBorder="1" applyFont="1"/>
    <xf borderId="4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Courier company invoice-style">
      <tableStyleElement dxfId="1" type="headerRow"/>
      <tableStyleElement dxfId="2" type="firstRowStripe"/>
      <tableStyleElement dxfId="3" type="secondRowStripe"/>
    </tableStyle>
    <tableStyle count="3" pivot="0" name="X-SKU Master-style">
      <tableStyleElement dxfId="1" type="headerRow"/>
      <tableStyleElement dxfId="2" type="firstRowStripe"/>
      <tableStyleElement dxfId="3" type="secondRowStripe"/>
    </tableStyle>
    <tableStyle count="3" pivot="0" name="X-Pincode-style">
      <tableStyleElement dxfId="1" type="headerRow"/>
      <tableStyleElement dxfId="2" type="firstRowStripe"/>
      <tableStyleElement dxfId="3" type="secondRowStripe"/>
    </tableStyle>
    <tableStyle count="3" pivot="0" name="Courier company ra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Sheet2!$A$2:$A$126</c:f>
            </c:strRef>
          </c:cat>
          <c:val>
            <c:numRef>
              <c:f>Sheet2!$B$2:$B$126</c:f>
              <c:numCache/>
            </c:numRef>
          </c:val>
        </c:ser>
        <c:axId val="584309899"/>
        <c:axId val="972448110"/>
      </c:barChart>
      <c:catAx>
        <c:axId val="584309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72448110"/>
      </c:catAx>
      <c:valAx>
        <c:axId val="972448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430989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4371975" cy="2695575"/>
    <xdr:graphicFrame>
      <xdr:nvGraphicFramePr>
        <xdr:cNvPr id="13872176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401" sheet="X-Order Report"/>
  </cacheSource>
  <cacheFields>
    <cacheField name="ExternOrderNo" numFmtId="0">
      <sharedItems containsSemiMixedTypes="0" containsString="0" containsNumber="1" containsInteger="1">
        <n v="2.001827036E9"/>
        <n v="2.001825261E9"/>
        <n v="2.001823564E9"/>
        <n v="2.001822466E9"/>
        <n v="2.001821995E9"/>
        <n v="2.001821766E9"/>
        <n v="2.00182175E9"/>
        <n v="2.001821742E9"/>
        <n v="2.001821679E9"/>
        <n v="2.001821502E9"/>
        <n v="2.001821284E9"/>
        <n v="2.00182119E9"/>
        <n v="2.001821185E9"/>
        <n v="2.001820978E9"/>
        <n v="2.00182069E9"/>
        <n v="2.001819252E9"/>
        <n v="2.00181839E9"/>
        <n v="2.00181716E9"/>
        <n v="2.001817093E9"/>
        <n v="2.001816996E9"/>
        <n v="2.001816684E9"/>
        <n v="2.001816131E9"/>
        <n v="2.001815688E9"/>
        <n v="2.00181458E9"/>
        <n v="2.001813009E9"/>
        <n v="2.001812941E9"/>
        <n v="2.001812854E9"/>
        <n v="2.001812838E9"/>
        <n v="2.00181265E9"/>
        <n v="2.001812195E9"/>
        <n v="2.001811809E9"/>
        <n v="2.001811604E9"/>
        <n v="2.001811475E9"/>
        <n v="2.001811466E9"/>
        <n v="2.001811363E9"/>
        <n v="2.001811306E9"/>
        <n v="2.001811305E9"/>
        <n v="2.001811229E9"/>
        <n v="2.001811192E9"/>
        <n v="2.001811153E9"/>
        <n v="2.001811058E9"/>
        <n v="2.001811039E9"/>
        <n v="2.001810697E9"/>
        <n v="2.001810549E9"/>
        <n v="2.001810281E9"/>
        <n v="2.001810125E9"/>
        <n v="2.001810104E9"/>
        <n v="2.001809934E9"/>
        <n v="2.001809917E9"/>
        <n v="2.00180982E9"/>
        <n v="2.001809794E9"/>
        <n v="2.001809592E9"/>
        <n v="2.001809383E9"/>
        <n v="2.00180927E9"/>
        <n v="2.001808992E9"/>
        <n v="2.001808883E9"/>
        <n v="2.001808837E9"/>
        <n v="2.001808832E9"/>
        <n v="2.001808801E9"/>
        <n v="2.001808739E9"/>
        <n v="2.001808679E9"/>
        <n v="2.001808675E9"/>
        <n v="2.001808585E9"/>
        <n v="2.001808542E9"/>
        <n v="2.001808507E9"/>
        <n v="2.001808475E9"/>
        <n v="2.001808295E9"/>
        <n v="2.001808286E9"/>
        <n v="2.001808207E9"/>
        <n v="2.001808118E9"/>
        <n v="2.001808102E9"/>
        <n v="2.001807981E9"/>
        <n v="2.001807976E9"/>
        <n v="2.00180797E9"/>
        <n v="2.00180796E9"/>
        <n v="2.001807956E9"/>
        <n v="2.001807931E9"/>
        <n v="2.00180793E9"/>
        <n v="2.001807852E9"/>
        <n v="2.001807814E9"/>
        <n v="2.001807785E9"/>
        <n v="2.001807613E9"/>
        <n v="2.001807415E9"/>
        <n v="2.001807362E9"/>
        <n v="2.001807329E9"/>
        <n v="2.001807328E9"/>
        <n v="2.00180729E9"/>
        <n v="2.001807241E9"/>
        <n v="2.001807186E9"/>
        <n v="2.001807084E9"/>
        <n v="2.001807058E9"/>
        <n v="2.001807036E9"/>
        <n v="2.001807012E9"/>
        <n v="2.001807004E9"/>
        <n v="2.001806968E9"/>
        <n v="2.001806885E9"/>
        <n v="2.001806828E9"/>
        <n v="2.001806823E9"/>
        <n v="2.001806801E9"/>
        <n v="2.001806776E9"/>
        <n v="2.001806768E9"/>
        <n v="2.001806735E9"/>
        <n v="2.001806733E9"/>
        <n v="2.001806726E9"/>
        <n v="2.001806686E9"/>
        <n v="2.001806652E9"/>
        <n v="2.001806616E9"/>
        <n v="2.001806575E9"/>
        <n v="2.001806567E9"/>
        <n v="2.001806547E9"/>
        <n v="2.001806533E9"/>
        <n v="2.001806471E9"/>
        <n v="2.001806458E9"/>
        <n v="2.001806446E9"/>
        <n v="2.001806408E9"/>
        <n v="2.001806338E9"/>
        <n v="2.001806304E9"/>
        <n v="2.001806273E9"/>
        <n v="2.001806251E9"/>
        <n v="2.001806233E9"/>
        <n v="2.001806232E9"/>
        <n v="2.001806229E9"/>
        <n v="2.001806226E9"/>
        <n v="2.00180621E9"/>
      </sharedItems>
    </cacheField>
    <cacheField name="SKU">
      <sharedItems containsMixedTypes="1" containsNumber="1" containsInteger="1">
        <n v="8.904223818706E12"/>
        <n v="8.904223819093E12"/>
        <n v="8.904223819109E12"/>
        <n v="8.90422381843E12"/>
        <n v="8.904223819277E12"/>
        <s v="GIFTBOX202002"/>
        <n v="8.904223818638E12"/>
        <s v="SACHETS001"/>
        <n v="8.904223819024E12"/>
        <n v="8.904223819291E12"/>
        <n v="8.904223818669E12"/>
        <n v="8.904223819031E12"/>
        <n v="8.904223819468E12"/>
        <n v="8.90422381913E12"/>
        <n v="8.904223818591E12"/>
        <n v="8.90422381885E12"/>
        <n v="8.90422381898E12"/>
        <n v="8.904223818614E12"/>
        <n v="8.904223819321E12"/>
        <n v="8.904223819338E12"/>
        <n v="8.904223818942E12"/>
        <n v="8.904223818683E12"/>
        <n v="8.904223819239E12"/>
        <n v="8.904223819246E12"/>
        <n v="8.904223819253E12"/>
        <n v="8.904223819147E12"/>
        <n v="8.904223815859E12"/>
        <n v="8.904223817501E12"/>
        <n v="8.904223817273E12"/>
        <n v="8.904223818935E12"/>
        <n v="8.904223818478E12"/>
        <n v="8.904223819284E12"/>
        <n v="8.904223816214E12"/>
        <n v="8.904223818874E12"/>
        <n v="8.904223819512E12"/>
        <n v="8.904223818881E12"/>
        <n v="8.904223818553E12"/>
        <n v="8.904223816665E12"/>
        <s v="GIFTBOX202003"/>
        <n v="8.904223819017E12"/>
        <n v="8.904223819499E12"/>
        <n v="8.904223818751E12"/>
        <n v="8.904223815873E12"/>
        <n v="8.904223819352E12"/>
        <n v="8.904223819543E12"/>
        <n v="8.904223819505E12"/>
        <n v="8.904223819345E12"/>
        <n v="8.904223818454E12"/>
        <n v="8.904223818898E12"/>
        <s v="GIFTBOX202004"/>
        <n v="8.904223819116E12"/>
        <n v="8.904223815866E12"/>
        <n v="8.904223815682E12"/>
        <n v="8.904223817334E12"/>
        <s v="GIFTBOX202001"/>
        <n v="8.904223819369E12"/>
        <n v="8.904223819161E12"/>
        <n v="8.90422381926E12"/>
        <n v="8.904223818713E12"/>
        <n v="8.904223818997E12"/>
        <n v="8.904223819123E12"/>
        <n v="8.904223815804E12"/>
        <n v="8.904223818577E12"/>
        <n v="8.904223819437E12"/>
        <n v="8.904223818645E12"/>
      </sharedItems>
    </cacheField>
    <cacheField name="Order Qty" numFmtId="0">
      <sharedItems containsSemiMixedTypes="0" containsString="0" containsNumber="1" containsInteger="1">
        <n v="1.0"/>
        <n v="2.0"/>
        <n v="4.0"/>
        <n v="3.0"/>
        <n v="8.0"/>
        <n v="6.0"/>
      </sharedItems>
    </cacheField>
    <cacheField name="weight in gm" numFmtId="0">
      <sharedItems containsSemiMixedTypes="0" containsString="0" containsNumber="1" containsInteger="1">
        <n v="127.0"/>
        <n v="150.0"/>
        <n v="100.0"/>
        <n v="165.0"/>
        <n v="350.0"/>
        <n v="500.0"/>
        <n v="137.0"/>
        <n v="10.0"/>
        <n v="112.0"/>
        <n v="240.0"/>
        <n v="120.0"/>
        <n v="110.0"/>
        <n v="65.0"/>
        <n v="600.0"/>
        <n v="133.0"/>
        <n v="121.0"/>
        <n v="290.0"/>
        <n v="210.0"/>
        <n v="140.0"/>
        <n v="115.0"/>
        <n v="102.0"/>
        <n v="113.0"/>
        <n v="300.0"/>
        <n v="232.0"/>
        <n v="30.0"/>
        <n v="170.0"/>
        <n v="130.0"/>
        <n v="490.0"/>
        <n v="250.0"/>
        <n v="160.0"/>
        <n v="552.0"/>
      </sharedItems>
    </cacheField>
    <cacheField name="Total Weight" numFmtId="2">
      <sharedItems containsSemiMixedTypes="0" containsString="0" containsNumber="1">
        <n v="0.127"/>
        <n v="0.15"/>
        <n v="0.1"/>
        <n v="0.165"/>
        <n v="0.35"/>
        <n v="0.5"/>
        <n v="0.274"/>
        <n v="0.01"/>
        <n v="0.448"/>
        <n v="0.411"/>
        <n v="0.24"/>
        <n v="0.224"/>
        <n v="0.48"/>
        <n v="0.896"/>
        <n v="0.11"/>
        <n v="0.065"/>
        <n v="0.112"/>
        <n v="0.6"/>
        <n v="0.266"/>
        <n v="0.242"/>
        <n v="0.29"/>
        <n v="0.133"/>
        <n v="0.121"/>
        <n v="0.12"/>
        <n v="0.21"/>
        <n v="0.14"/>
        <n v="0.115"/>
        <n v="0.2"/>
        <n v="0.204"/>
        <n v="0.113"/>
        <n v="0.3"/>
        <n v="0.232"/>
        <n v="0.03"/>
        <n v="0.13"/>
        <n v="0.226"/>
        <n v="0.17"/>
        <n v="0.254"/>
        <n v="0.58"/>
        <n v="0.672"/>
        <n v="0.49"/>
        <n v="0.42"/>
        <n v="0.84"/>
        <n v="0.25"/>
        <n v="0.16"/>
        <n v="1.104"/>
        <n v="0.82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compact="0" compactData="0">
  <location ref="A1:B126" firstHeaderRow="0" firstDataRow="1" firstDataCol="0"/>
  <pivotFields>
    <pivotField name="ExternOrderNo" axis="axisRow" compact="0" outline="0" multipleItemSelectionAllowed="1" showAll="0" sortType="ascending">
      <items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Order Q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 in g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Total Weight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0"/>
  </rowFields>
  <dataFields>
    <dataField name="Sum of Total Weight" fld="4" baseField="0"/>
  </dataFields>
</pivotTableDefinition>
</file>

<file path=xl/tables/table1.xml><?xml version="1.0" encoding="utf-8"?>
<table xmlns="http://schemas.openxmlformats.org/spreadsheetml/2006/main" ref="A1:L125" displayName="Table_1" id="1">
  <tableColumns count="12">
    <tableColumn name="AWB Code" id="1"/>
    <tableColumn name="Order ID" id="2"/>
    <tableColumn name="Charged Weight" id="3"/>
    <tableColumn name="Warehouse Pincode" id="4"/>
    <tableColumn name="Customer Pincode" id="5"/>
    <tableColumn name="Zone" id="6"/>
    <tableColumn name="Type of Shipment" id="7"/>
    <tableColumn name="Billing Amount (Rs.)" id="8"/>
    <tableColumn name="Column1" id="9"/>
    <tableColumn name="zone as per x" id="10"/>
    <tableColumn name="Forward" id="11"/>
    <tableColumn name="RTO" id="12"/>
  </tableColumns>
  <tableStyleInfo name="Courier company invoice-style" showColumnStripes="0" showFirstColumn="1" showLastColumn="1" showRowStripes="1"/>
</table>
</file>

<file path=xl/tables/table2.xml><?xml version="1.0" encoding="utf-8"?>
<table xmlns="http://schemas.openxmlformats.org/spreadsheetml/2006/main" ref="A1:B67" displayName="Table_2" id="2">
  <tableColumns count="2">
    <tableColumn name="SKU" id="1"/>
    <tableColumn name="Weight (g)" id="2"/>
  </tableColumns>
  <tableStyleInfo name="X-SKU Master-style" showColumnStripes="0" showFirstColumn="1" showLastColumn="1" showRowStripes="1"/>
</table>
</file>

<file path=xl/tables/table3.xml><?xml version="1.0" encoding="utf-8"?>
<table xmlns="http://schemas.openxmlformats.org/spreadsheetml/2006/main" ref="A1:C125" displayName="Table_3" id="3">
  <tableColumns count="3">
    <tableColumn name="Warehouse Pincode" id="1"/>
    <tableColumn name="Customer Pincode" id="2"/>
    <tableColumn name="Zone" id="3"/>
  </tableColumns>
  <tableStyleInfo name="X-Pincode-style" showColumnStripes="0" showFirstColumn="1" showLastColumn="1" showRowStripes="1"/>
</table>
</file>

<file path=xl/tables/table4.xml><?xml version="1.0" encoding="utf-8"?>
<table xmlns="http://schemas.openxmlformats.org/spreadsheetml/2006/main" ref="A1:T2" displayName="Table_4" id="4">
  <tableColumns count="20">
    <tableColumn name="fwd_a_fixed" id="1"/>
    <tableColumn name="fwd_a_additional" id="2"/>
    <tableColumn name="fwd_b_fixed" id="3"/>
    <tableColumn name="fwd_b_additional" id="4"/>
    <tableColumn name="fwd_c_fixed" id="5"/>
    <tableColumn name="fwd_c_additional" id="6"/>
    <tableColumn name="fwd_d_fixed" id="7"/>
    <tableColumn name="fwd_d_additional" id="8"/>
    <tableColumn name="fwd_e_fixed" id="9"/>
    <tableColumn name="fwd_e_additional" id="10"/>
    <tableColumn name="rto_a_fixed" id="11"/>
    <tableColumn name="rto_a_additional" id="12"/>
    <tableColumn name="rto_b_fixed" id="13"/>
    <tableColumn name="rto_b_additional" id="14"/>
    <tableColumn name="rto_c_fixed" id="15"/>
    <tableColumn name="rto_c_additional" id="16"/>
    <tableColumn name="rto_d_fixed" id="17"/>
    <tableColumn name="rto_d_additional" id="18"/>
    <tableColumn name="rto_e_fixed" id="19"/>
    <tableColumn name="rto_e_additional" id="20"/>
  </tableColumns>
  <tableStyleInfo name="Courier company ra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3" width="8.71"/>
    <col customWidth="1" min="4" max="4" width="21.86"/>
    <col customWidth="1" min="5" max="5" width="10.43"/>
    <col customWidth="1" min="6" max="6" width="12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ht="14.25" customHeight="1">
      <c r="A2" s="1">
        <v>2.001806232E9</v>
      </c>
      <c r="B2" s="1">
        <v>1.091117222124E12</v>
      </c>
      <c r="C2" s="2">
        <f>VLOOKUP(A2,'X-Order Report'!$G$2:$H$126,2,0)</f>
        <v>1.302</v>
      </c>
      <c r="D2" s="1">
        <f t="array" ref="D2">IFS(C2&lt;=0.5,0.5,C2&lt;=1,1,C2&lt;=1.5,1.5,C2&lt;=2,2,C2&lt;=2.5,2.5,C2&lt;=3,3,C2&lt;=3.5,3.5,C2&lt;=4,4,C2&lt;=4.5,4.5,C2&lt;=5,5)</f>
        <v>1.5</v>
      </c>
      <c r="E2" s="3">
        <v>1.3</v>
      </c>
      <c r="F2" s="1">
        <f t="array" ref="F2">IFS(E2&lt;=0.5,0.5,E2&lt;=1,1,E2&lt;=1.5,1.5,E2&lt;=2,2,E2&lt;=2.5,2.5,E2&lt;=3,3,E2&lt;=3.5,3.5,E2&lt;=4,4,E2&lt;=4.5,4.5,E2&lt;=5,5)</f>
        <v>1.5</v>
      </c>
      <c r="G2" s="1" t="str">
        <f>VLOOKUP(A2,'Courier company invoice'!$B$2:$J$125,9,0)</f>
        <v>d</v>
      </c>
      <c r="H2" s="1" t="str">
        <f>VLOOKUP(A2,'Courier company invoice'!$B$2:$J$125,5,0)</f>
        <v>d</v>
      </c>
      <c r="I2" s="1">
        <f>VLOOKUP(A2,'Courier company invoice'!$B$2:$S$125,18,0)</f>
        <v>135</v>
      </c>
      <c r="J2" s="1">
        <f>VLOOKUP(A2,'Courier company invoice'!$B$2:$L$125,7,0)</f>
        <v>135</v>
      </c>
      <c r="K2" s="1">
        <f t="shared" ref="K2:K125" si="1">I2-J2</f>
        <v>0</v>
      </c>
      <c r="M2" s="1">
        <f t="shared" ref="M2:M125" si="2">IF(I2=J2,J2,0)</f>
        <v>135</v>
      </c>
    </row>
    <row r="3" ht="14.25" customHeight="1">
      <c r="A3" s="1">
        <v>2.001806273E9</v>
      </c>
      <c r="B3" s="1">
        <v>1.091117222194E12</v>
      </c>
      <c r="C3" s="2">
        <f>VLOOKUP(A3,'X-Order Report'!$G$2:$H$126,2,0)</f>
        <v>0.615</v>
      </c>
      <c r="D3" s="1">
        <f t="array" ref="D3">IFS(C3&lt;=0.5,0.5,C3&lt;=1,1,C3&lt;=1.5,1.5,C3&lt;=2,2,C3&lt;=2.5,2.5,C3&lt;=3,3,C3&lt;=3.5,3.5,C3&lt;=4,4,C3&lt;=4.5,4.5,C3&lt;=5,5)</f>
        <v>1</v>
      </c>
      <c r="E3" s="4">
        <v>1.0</v>
      </c>
      <c r="F3" s="1">
        <f t="array" ref="F3">IFS(E3&lt;=0.5,0.5,E3&lt;=1,1,E3&lt;=1.5,1.5,E3&lt;=2,2,E3&lt;=2.5,2.5,E3&lt;=3,3,E3&lt;=3.5,3.5,E3&lt;=4,4,E3&lt;=4.5,4.5,E3&lt;=5,5)</f>
        <v>1</v>
      </c>
      <c r="G3" s="1" t="str">
        <f>VLOOKUP(A3,'Courier company invoice'!$B$2:$J$125,9,0)</f>
        <v>d</v>
      </c>
      <c r="H3" s="1" t="str">
        <f>VLOOKUP(A3,'Courier company invoice'!$B$2:$J$125,5,0)</f>
        <v>d</v>
      </c>
      <c r="I3" s="1">
        <f>VLOOKUP(A3,'Courier company invoice'!$B$2:$S$125,18,0)</f>
        <v>90.2</v>
      </c>
      <c r="J3" s="1">
        <f>VLOOKUP(A3,'Courier company invoice'!$B$2:$L$125,7,0)</f>
        <v>90.2</v>
      </c>
      <c r="K3" s="1">
        <f t="shared" si="1"/>
        <v>0</v>
      </c>
      <c r="M3" s="1">
        <f t="shared" si="2"/>
        <v>90.2</v>
      </c>
    </row>
    <row r="4" ht="14.25" customHeight="1">
      <c r="A4" s="1">
        <v>2.001806408E9</v>
      </c>
      <c r="B4" s="1">
        <v>1.091117222931E12</v>
      </c>
      <c r="C4" s="2">
        <f>VLOOKUP(A4,'X-Order Report'!$G$2:$H$126,2,0)</f>
        <v>2.265</v>
      </c>
      <c r="D4" s="1">
        <f t="array" ref="D4">IFS(C4&lt;=0.5,0.5,C4&lt;=1,1,C4&lt;=1.5,1.5,C4&lt;=2,2,C4&lt;=2.5,2.5,C4&lt;=3,3,C4&lt;=3.5,3.5,C4&lt;=4,4,C4&lt;=4.5,4.5,C4&lt;=5,5)</f>
        <v>2.5</v>
      </c>
      <c r="E4" s="3">
        <v>2.5</v>
      </c>
      <c r="F4" s="1">
        <f t="array" ref="F4">IFS(E4&lt;=0.5,0.5,E4&lt;=1,1,E4&lt;=1.5,1.5,E4&lt;=2,2,E4&lt;=2.5,2.5,E4&lt;=3,3,E4&lt;=3.5,3.5,E4&lt;=4,4,E4&lt;=4.5,4.5,E4&lt;=5,5)</f>
        <v>2.5</v>
      </c>
      <c r="G4" s="1" t="str">
        <f>VLOOKUP(A4,'Courier company invoice'!$B$2:$J$125,9,0)</f>
        <v>d</v>
      </c>
      <c r="H4" s="1" t="str">
        <f>VLOOKUP(A4,'Courier company invoice'!$B$2:$J$125,5,0)</f>
        <v>d</v>
      </c>
      <c r="I4" s="1">
        <f>VLOOKUP(A4,'Courier company invoice'!$B$2:$S$125,18,0)</f>
        <v>224.6</v>
      </c>
      <c r="J4" s="1">
        <f>VLOOKUP(A4,'Courier company invoice'!$B$2:$L$125,7,0)</f>
        <v>224.6</v>
      </c>
      <c r="K4" s="1">
        <f t="shared" si="1"/>
        <v>0</v>
      </c>
      <c r="M4" s="1">
        <f t="shared" si="2"/>
        <v>224.6</v>
      </c>
    </row>
    <row r="5" ht="14.25" customHeight="1">
      <c r="A5" s="1">
        <v>2.001806458E9</v>
      </c>
      <c r="B5" s="1">
        <v>1.091117223244E12</v>
      </c>
      <c r="C5" s="2">
        <f>VLOOKUP(A5,'X-Order Report'!$G$2:$H$126,2,0)</f>
        <v>0.7</v>
      </c>
      <c r="D5" s="1">
        <f t="array" ref="D5">IFS(C5&lt;=0.5,0.5,C5&lt;=1,1,C5&lt;=1.5,1.5,C5&lt;=2,2,C5&lt;=2.5,2.5,C5&lt;=3,3,C5&lt;=3.5,3.5,C5&lt;=4,4,C5&lt;=4.5,4.5,C5&lt;=5,5)</f>
        <v>1</v>
      </c>
      <c r="E5" s="4">
        <v>1.0</v>
      </c>
      <c r="F5" s="1">
        <f t="array" ref="F5">IFS(E5&lt;=0.5,0.5,E5&lt;=1,1,E5&lt;=1.5,1.5,E5&lt;=2,2,E5&lt;=2.5,2.5,E5&lt;=3,3,E5&lt;=3.5,3.5,E5&lt;=4,4,E5&lt;=4.5,4.5,E5&lt;=5,5)</f>
        <v>1</v>
      </c>
      <c r="G5" s="1" t="str">
        <f>VLOOKUP(A5,'Courier company invoice'!$B$2:$J$125,9,0)</f>
        <v>b</v>
      </c>
      <c r="H5" s="1" t="str">
        <f>VLOOKUP(A5,'Courier company invoice'!$B$2:$J$125,5,0)</f>
        <v>b</v>
      </c>
      <c r="I5" s="1">
        <f>VLOOKUP(A5,'Courier company invoice'!$B$2:$S$125,18,0)</f>
        <v>61.3</v>
      </c>
      <c r="J5" s="1">
        <f>VLOOKUP(A5,'Courier company invoice'!$B$2:$L$125,7,0)</f>
        <v>61.3</v>
      </c>
      <c r="K5" s="1">
        <f t="shared" si="1"/>
        <v>0</v>
      </c>
      <c r="M5" s="1">
        <f t="shared" si="2"/>
        <v>61.3</v>
      </c>
    </row>
    <row r="6" ht="14.25" customHeight="1">
      <c r="A6" s="1">
        <v>2.001807012E9</v>
      </c>
      <c r="B6" s="1">
        <v>1.091117229345E12</v>
      </c>
      <c r="C6" s="2">
        <f>VLOOKUP(A6,'X-Order Report'!$G$2:$H$126,2,0)</f>
        <v>0.24</v>
      </c>
      <c r="D6" s="1">
        <f t="array" ref="D6">IFS(C6&lt;=0.5,0.5,C6&lt;=1,1,C6&lt;=1.5,1.5,C6&lt;=2,2,C6&lt;=2.5,2.5,C6&lt;=3,3,C6&lt;=3.5,3.5,C6&lt;=4,4,C6&lt;=4.5,4.5,C6&lt;=5,5)</f>
        <v>0.5</v>
      </c>
      <c r="E6" s="3">
        <v>0.15</v>
      </c>
      <c r="F6" s="1">
        <f t="array" ref="F6">IFS(E6&lt;=0.5,0.5,E6&lt;=1,1,E6&lt;=1.5,1.5,E6&lt;=2,2,E6&lt;=2.5,2.5,E6&lt;=3,3,E6&lt;=3.5,3.5,E6&lt;=4,4,E6&lt;=4.5,4.5,E6&lt;=5,5)</f>
        <v>0.5</v>
      </c>
      <c r="G6" s="1" t="str">
        <f>VLOOKUP(A6,'Courier company invoice'!$B$2:$J$125,9,0)</f>
        <v>d</v>
      </c>
      <c r="H6" s="1" t="str">
        <f>VLOOKUP(A6,'Courier company invoice'!$B$2:$J$125,5,0)</f>
        <v>d</v>
      </c>
      <c r="I6" s="1">
        <f>VLOOKUP(A6,'Courier company invoice'!$B$2:$S$125,18,0)</f>
        <v>45.4</v>
      </c>
      <c r="J6" s="1">
        <f>VLOOKUP(A6,'Courier company invoice'!$B$2:$L$125,7,0)</f>
        <v>45.4</v>
      </c>
      <c r="K6" s="1">
        <f t="shared" si="1"/>
        <v>0</v>
      </c>
      <c r="M6" s="1">
        <f t="shared" si="2"/>
        <v>45.4</v>
      </c>
    </row>
    <row r="7" ht="14.25" customHeight="1">
      <c r="A7" s="1">
        <v>2.001806686E9</v>
      </c>
      <c r="B7" s="1">
        <v>1.091117229555E12</v>
      </c>
      <c r="C7" s="2">
        <f>VLOOKUP(A7,'X-Order Report'!$G$2:$H$126,2,0)</f>
        <v>0.24</v>
      </c>
      <c r="D7" s="1">
        <f t="array" ref="D7">IFS(C7&lt;=0.5,0.5,C7&lt;=1,1,C7&lt;=1.5,1.5,C7&lt;=2,2,C7&lt;=2.5,2.5,C7&lt;=3,3,C7&lt;=3.5,3.5,C7&lt;=4,4,C7&lt;=4.5,4.5,C7&lt;=5,5)</f>
        <v>0.5</v>
      </c>
      <c r="E7" s="4">
        <v>0.15</v>
      </c>
      <c r="F7" s="1">
        <f t="array" ref="F7">IFS(E7&lt;=0.5,0.5,E7&lt;=1,1,E7&lt;=1.5,1.5,E7&lt;=2,2,E7&lt;=2.5,2.5,E7&lt;=3,3,E7&lt;=3.5,3.5,E7&lt;=4,4,E7&lt;=4.5,4.5,E7&lt;=5,5)</f>
        <v>0.5</v>
      </c>
      <c r="G7" s="1" t="str">
        <f>VLOOKUP(A7,'Courier company invoice'!$B$2:$J$125,9,0)</f>
        <v>d</v>
      </c>
      <c r="H7" s="1" t="str">
        <f>VLOOKUP(A7,'Courier company invoice'!$B$2:$J$125,5,0)</f>
        <v>d</v>
      </c>
      <c r="I7" s="1">
        <f>VLOOKUP(A7,'Courier company invoice'!$B$2:$S$125,18,0)</f>
        <v>45.4</v>
      </c>
      <c r="J7" s="1">
        <f>VLOOKUP(A7,'Courier company invoice'!$B$2:$L$125,7,0)</f>
        <v>45.4</v>
      </c>
      <c r="K7" s="1">
        <f t="shared" si="1"/>
        <v>0</v>
      </c>
      <c r="M7" s="1">
        <f t="shared" si="2"/>
        <v>45.4</v>
      </c>
    </row>
    <row r="8" ht="14.25" customHeight="1">
      <c r="A8" s="1">
        <v>2.001806885E9</v>
      </c>
      <c r="B8" s="1">
        <v>1.091117229776E12</v>
      </c>
      <c r="C8" s="2">
        <f>VLOOKUP(A8,'X-Order Report'!$G$2:$H$126,2,0)</f>
        <v>0.84</v>
      </c>
      <c r="D8" s="1">
        <f t="array" ref="D8">IFS(C8&lt;=0.5,0.5,C8&lt;=1,1,C8&lt;=1.5,1.5,C8&lt;=2,2,C8&lt;=2.5,2.5,C8&lt;=3,3,C8&lt;=3.5,3.5,C8&lt;=4,4,C8&lt;=4.5,4.5,C8&lt;=5,5)</f>
        <v>1</v>
      </c>
      <c r="E8" s="3">
        <v>1.0</v>
      </c>
      <c r="F8" s="1">
        <f t="array" ref="F8">IFS(E8&lt;=0.5,0.5,E8&lt;=1,1,E8&lt;=1.5,1.5,E8&lt;=2,2,E8&lt;=2.5,2.5,E8&lt;=3,3,E8&lt;=3.5,3.5,E8&lt;=4,4,E8&lt;=4.5,4.5,E8&lt;=5,5)</f>
        <v>1</v>
      </c>
      <c r="G8" s="1" t="str">
        <f>VLOOKUP(A8,'Courier company invoice'!$B$2:$J$125,9,0)</f>
        <v>b</v>
      </c>
      <c r="H8" s="1" t="str">
        <f>VLOOKUP(A8,'Courier company invoice'!$B$2:$J$125,5,0)</f>
        <v>b</v>
      </c>
      <c r="I8" s="1">
        <f>VLOOKUP(A8,'Courier company invoice'!$B$2:$S$125,18,0)</f>
        <v>61.3</v>
      </c>
      <c r="J8" s="1">
        <f>VLOOKUP(A8,'Courier company invoice'!$B$2:$L$125,7,0)</f>
        <v>61.3</v>
      </c>
      <c r="K8" s="1">
        <f t="shared" si="1"/>
        <v>0</v>
      </c>
      <c r="M8" s="1">
        <f t="shared" si="2"/>
        <v>61.3</v>
      </c>
    </row>
    <row r="9" ht="14.25" customHeight="1">
      <c r="A9" s="1">
        <v>2.001807058E9</v>
      </c>
      <c r="B9" s="1">
        <v>1.091117323112E12</v>
      </c>
      <c r="C9" s="2">
        <f>VLOOKUP(A9,'X-Order Report'!$G$2:$H$126,2,0)</f>
        <v>1.168</v>
      </c>
      <c r="D9" s="1">
        <f t="array" ref="D9">IFS(C9&lt;=0.5,0.5,C9&lt;=1,1,C9&lt;=1.5,1.5,C9&lt;=2,2,C9&lt;=2.5,2.5,C9&lt;=3,3,C9&lt;=3.5,3.5,C9&lt;=4,4,C9&lt;=4.5,4.5,C9&lt;=5,5)</f>
        <v>1.5</v>
      </c>
      <c r="E9" s="4">
        <v>1.15</v>
      </c>
      <c r="F9" s="1">
        <f t="array" ref="F9">IFS(E9&lt;=0.5,0.5,E9&lt;=1,1,E9&lt;=1.5,1.5,E9&lt;=2,2,E9&lt;=2.5,2.5,E9&lt;=3,3,E9&lt;=3.5,3.5,E9&lt;=4,4,E9&lt;=4.5,4.5,E9&lt;=5,5)</f>
        <v>1.5</v>
      </c>
      <c r="G9" s="1" t="str">
        <f>VLOOKUP(A9,'Courier company invoice'!$B$2:$J$125,9,0)</f>
        <v>b</v>
      </c>
      <c r="H9" s="1" t="str">
        <f>VLOOKUP(A9,'Courier company invoice'!$B$2:$J$125,5,0)</f>
        <v>b</v>
      </c>
      <c r="I9" s="1">
        <f>VLOOKUP(A9,'Courier company invoice'!$B$2:$S$125,18,0)</f>
        <v>89.6</v>
      </c>
      <c r="J9" s="1">
        <f>VLOOKUP(A9,'Courier company invoice'!$B$2:$L$125,7,0)</f>
        <v>89.6</v>
      </c>
      <c r="K9" s="1">
        <f t="shared" si="1"/>
        <v>0</v>
      </c>
      <c r="M9" s="1">
        <f t="shared" si="2"/>
        <v>89.6</v>
      </c>
    </row>
    <row r="10" ht="14.25" customHeight="1">
      <c r="A10" s="1">
        <v>2.001807186E9</v>
      </c>
      <c r="B10" s="1">
        <v>1.091117323812E12</v>
      </c>
      <c r="C10" s="2">
        <f>VLOOKUP(A10,'X-Order Report'!$G$2:$H$126,2,0)</f>
        <v>0.5</v>
      </c>
      <c r="D10" s="1">
        <f t="array" ref="D10">IFS(C10&lt;=0.5,0.5,C10&lt;=1,1,C10&lt;=1.5,1.5,C10&lt;=2,2,C10&lt;=2.5,2.5,C10&lt;=3,3,C10&lt;=3.5,3.5,C10&lt;=4,4,C10&lt;=4.5,4.5,C10&lt;=5,5)</f>
        <v>0.5</v>
      </c>
      <c r="E10" s="3">
        <v>0.5</v>
      </c>
      <c r="F10" s="1">
        <f t="array" ref="F10">IFS(E10&lt;=0.5,0.5,E10&lt;=1,1,E10&lt;=1.5,1.5,E10&lt;=2,2,E10&lt;=2.5,2.5,E10&lt;=3,3,E10&lt;=3.5,3.5,E10&lt;=4,4,E10&lt;=4.5,4.5,E10&lt;=5,5)</f>
        <v>0.5</v>
      </c>
      <c r="G10" s="1" t="str">
        <f>VLOOKUP(A10,'Courier company invoice'!$B$2:$J$125,9,0)</f>
        <v>d</v>
      </c>
      <c r="H10" s="1" t="str">
        <f>VLOOKUP(A10,'Courier company invoice'!$B$2:$J$125,5,0)</f>
        <v>d</v>
      </c>
      <c r="I10" s="1">
        <f>VLOOKUP(A10,'Courier company invoice'!$B$2:$S$125,18,0)</f>
        <v>45.4</v>
      </c>
      <c r="J10" s="1">
        <f>VLOOKUP(A10,'Courier company invoice'!$B$2:$L$125,7,0)</f>
        <v>45.4</v>
      </c>
      <c r="K10" s="1">
        <f t="shared" si="1"/>
        <v>0</v>
      </c>
      <c r="M10" s="1">
        <f t="shared" si="2"/>
        <v>45.4</v>
      </c>
    </row>
    <row r="11" ht="14.25" customHeight="1">
      <c r="A11" s="1">
        <v>2.00180729E9</v>
      </c>
      <c r="B11" s="1">
        <v>1.091117324206E12</v>
      </c>
      <c r="C11" s="2">
        <f>VLOOKUP(A11,'X-Order Report'!$G$2:$H$126,2,0)</f>
        <v>0.5</v>
      </c>
      <c r="D11" s="1">
        <f t="array" ref="D11">IFS(C11&lt;=0.5,0.5,C11&lt;=1,1,C11&lt;=1.5,1.5,C11&lt;=2,2,C11&lt;=2.5,2.5,C11&lt;=3,3,C11&lt;=3.5,3.5,C11&lt;=4,4,C11&lt;=4.5,4.5,C11&lt;=5,5)</f>
        <v>0.5</v>
      </c>
      <c r="E11" s="4">
        <v>0.5</v>
      </c>
      <c r="F11" s="1">
        <f t="array" ref="F11">IFS(E11&lt;=0.5,0.5,E11&lt;=1,1,E11&lt;=1.5,1.5,E11&lt;=2,2,E11&lt;=2.5,2.5,E11&lt;=3,3,E11&lt;=3.5,3.5,E11&lt;=4,4,E11&lt;=4.5,4.5,E11&lt;=5,5)</f>
        <v>0.5</v>
      </c>
      <c r="G11" s="1" t="str">
        <f>VLOOKUP(A11,'Courier company invoice'!$B$2:$J$125,9,0)</f>
        <v>d</v>
      </c>
      <c r="H11" s="1" t="str">
        <f>VLOOKUP(A11,'Courier company invoice'!$B$2:$J$125,5,0)</f>
        <v>d</v>
      </c>
      <c r="I11" s="1">
        <f>VLOOKUP(A11,'Courier company invoice'!$B$2:$S$125,18,0)</f>
        <v>45.4</v>
      </c>
      <c r="J11" s="1">
        <f>VLOOKUP(A11,'Courier company invoice'!$B$2:$L$125,7,0)</f>
        <v>45.4</v>
      </c>
      <c r="K11" s="1">
        <f t="shared" si="1"/>
        <v>0</v>
      </c>
      <c r="M11" s="1">
        <f t="shared" si="2"/>
        <v>45.4</v>
      </c>
    </row>
    <row r="12" ht="14.25" customHeight="1">
      <c r="A12" s="1">
        <v>2.001807814E9</v>
      </c>
      <c r="B12" s="1">
        <v>1.091117326612E12</v>
      </c>
      <c r="C12" s="2">
        <f>VLOOKUP(A12,'X-Order Report'!$G$2:$H$126,2,0)</f>
        <v>0.607</v>
      </c>
      <c r="D12" s="1">
        <f t="array" ref="D12">IFS(C12&lt;=0.5,0.5,C12&lt;=1,1,C12&lt;=1.5,1.5,C12&lt;=2,2,C12&lt;=2.5,2.5,C12&lt;=3,3,C12&lt;=3.5,3.5,C12&lt;=4,4,C12&lt;=4.5,4.5,C12&lt;=5,5)</f>
        <v>1</v>
      </c>
      <c r="E12" s="3">
        <v>0.79</v>
      </c>
      <c r="F12" s="1">
        <f t="array" ref="F12">IFS(E12&lt;=0.5,0.5,E12&lt;=1,1,E12&lt;=1.5,1.5,E12&lt;=2,2,E12&lt;=2.5,2.5,E12&lt;=3,3,E12&lt;=3.5,3.5,E12&lt;=4,4,E12&lt;=4.5,4.5,E12&lt;=5,5)</f>
        <v>1</v>
      </c>
      <c r="G12" s="1" t="str">
        <f>VLOOKUP(A12,'Courier company invoice'!$B$2:$J$125,9,0)</f>
        <v>b</v>
      </c>
      <c r="H12" s="1" t="str">
        <f>VLOOKUP(A12,'Courier company invoice'!$B$2:$J$125,5,0)</f>
        <v>b</v>
      </c>
      <c r="I12" s="1">
        <f>VLOOKUP(A12,'Courier company invoice'!$B$2:$S$125,18,0)</f>
        <v>61.3</v>
      </c>
      <c r="J12" s="1">
        <f>VLOOKUP(A12,'Courier company invoice'!$B$2:$L$125,7,0)</f>
        <v>61.3</v>
      </c>
      <c r="K12" s="1">
        <f t="shared" si="1"/>
        <v>0</v>
      </c>
      <c r="M12" s="1">
        <f t="shared" si="2"/>
        <v>61.3</v>
      </c>
    </row>
    <row r="13" ht="14.25" customHeight="1">
      <c r="A13" s="1">
        <v>2.001807931E9</v>
      </c>
      <c r="B13" s="1">
        <v>1.091117327172E12</v>
      </c>
      <c r="C13" s="2">
        <f>VLOOKUP(A13,'X-Order Report'!$G$2:$H$126,2,0)</f>
        <v>0.607</v>
      </c>
      <c r="D13" s="1">
        <f t="array" ref="D13">IFS(C13&lt;=0.5,0.5,C13&lt;=1,1,C13&lt;=1.5,1.5,C13&lt;=2,2,C13&lt;=2.5,2.5,C13&lt;=3,3,C13&lt;=3.5,3.5,C13&lt;=4,4,C13&lt;=4.5,4.5,C13&lt;=5,5)</f>
        <v>1</v>
      </c>
      <c r="E13" s="4">
        <v>0.72</v>
      </c>
      <c r="F13" s="1">
        <f t="array" ref="F13">IFS(E13&lt;=0.5,0.5,E13&lt;=1,1,E13&lt;=1.5,1.5,E13&lt;=2,2,E13&lt;=2.5,2.5,E13&lt;=3,3,E13&lt;=3.5,3.5,E13&lt;=4,4,E13&lt;=4.5,4.5,E13&lt;=5,5)</f>
        <v>1</v>
      </c>
      <c r="G13" s="1" t="str">
        <f>VLOOKUP(A13,'Courier company invoice'!$B$2:$J$125,9,0)</f>
        <v>d</v>
      </c>
      <c r="H13" s="1" t="str">
        <f>VLOOKUP(A13,'Courier company invoice'!$B$2:$J$125,5,0)</f>
        <v>d</v>
      </c>
      <c r="I13" s="1">
        <f>VLOOKUP(A13,'Courier company invoice'!$B$2:$S$125,18,0)</f>
        <v>90.2</v>
      </c>
      <c r="J13" s="1">
        <f>VLOOKUP(A13,'Courier company invoice'!$B$2:$L$125,7,0)</f>
        <v>90.2</v>
      </c>
      <c r="K13" s="1">
        <f t="shared" si="1"/>
        <v>0</v>
      </c>
      <c r="M13" s="1">
        <f t="shared" si="2"/>
        <v>90.2</v>
      </c>
    </row>
    <row r="14" ht="14.25" customHeight="1">
      <c r="A14" s="1">
        <v>2.001807956E9</v>
      </c>
      <c r="B14" s="1">
        <v>1.091117327275E12</v>
      </c>
      <c r="C14" s="2">
        <f>VLOOKUP(A14,'X-Order Report'!$G$2:$H$126,2,0)</f>
        <v>1.08</v>
      </c>
      <c r="D14" s="1">
        <f t="array" ref="D14">IFS(C14&lt;=0.5,0.5,C14&lt;=1,1,C14&lt;=1.5,1.5,C14&lt;=2,2,C14&lt;=2.5,2.5,C14&lt;=3,3,C14&lt;=3.5,3.5,C14&lt;=4,4,C14&lt;=4.5,4.5,C14&lt;=5,5)</f>
        <v>1.5</v>
      </c>
      <c r="E14" s="3">
        <v>1.08</v>
      </c>
      <c r="F14" s="1">
        <f t="array" ref="F14">IFS(E14&lt;=0.5,0.5,E14&lt;=1,1,E14&lt;=1.5,1.5,E14&lt;=2,2,E14&lt;=2.5,2.5,E14&lt;=3,3,E14&lt;=3.5,3.5,E14&lt;=4,4,E14&lt;=4.5,4.5,E14&lt;=5,5)</f>
        <v>1.5</v>
      </c>
      <c r="G14" s="1" t="str">
        <f>VLOOKUP(A14,'Courier company invoice'!$B$2:$J$125,9,0)</f>
        <v>b</v>
      </c>
      <c r="H14" s="1" t="str">
        <f>VLOOKUP(A14,'Courier company invoice'!$B$2:$J$125,5,0)</f>
        <v>b</v>
      </c>
      <c r="I14" s="1">
        <f>VLOOKUP(A14,'Courier company invoice'!$B$2:$S$125,18,0)</f>
        <v>89.6</v>
      </c>
      <c r="J14" s="1">
        <f>VLOOKUP(A14,'Courier company invoice'!$B$2:$L$125,7,0)</f>
        <v>89.6</v>
      </c>
      <c r="K14" s="1">
        <f t="shared" si="1"/>
        <v>0</v>
      </c>
      <c r="M14" s="1">
        <f t="shared" si="2"/>
        <v>89.6</v>
      </c>
    </row>
    <row r="15" ht="14.25" customHeight="1">
      <c r="A15" s="1">
        <v>2.00180796E9</v>
      </c>
      <c r="B15" s="1">
        <v>1.091117327312E12</v>
      </c>
      <c r="C15" s="2">
        <f>VLOOKUP(A15,'X-Order Report'!$G$2:$H$126,2,0)</f>
        <v>0.93</v>
      </c>
      <c r="D15" s="1">
        <f t="array" ref="D15">IFS(C15&lt;=0.5,0.5,C15&lt;=1,1,C15&lt;=1.5,1.5,C15&lt;=2,2,C15&lt;=2.5,2.5,C15&lt;=3,3,C15&lt;=3.5,3.5,C15&lt;=4,4,C15&lt;=4.5,4.5,C15&lt;=5,5)</f>
        <v>1</v>
      </c>
      <c r="E15" s="4">
        <v>1.0</v>
      </c>
      <c r="F15" s="1">
        <f t="array" ref="F15">IFS(E15&lt;=0.5,0.5,E15&lt;=1,1,E15&lt;=1.5,1.5,E15&lt;=2,2,E15&lt;=2.5,2.5,E15&lt;=3,3,E15&lt;=3.5,3.5,E15&lt;=4,4,E15&lt;=4.5,4.5,E15&lt;=5,5)</f>
        <v>1</v>
      </c>
      <c r="G15" s="1" t="str">
        <f>VLOOKUP(A15,'Courier company invoice'!$B$2:$J$125,9,0)</f>
        <v>d</v>
      </c>
      <c r="H15" s="1" t="str">
        <f>VLOOKUP(A15,'Courier company invoice'!$B$2:$J$125,5,0)</f>
        <v>d</v>
      </c>
      <c r="I15" s="1">
        <f>VLOOKUP(A15,'Courier company invoice'!$B$2:$S$125,18,0)</f>
        <v>90.2</v>
      </c>
      <c r="J15" s="1">
        <f>VLOOKUP(A15,'Courier company invoice'!$B$2:$L$125,7,0)</f>
        <v>90.2</v>
      </c>
      <c r="K15" s="1">
        <f t="shared" si="1"/>
        <v>0</v>
      </c>
      <c r="M15" s="1">
        <f t="shared" si="2"/>
        <v>90.2</v>
      </c>
    </row>
    <row r="16" ht="14.25" customHeight="1">
      <c r="A16" s="1">
        <v>2.00180793E9</v>
      </c>
      <c r="B16" s="1">
        <v>1.091117327695E12</v>
      </c>
      <c r="C16" s="2">
        <f>VLOOKUP(A16,'X-Order Report'!$G$2:$H$126,2,0)</f>
        <v>0.24</v>
      </c>
      <c r="D16" s="1">
        <f t="array" ref="D16">IFS(C16&lt;=0.5,0.5,C16&lt;=1,1,C16&lt;=1.5,1.5,C16&lt;=2,2,C16&lt;=2.5,2.5,C16&lt;=3,3,C16&lt;=3.5,3.5,C16&lt;=4,4,C16&lt;=4.5,4.5,C16&lt;=5,5)</f>
        <v>0.5</v>
      </c>
      <c r="E16" s="3">
        <v>0.15</v>
      </c>
      <c r="F16" s="1">
        <f t="array" ref="F16">IFS(E16&lt;=0.5,0.5,E16&lt;=1,1,E16&lt;=1.5,1.5,E16&lt;=2,2,E16&lt;=2.5,2.5,E16&lt;=3,3,E16&lt;=3.5,3.5,E16&lt;=4,4,E16&lt;=4.5,4.5,E16&lt;=5,5)</f>
        <v>0.5</v>
      </c>
      <c r="G16" s="1" t="str">
        <f>VLOOKUP(A16,'Courier company invoice'!$B$2:$J$125,9,0)</f>
        <v>d</v>
      </c>
      <c r="H16" s="1" t="str">
        <f>VLOOKUP(A16,'Courier company invoice'!$B$2:$J$125,5,0)</f>
        <v>d</v>
      </c>
      <c r="I16" s="1">
        <f>VLOOKUP(A16,'Courier company invoice'!$B$2:$S$125,18,0)</f>
        <v>45.4</v>
      </c>
      <c r="J16" s="1">
        <f>VLOOKUP(A16,'Courier company invoice'!$B$2:$L$125,7,0)</f>
        <v>45.4</v>
      </c>
      <c r="K16" s="1">
        <f t="shared" si="1"/>
        <v>0</v>
      </c>
      <c r="M16" s="1">
        <f t="shared" si="2"/>
        <v>45.4</v>
      </c>
    </row>
    <row r="17" ht="14.25" customHeight="1">
      <c r="A17" s="1">
        <v>2.001808102E9</v>
      </c>
      <c r="B17" s="1">
        <v>1.091117435005E12</v>
      </c>
      <c r="C17" s="2">
        <f>VLOOKUP(A17,'X-Order Report'!$G$2:$H$126,2,0)</f>
        <v>1.157</v>
      </c>
      <c r="D17" s="1">
        <f t="array" ref="D17">IFS(C17&lt;=0.5,0.5,C17&lt;=1,1,C17&lt;=1.5,1.5,C17&lt;=2,2,C17&lt;=2.5,2.5,C17&lt;=3,3,C17&lt;=3.5,3.5,C17&lt;=4,4,C17&lt;=4.5,4.5,C17&lt;=5,5)</f>
        <v>1.5</v>
      </c>
      <c r="E17" s="4">
        <v>1.28</v>
      </c>
      <c r="F17" s="1">
        <f t="array" ref="F17">IFS(E17&lt;=0.5,0.5,E17&lt;=1,1,E17&lt;=1.5,1.5,E17&lt;=2,2,E17&lt;=2.5,2.5,E17&lt;=3,3,E17&lt;=3.5,3.5,E17&lt;=4,4,E17&lt;=4.5,4.5,E17&lt;=5,5)</f>
        <v>1.5</v>
      </c>
      <c r="G17" s="1" t="str">
        <f>VLOOKUP(A17,'Courier company invoice'!$B$2:$J$125,9,0)</f>
        <v>d</v>
      </c>
      <c r="H17" s="1" t="str">
        <f>VLOOKUP(A17,'Courier company invoice'!$B$2:$J$125,5,0)</f>
        <v>d</v>
      </c>
      <c r="I17" s="1">
        <f>VLOOKUP(A17,'Courier company invoice'!$B$2:$S$125,18,0)</f>
        <v>135</v>
      </c>
      <c r="J17" s="1">
        <f>VLOOKUP(A17,'Courier company invoice'!$B$2:$L$125,7,0)</f>
        <v>135</v>
      </c>
      <c r="K17" s="1">
        <f t="shared" si="1"/>
        <v>0</v>
      </c>
      <c r="M17" s="1">
        <f t="shared" si="2"/>
        <v>135</v>
      </c>
    </row>
    <row r="18" ht="14.25" customHeight="1">
      <c r="A18" s="1">
        <v>2.001808118E9</v>
      </c>
      <c r="B18" s="1">
        <v>1.091117435134E12</v>
      </c>
      <c r="C18" s="2">
        <f>VLOOKUP(A18,'X-Order Report'!$G$2:$H$126,2,0)</f>
        <v>0.343</v>
      </c>
      <c r="D18" s="1">
        <f t="array" ref="D18">IFS(C18&lt;=0.5,0.5,C18&lt;=1,1,C18&lt;=1.5,1.5,C18&lt;=2,2,C18&lt;=2.5,2.5,C18&lt;=3,3,C18&lt;=3.5,3.5,C18&lt;=4,4,C18&lt;=4.5,4.5,C18&lt;=5,5)</f>
        <v>0.5</v>
      </c>
      <c r="E18" s="3">
        <v>0.5</v>
      </c>
      <c r="F18" s="1">
        <f t="array" ref="F18">IFS(E18&lt;=0.5,0.5,E18&lt;=1,1,E18&lt;=1.5,1.5,E18&lt;=2,2,E18&lt;=2.5,2.5,E18&lt;=3,3,E18&lt;=3.5,3.5,E18&lt;=4,4,E18&lt;=4.5,4.5,E18&lt;=5,5)</f>
        <v>0.5</v>
      </c>
      <c r="G18" s="1" t="str">
        <f>VLOOKUP(A18,'Courier company invoice'!$B$2:$J$125,9,0)</f>
        <v>b</v>
      </c>
      <c r="H18" s="1" t="str">
        <f>VLOOKUP(A18,'Courier company invoice'!$B$2:$J$125,5,0)</f>
        <v>b</v>
      </c>
      <c r="I18" s="1">
        <f>VLOOKUP(A18,'Courier company invoice'!$B$2:$S$125,18,0)</f>
        <v>33</v>
      </c>
      <c r="J18" s="1">
        <f>VLOOKUP(A18,'Courier company invoice'!$B$2:$L$125,7,0)</f>
        <v>33</v>
      </c>
      <c r="K18" s="1">
        <f t="shared" si="1"/>
        <v>0</v>
      </c>
      <c r="M18" s="1">
        <f t="shared" si="2"/>
        <v>33</v>
      </c>
    </row>
    <row r="19" ht="14.25" customHeight="1">
      <c r="A19" s="1">
        <v>2.001808207E9</v>
      </c>
      <c r="B19" s="1">
        <v>1.09111743537E12</v>
      </c>
      <c r="C19" s="2">
        <f>VLOOKUP(A19,'X-Order Report'!$G$2:$H$126,2,0)</f>
        <v>0.607</v>
      </c>
      <c r="D19" s="1">
        <f t="array" ref="D19">IFS(C19&lt;=0.5,0.5,C19&lt;=1,1,C19&lt;=1.5,1.5,C19&lt;=2,2,C19&lt;=2.5,2.5,C19&lt;=3,3,C19&lt;=3.5,3.5,C19&lt;=4,4,C19&lt;=4.5,4.5,C19&lt;=5,5)</f>
        <v>1</v>
      </c>
      <c r="E19" s="4">
        <v>0.79</v>
      </c>
      <c r="F19" s="1">
        <f t="array" ref="F19">IFS(E19&lt;=0.5,0.5,E19&lt;=1,1,E19&lt;=1.5,1.5,E19&lt;=2,2,E19&lt;=2.5,2.5,E19&lt;=3,3,E19&lt;=3.5,3.5,E19&lt;=4,4,E19&lt;=4.5,4.5,E19&lt;=5,5)</f>
        <v>1</v>
      </c>
      <c r="G19" s="1" t="str">
        <f>VLOOKUP(A19,'Courier company invoice'!$B$2:$J$125,9,0)</f>
        <v>d</v>
      </c>
      <c r="H19" s="1" t="str">
        <f>VLOOKUP(A19,'Courier company invoice'!$B$2:$J$125,5,0)</f>
        <v>d</v>
      </c>
      <c r="I19" s="1">
        <f>VLOOKUP(A19,'Courier company invoice'!$B$2:$S$125,18,0)</f>
        <v>90.2</v>
      </c>
      <c r="J19" s="1">
        <f>VLOOKUP(A19,'Courier company invoice'!$B$2:$L$125,7,0)</f>
        <v>90.2</v>
      </c>
      <c r="K19" s="1">
        <f t="shared" si="1"/>
        <v>0</v>
      </c>
      <c r="M19" s="1">
        <f t="shared" si="2"/>
        <v>90.2</v>
      </c>
    </row>
    <row r="20" ht="14.25" customHeight="1">
      <c r="A20" s="1">
        <v>2.001808295E9</v>
      </c>
      <c r="B20" s="1">
        <v>1.091117435661E12</v>
      </c>
      <c r="C20" s="2">
        <f>VLOOKUP(A20,'X-Order Report'!$G$2:$H$126,2,0)</f>
        <v>0.245</v>
      </c>
      <c r="D20" s="1">
        <f t="array" ref="D20">IFS(C20&lt;=0.5,0.5,C20&lt;=1,1,C20&lt;=1.5,1.5,C20&lt;=2,2,C20&lt;=2.5,2.5,C20&lt;=3,3,C20&lt;=3.5,3.5,C20&lt;=4,4,C20&lt;=4.5,4.5,C20&lt;=5,5)</f>
        <v>0.5</v>
      </c>
      <c r="E20" s="3">
        <v>0.2</v>
      </c>
      <c r="F20" s="1">
        <f t="array" ref="F20">IFS(E20&lt;=0.5,0.5,E20&lt;=1,1,E20&lt;=1.5,1.5,E20&lt;=2,2,E20&lt;=2.5,2.5,E20&lt;=3,3,E20&lt;=3.5,3.5,E20&lt;=4,4,E20&lt;=4.5,4.5,E20&lt;=5,5)</f>
        <v>0.5</v>
      </c>
      <c r="G20" s="1" t="str">
        <f>VLOOKUP(A20,'Courier company invoice'!$B$2:$J$125,9,0)</f>
        <v>e</v>
      </c>
      <c r="H20" s="1" t="str">
        <f>VLOOKUP(A20,'Courier company invoice'!$B$2:$J$125,5,0)</f>
        <v>e</v>
      </c>
      <c r="I20" s="1">
        <f>VLOOKUP(A20,'Courier company invoice'!$B$2:$S$125,18,0)</f>
        <v>50.7</v>
      </c>
      <c r="J20" s="1">
        <f>VLOOKUP(A20,'Courier company invoice'!$B$2:$L$125,7,0)</f>
        <v>107.3</v>
      </c>
      <c r="K20" s="1">
        <f t="shared" si="1"/>
        <v>-56.6</v>
      </c>
      <c r="M20" s="1">
        <f t="shared" si="2"/>
        <v>0</v>
      </c>
    </row>
    <row r="21" ht="14.25" customHeight="1">
      <c r="A21" s="1">
        <v>2.001808507E9</v>
      </c>
      <c r="B21" s="1">
        <v>1.091117436383E12</v>
      </c>
      <c r="C21" s="2">
        <f>VLOOKUP(A21,'X-Order Report'!$G$2:$H$126,2,0)</f>
        <v>0.607</v>
      </c>
      <c r="D21" s="1">
        <f t="array" ref="D21">IFS(C21&lt;=0.5,0.5,C21&lt;=1,1,C21&lt;=1.5,1.5,C21&lt;=2,2,C21&lt;=2.5,2.5,C21&lt;=3,3,C21&lt;=3.5,3.5,C21&lt;=4,4,C21&lt;=4.5,4.5,C21&lt;=5,5)</f>
        <v>1</v>
      </c>
      <c r="E21" s="4">
        <v>0.79</v>
      </c>
      <c r="F21" s="1">
        <f t="array" ref="F21">IFS(E21&lt;=0.5,0.5,E21&lt;=1,1,E21&lt;=1.5,1.5,E21&lt;=2,2,E21&lt;=2.5,2.5,E21&lt;=3,3,E21&lt;=3.5,3.5,E21&lt;=4,4,E21&lt;=4.5,4.5,E21&lt;=5,5)</f>
        <v>1</v>
      </c>
      <c r="G21" s="1" t="str">
        <f>VLOOKUP(A21,'Courier company invoice'!$B$2:$J$125,9,0)</f>
        <v>b</v>
      </c>
      <c r="H21" s="1" t="str">
        <f>VLOOKUP(A21,'Courier company invoice'!$B$2:$J$125,5,0)</f>
        <v>b</v>
      </c>
      <c r="I21" s="1">
        <f>VLOOKUP(A21,'Courier company invoice'!$B$2:$S$125,18,0)</f>
        <v>61.3</v>
      </c>
      <c r="J21" s="1">
        <f>VLOOKUP(A21,'Courier company invoice'!$B$2:$L$125,7,0)</f>
        <v>61.3</v>
      </c>
      <c r="K21" s="1">
        <f t="shared" si="1"/>
        <v>0</v>
      </c>
      <c r="M21" s="1">
        <f t="shared" si="2"/>
        <v>61.3</v>
      </c>
    </row>
    <row r="22" ht="14.25" customHeight="1">
      <c r="A22" s="1">
        <v>2.001808542E9</v>
      </c>
      <c r="B22" s="1">
        <v>1.091117436464E12</v>
      </c>
      <c r="C22" s="2">
        <f>VLOOKUP(A22,'X-Order Report'!$G$2:$H$126,2,0)</f>
        <v>0.734</v>
      </c>
      <c r="D22" s="1">
        <f t="array" ref="D22">IFS(C22&lt;=0.5,0.5,C22&lt;=1,1,C22&lt;=1.5,1.5,C22&lt;=2,2,C22&lt;=2.5,2.5,C22&lt;=3,3,C22&lt;=3.5,3.5,C22&lt;=4,4,C22&lt;=4.5,4.5,C22&lt;=5,5)</f>
        <v>1</v>
      </c>
      <c r="E22" s="3">
        <v>0.86</v>
      </c>
      <c r="F22" s="1">
        <f t="array" ref="F22">IFS(E22&lt;=0.5,0.5,E22&lt;=1,1,E22&lt;=1.5,1.5,E22&lt;=2,2,E22&lt;=2.5,2.5,E22&lt;=3,3,E22&lt;=3.5,3.5,E22&lt;=4,4,E22&lt;=4.5,4.5,E22&lt;=5,5)</f>
        <v>1</v>
      </c>
      <c r="G22" s="1" t="str">
        <f>VLOOKUP(A22,'Courier company invoice'!$B$2:$J$125,9,0)</f>
        <v>d</v>
      </c>
      <c r="H22" s="1" t="str">
        <f>VLOOKUP(A22,'Courier company invoice'!$B$2:$J$125,5,0)</f>
        <v>d</v>
      </c>
      <c r="I22" s="1">
        <f>VLOOKUP(A22,'Courier company invoice'!$B$2:$S$125,18,0)</f>
        <v>90.2</v>
      </c>
      <c r="J22" s="1">
        <f>VLOOKUP(A22,'Courier company invoice'!$B$2:$L$125,7,0)</f>
        <v>90.2</v>
      </c>
      <c r="K22" s="1">
        <f t="shared" si="1"/>
        <v>0</v>
      </c>
      <c r="M22" s="1">
        <f t="shared" si="2"/>
        <v>90.2</v>
      </c>
    </row>
    <row r="23" ht="14.25" customHeight="1">
      <c r="A23" s="1">
        <v>2.001808675E9</v>
      </c>
      <c r="B23" s="1">
        <v>1.09111743705E12</v>
      </c>
      <c r="C23" s="2">
        <f>VLOOKUP(A23,'X-Order Report'!$G$2:$H$126,2,0)</f>
        <v>1.183</v>
      </c>
      <c r="D23" s="1">
        <f t="array" ref="D23">IFS(C23&lt;=0.5,0.5,C23&lt;=1,1,C23&lt;=1.5,1.5,C23&lt;=2,2,C23&lt;=2.5,2.5,C23&lt;=3,3,C23&lt;=3.5,3.5,C23&lt;=4,4,C23&lt;=4.5,4.5,C23&lt;=5,5)</f>
        <v>1.5</v>
      </c>
      <c r="E23" s="4">
        <v>1.2</v>
      </c>
      <c r="F23" s="1">
        <f t="array" ref="F23">IFS(E23&lt;=0.5,0.5,E23&lt;=1,1,E23&lt;=1.5,1.5,E23&lt;=2,2,E23&lt;=2.5,2.5,E23&lt;=3,3,E23&lt;=3.5,3.5,E23&lt;=4,4,E23&lt;=4.5,4.5,E23&lt;=5,5)</f>
        <v>1.5</v>
      </c>
      <c r="G23" s="1" t="str">
        <f>VLOOKUP(A23,'Courier company invoice'!$B$2:$J$125,9,0)</f>
        <v>b</v>
      </c>
      <c r="H23" s="1" t="str">
        <f>VLOOKUP(A23,'Courier company invoice'!$B$2:$J$125,5,0)</f>
        <v>b</v>
      </c>
      <c r="I23" s="1">
        <f>VLOOKUP(A23,'Courier company invoice'!$B$2:$S$125,18,0)</f>
        <v>89.6</v>
      </c>
      <c r="J23" s="1">
        <f>VLOOKUP(A23,'Courier company invoice'!$B$2:$L$125,7,0)</f>
        <v>89.6</v>
      </c>
      <c r="K23" s="1">
        <f t="shared" si="1"/>
        <v>0</v>
      </c>
      <c r="M23" s="1">
        <f t="shared" si="2"/>
        <v>89.6</v>
      </c>
    </row>
    <row r="24" ht="14.25" customHeight="1">
      <c r="A24" s="1">
        <v>2.001807976E9</v>
      </c>
      <c r="B24" s="1">
        <v>1.091117327496E12</v>
      </c>
      <c r="C24" s="2">
        <f>VLOOKUP(A24,'X-Order Report'!$G$2:$H$126,2,0)</f>
        <v>0.721</v>
      </c>
      <c r="D24" s="1">
        <f t="array" ref="D24">IFS(C24&lt;=0.5,0.5,C24&lt;=1,1,C24&lt;=1.5,1.5,C24&lt;=2,2,C24&lt;=2.5,2.5,C24&lt;=3,3,C24&lt;=3.5,3.5,C24&lt;=4,4,C24&lt;=4.5,4.5,C24&lt;=5,5)</f>
        <v>1</v>
      </c>
      <c r="E24" s="3">
        <v>0.7</v>
      </c>
      <c r="F24" s="1">
        <f t="array" ref="F24">IFS(E24&lt;=0.5,0.5,E24&lt;=1,1,E24&lt;=1.5,1.5,E24&lt;=2,2,E24&lt;=2.5,2.5,E24&lt;=3,3,E24&lt;=3.5,3.5,E24&lt;=4,4,E24&lt;=4.5,4.5,E24&lt;=5,5)</f>
        <v>1</v>
      </c>
      <c r="G24" s="1" t="str">
        <f>VLOOKUP(A24,'Courier company invoice'!$B$2:$J$125,9,0)</f>
        <v>d</v>
      </c>
      <c r="H24" s="1" t="str">
        <f>VLOOKUP(A24,'Courier company invoice'!$B$2:$J$125,5,0)</f>
        <v>d</v>
      </c>
      <c r="I24" s="1">
        <f>VLOOKUP(A24,'Courier company invoice'!$B$2:$S$125,18,0)</f>
        <v>86.1</v>
      </c>
      <c r="J24" s="1">
        <f>VLOOKUP(A24,'Courier company invoice'!$B$2:$L$125,7,0)</f>
        <v>172.8</v>
      </c>
      <c r="K24" s="1">
        <f t="shared" si="1"/>
        <v>-86.7</v>
      </c>
      <c r="M24" s="1">
        <f t="shared" si="2"/>
        <v>0</v>
      </c>
    </row>
    <row r="25" ht="14.25" customHeight="1">
      <c r="A25" s="1">
        <v>2.001812838E9</v>
      </c>
      <c r="B25" s="1">
        <v>1.091118547832E12</v>
      </c>
      <c r="C25" s="2">
        <f>VLOOKUP(A25,'X-Order Report'!$G$2:$H$126,2,0)</f>
        <v>0.558</v>
      </c>
      <c r="D25" s="1">
        <f t="array" ref="D25">IFS(C25&lt;=0.5,0.5,C25&lt;=1,1,C25&lt;=1.5,1.5,C25&lt;=2,2,C25&lt;=2.5,2.5,C25&lt;=3,3,C25&lt;=3.5,3.5,C25&lt;=4,4,C25&lt;=4.5,4.5,C25&lt;=5,5)</f>
        <v>1</v>
      </c>
      <c r="E25" s="4">
        <v>0.6</v>
      </c>
      <c r="F25" s="1">
        <f t="array" ref="F25">IFS(E25&lt;=0.5,0.5,E25&lt;=1,1,E25&lt;=1.5,1.5,E25&lt;=2,2,E25&lt;=2.5,2.5,E25&lt;=3,3,E25&lt;=3.5,3.5,E25&lt;=4,4,E25&lt;=4.5,4.5,E25&lt;=5,5)</f>
        <v>1</v>
      </c>
      <c r="G25" s="1" t="str">
        <f>VLOOKUP(A25,'Courier company invoice'!$B$2:$J$125,9,0)</f>
        <v>b</v>
      </c>
      <c r="H25" s="1" t="str">
        <f>VLOOKUP(A25,'Courier company invoice'!$B$2:$J$125,5,0)</f>
        <v>b</v>
      </c>
      <c r="I25" s="1">
        <f>VLOOKUP(A25,'Courier company invoice'!$B$2:$S$125,18,0)</f>
        <v>48.8</v>
      </c>
      <c r="J25" s="1">
        <f>VLOOKUP(A25,'Courier company invoice'!$B$2:$L$125,7,0)</f>
        <v>102.3</v>
      </c>
      <c r="K25" s="1">
        <f t="shared" si="1"/>
        <v>-53.5</v>
      </c>
      <c r="M25" s="1">
        <f t="shared" si="2"/>
        <v>0</v>
      </c>
    </row>
    <row r="26" ht="14.25" customHeight="1">
      <c r="A26" s="1">
        <v>2.001816684E9</v>
      </c>
      <c r="B26" s="1">
        <v>1.091119398844E12</v>
      </c>
      <c r="C26" s="2">
        <f>VLOOKUP(A26,'X-Order Report'!$G$2:$H$126,2,0)</f>
        <v>0.92</v>
      </c>
      <c r="D26" s="1">
        <f t="array" ref="D26">IFS(C26&lt;=0.5,0.5,C26&lt;=1,1,C26&lt;=1.5,1.5,C26&lt;=2,2,C26&lt;=2.5,2.5,C26&lt;=3,3,C26&lt;=3.5,3.5,C26&lt;=4,4,C26&lt;=4.5,4.5,C26&lt;=5,5)</f>
        <v>1</v>
      </c>
      <c r="E26" s="3">
        <v>0.99</v>
      </c>
      <c r="F26" s="1">
        <f t="array" ref="F26">IFS(E26&lt;=0.5,0.5,E26&lt;=1,1,E26&lt;=1.5,1.5,E26&lt;=2,2,E26&lt;=2.5,2.5,E26&lt;=3,3,E26&lt;=3.5,3.5,E26&lt;=4,4,E26&lt;=4.5,4.5,E26&lt;=5,5)</f>
        <v>1</v>
      </c>
      <c r="G26" s="1" t="str">
        <f>VLOOKUP(A26,'Courier company invoice'!$B$2:$J$125,9,0)</f>
        <v>d</v>
      </c>
      <c r="H26" s="1" t="str">
        <f>VLOOKUP(A26,'Courier company invoice'!$B$2:$J$125,5,0)</f>
        <v>d</v>
      </c>
      <c r="I26" s="1">
        <f>VLOOKUP(A26,'Courier company invoice'!$B$2:$S$125,18,0)</f>
        <v>86.1</v>
      </c>
      <c r="J26" s="1">
        <f>VLOOKUP(A26,'Courier company invoice'!$B$2:$L$125,7,0)</f>
        <v>172.8</v>
      </c>
      <c r="K26" s="1">
        <f t="shared" si="1"/>
        <v>-86.7</v>
      </c>
      <c r="M26" s="1">
        <f t="shared" si="2"/>
        <v>0</v>
      </c>
    </row>
    <row r="27" ht="14.25" customHeight="1">
      <c r="A27" s="1">
        <v>2.00181716E9</v>
      </c>
      <c r="B27" s="1">
        <v>1.091119630264E12</v>
      </c>
      <c r="C27" s="2">
        <f>VLOOKUP(A27,'X-Order Report'!$G$2:$H$126,2,0)</f>
        <v>0.7</v>
      </c>
      <c r="D27" s="1">
        <f t="array" ref="D27">IFS(C27&lt;=0.5,0.5,C27&lt;=1,1,C27&lt;=1.5,1.5,C27&lt;=2,2,C27&lt;=2.5,2.5,C27&lt;=3,3,C27&lt;=3.5,3.5,C27&lt;=4,4,C27&lt;=4.5,4.5,C27&lt;=5,5)</f>
        <v>1</v>
      </c>
      <c r="E27" s="4">
        <v>0.7</v>
      </c>
      <c r="F27" s="1">
        <f t="array" ref="F27">IFS(E27&lt;=0.5,0.5,E27&lt;=1,1,E27&lt;=1.5,1.5,E27&lt;=2,2,E27&lt;=2.5,2.5,E27&lt;=3,3,E27&lt;=3.5,3.5,E27&lt;=4,4,E27&lt;=4.5,4.5,E27&lt;=5,5)</f>
        <v>1</v>
      </c>
      <c r="G27" s="1" t="str">
        <f>VLOOKUP(A27,'Courier company invoice'!$B$2:$J$125,9,0)</f>
        <v>d</v>
      </c>
      <c r="H27" s="1" t="str">
        <f>VLOOKUP(A27,'Courier company invoice'!$B$2:$J$125,5,0)</f>
        <v>d</v>
      </c>
      <c r="I27" s="1">
        <f>VLOOKUP(A27,'Courier company invoice'!$B$2:$S$125,18,0)</f>
        <v>86.1</v>
      </c>
      <c r="J27" s="1">
        <f>VLOOKUP(A27,'Courier company invoice'!$B$2:$L$125,7,0)</f>
        <v>172.8</v>
      </c>
      <c r="K27" s="1">
        <f t="shared" si="1"/>
        <v>-86.7</v>
      </c>
      <c r="M27" s="1">
        <f t="shared" si="2"/>
        <v>0</v>
      </c>
    </row>
    <row r="28" ht="14.25" customHeight="1">
      <c r="A28" s="1">
        <v>2.00181839E9</v>
      </c>
      <c r="B28" s="1">
        <v>1.091120014461E12</v>
      </c>
      <c r="C28" s="2">
        <f>VLOOKUP(A28,'X-Order Report'!$G$2:$H$126,2,0)</f>
        <v>0.841</v>
      </c>
      <c r="D28" s="1">
        <f t="array" ref="D28">IFS(C28&lt;=0.5,0.5,C28&lt;=1,1,C28&lt;=1.5,1.5,C28&lt;=2,2,C28&lt;=2.5,2.5,C28&lt;=3,3,C28&lt;=3.5,3.5,C28&lt;=4,4,C28&lt;=4.5,4.5,C28&lt;=5,5)</f>
        <v>1</v>
      </c>
      <c r="E28" s="3">
        <v>0.8</v>
      </c>
      <c r="F28" s="1">
        <f t="array" ref="F28">IFS(E28&lt;=0.5,0.5,E28&lt;=1,1,E28&lt;=1.5,1.5,E28&lt;=2,2,E28&lt;=2.5,2.5,E28&lt;=3,3,E28&lt;=3.5,3.5,E28&lt;=4,4,E28&lt;=4.5,4.5,E28&lt;=5,5)</f>
        <v>1</v>
      </c>
      <c r="G28" s="1" t="str">
        <f>VLOOKUP(A28,'Courier company invoice'!$B$2:$J$125,9,0)</f>
        <v>e</v>
      </c>
      <c r="H28" s="1" t="str">
        <f>VLOOKUP(A28,'Courier company invoice'!$B$2:$J$125,5,0)</f>
        <v>e</v>
      </c>
      <c r="I28" s="1">
        <f>VLOOKUP(A28,'Courier company invoice'!$B$2:$S$125,18,0)</f>
        <v>106.2</v>
      </c>
      <c r="J28" s="1">
        <f>VLOOKUP(A28,'Courier company invoice'!$B$2:$L$125,7,0)</f>
        <v>213.5</v>
      </c>
      <c r="K28" s="1">
        <f t="shared" si="1"/>
        <v>-107.3</v>
      </c>
      <c r="M28" s="1">
        <f t="shared" si="2"/>
        <v>0</v>
      </c>
    </row>
    <row r="29" ht="14.25" customHeight="1">
      <c r="A29" s="1">
        <v>2.00182119E9</v>
      </c>
      <c r="B29" s="1">
        <v>1.091120959015E12</v>
      </c>
      <c r="C29" s="2">
        <f>VLOOKUP(A29,'X-Order Report'!$G$2:$H$126,2,0)</f>
        <v>1.2</v>
      </c>
      <c r="D29" s="1">
        <f t="array" ref="D29">IFS(C29&lt;=0.5,0.5,C29&lt;=1,1,C29&lt;=1.5,1.5,C29&lt;=2,2,C29&lt;=2.5,2.5,C29&lt;=3,3,C29&lt;=3.5,3.5,C29&lt;=4,4,C29&lt;=4.5,4.5,C29&lt;=5,5)</f>
        <v>1.5</v>
      </c>
      <c r="E29" s="4">
        <v>1.2</v>
      </c>
      <c r="F29" s="1">
        <f t="array" ref="F29">IFS(E29&lt;=0.5,0.5,E29&lt;=1,1,E29&lt;=1.5,1.5,E29&lt;=2,2,E29&lt;=2.5,2.5,E29&lt;=3,3,E29&lt;=3.5,3.5,E29&lt;=4,4,E29&lt;=4.5,4.5,E29&lt;=5,5)</f>
        <v>1.5</v>
      </c>
      <c r="G29" s="1" t="str">
        <f>VLOOKUP(A29,'Courier company invoice'!$B$2:$J$125,9,0)</f>
        <v>d</v>
      </c>
      <c r="H29" s="1" t="str">
        <f>VLOOKUP(A29,'Courier company invoice'!$B$2:$J$125,5,0)</f>
        <v>d</v>
      </c>
      <c r="I29" s="1">
        <f>VLOOKUP(A29,'Courier company invoice'!$B$2:$S$125,18,0)</f>
        <v>130.9</v>
      </c>
      <c r="J29" s="1">
        <f>VLOOKUP(A29,'Courier company invoice'!$B$2:$L$125,7,0)</f>
        <v>258.9</v>
      </c>
      <c r="K29" s="1">
        <f t="shared" si="1"/>
        <v>-128</v>
      </c>
      <c r="M29" s="1">
        <f t="shared" si="2"/>
        <v>0</v>
      </c>
    </row>
    <row r="30" ht="14.25" customHeight="1">
      <c r="A30" s="1">
        <v>2.001817093E9</v>
      </c>
      <c r="B30" s="1">
        <v>1.091121485824E12</v>
      </c>
      <c r="C30" s="2">
        <f>VLOOKUP(A30,'X-Order Report'!$G$2:$H$126,2,0)</f>
        <v>1.357</v>
      </c>
      <c r="D30" s="1">
        <f t="array" ref="D30">IFS(C30&lt;=0.5,0.5,C30&lt;=1,1,C30&lt;=1.5,1.5,C30&lt;=2,2,C30&lt;=2.5,2.5,C30&lt;=3,3,C30&lt;=3.5,3.5,C30&lt;=4,4,C30&lt;=4.5,4.5,C30&lt;=5,5)</f>
        <v>1.5</v>
      </c>
      <c r="E30" s="3">
        <v>1.3</v>
      </c>
      <c r="F30" s="1">
        <f t="array" ref="F30">IFS(E30&lt;=0.5,0.5,E30&lt;=1,1,E30&lt;=1.5,1.5,E30&lt;=2,2,E30&lt;=2.5,2.5,E30&lt;=3,3,E30&lt;=3.5,3.5,E30&lt;=4,4,E30&lt;=4.5,4.5,E30&lt;=5,5)</f>
        <v>1.5</v>
      </c>
      <c r="G30" s="1" t="str">
        <f>VLOOKUP(A30,'Courier company invoice'!$B$2:$J$125,9,0)</f>
        <v>b</v>
      </c>
      <c r="H30" s="1" t="str">
        <f>VLOOKUP(A30,'Courier company invoice'!$B$2:$J$125,5,0)</f>
        <v>b</v>
      </c>
      <c r="I30" s="1">
        <f>VLOOKUP(A30,'Courier company invoice'!$B$2:$S$125,18,0)</f>
        <v>77.1</v>
      </c>
      <c r="J30" s="1">
        <f>VLOOKUP(A30,'Courier company invoice'!$B$2:$L$125,7,0)</f>
        <v>151.1</v>
      </c>
      <c r="K30" s="1">
        <f t="shared" si="1"/>
        <v>-74</v>
      </c>
      <c r="M30" s="1">
        <f t="shared" si="2"/>
        <v>0</v>
      </c>
    </row>
    <row r="31" ht="14.25" customHeight="1">
      <c r="A31" s="1">
        <v>2.001823564E9</v>
      </c>
      <c r="B31" s="1">
        <v>1.091121666133E12</v>
      </c>
      <c r="C31" s="2">
        <f>VLOOKUP(A31,'X-Order Report'!$G$2:$H$126,2,0)</f>
        <v>0.672</v>
      </c>
      <c r="D31" s="1">
        <f t="array" ref="D31">IFS(C31&lt;=0.5,0.5,C31&lt;=1,1,C31&lt;=1.5,1.5,C31&lt;=2,2,C31&lt;=2.5,2.5,C31&lt;=3,3,C31&lt;=3.5,3.5,C31&lt;=4,4,C31&lt;=4.5,4.5,C31&lt;=5,5)</f>
        <v>1</v>
      </c>
      <c r="E31" s="4">
        <v>0.7</v>
      </c>
      <c r="F31" s="1">
        <f t="array" ref="F31">IFS(E31&lt;=0.5,0.5,E31&lt;=1,1,E31&lt;=1.5,1.5,E31&lt;=2,2,E31&lt;=2.5,2.5,E31&lt;=3,3,E31&lt;=3.5,3.5,E31&lt;=4,4,E31&lt;=4.5,4.5,E31&lt;=5,5)</f>
        <v>1</v>
      </c>
      <c r="G31" s="1" t="str">
        <f>VLOOKUP(A31,'Courier company invoice'!$B$2:$J$125,9,0)</f>
        <v>d</v>
      </c>
      <c r="H31" s="1" t="str">
        <f>VLOOKUP(A31,'Courier company invoice'!$B$2:$J$125,5,0)</f>
        <v>d</v>
      </c>
      <c r="I31" s="1">
        <f>VLOOKUP(A31,'Courier company invoice'!$B$2:$S$125,18,0)</f>
        <v>86.1</v>
      </c>
      <c r="J31" s="1">
        <f>VLOOKUP(A31,'Courier company invoice'!$B$2:$L$125,7,0)</f>
        <v>172.8</v>
      </c>
      <c r="K31" s="1">
        <f t="shared" si="1"/>
        <v>-86.7</v>
      </c>
      <c r="M31" s="1">
        <f t="shared" si="2"/>
        <v>0</v>
      </c>
    </row>
    <row r="32" ht="14.25" customHeight="1">
      <c r="A32" s="1">
        <v>2.001825261E9</v>
      </c>
      <c r="B32" s="1">
        <v>1.091121981575E12</v>
      </c>
      <c r="C32" s="2">
        <f>VLOOKUP(A32,'X-Order Report'!$G$2:$H$126,2,0)</f>
        <v>1.557</v>
      </c>
      <c r="D32" s="1">
        <f t="array" ref="D32">IFS(C32&lt;=0.5,0.5,C32&lt;=1,1,C32&lt;=1.5,1.5,C32&lt;=2,2,C32&lt;=2.5,2.5,C32&lt;=3,3,C32&lt;=3.5,3.5,C32&lt;=4,4,C32&lt;=4.5,4.5,C32&lt;=5,5)</f>
        <v>2</v>
      </c>
      <c r="E32" s="3">
        <v>1.6</v>
      </c>
      <c r="F32" s="1">
        <f t="array" ref="F32">IFS(E32&lt;=0.5,0.5,E32&lt;=1,1,E32&lt;=1.5,1.5,E32&lt;=2,2,E32&lt;=2.5,2.5,E32&lt;=3,3,E32&lt;=3.5,3.5,E32&lt;=4,4,E32&lt;=4.5,4.5,E32&lt;=5,5)</f>
        <v>2</v>
      </c>
      <c r="G32" s="1" t="str">
        <f>VLOOKUP(A32,'Courier company invoice'!$B$2:$J$125,9,0)</f>
        <v>d</v>
      </c>
      <c r="H32" s="1" t="str">
        <f>VLOOKUP(A32,'Courier company invoice'!$B$2:$J$125,5,0)</f>
        <v>d</v>
      </c>
      <c r="I32" s="1">
        <f>VLOOKUP(A32,'Courier company invoice'!$B$2:$S$125,18,0)</f>
        <v>175.7</v>
      </c>
      <c r="J32" s="1">
        <f>VLOOKUP(A32,'Courier company invoice'!$B$2:$L$125,7,0)</f>
        <v>345</v>
      </c>
      <c r="K32" s="1">
        <f t="shared" si="1"/>
        <v>-169.3</v>
      </c>
      <c r="M32" s="1">
        <f t="shared" si="2"/>
        <v>0</v>
      </c>
    </row>
    <row r="33" ht="14.25" customHeight="1">
      <c r="A33" s="1">
        <v>2.001811192E9</v>
      </c>
      <c r="B33" s="1">
        <v>1.09111795778E12</v>
      </c>
      <c r="C33" s="2">
        <f>VLOOKUP(A33,'X-Order Report'!$G$2:$H$126,2,0)</f>
        <v>1.032</v>
      </c>
      <c r="D33" s="1">
        <f t="array" ref="D33">IFS(C33&lt;=0.5,0.5,C33&lt;=1,1,C33&lt;=1.5,1.5,C33&lt;=2,2,C33&lt;=2.5,2.5,C33&lt;=3,3,C33&lt;=3.5,3.5,C33&lt;=4,4,C33&lt;=4.5,4.5,C33&lt;=5,5)</f>
        <v>1.5</v>
      </c>
      <c r="E33" s="4">
        <v>1.13</v>
      </c>
      <c r="F33" s="1">
        <f t="array" ref="F33">IFS(E33&lt;=0.5,0.5,E33&lt;=1,1,E33&lt;=1.5,1.5,E33&lt;=2,2,E33&lt;=2.5,2.5,E33&lt;=3,3,E33&lt;=3.5,3.5,E33&lt;=4,4,E33&lt;=4.5,4.5,E33&lt;=5,5)</f>
        <v>1.5</v>
      </c>
      <c r="G33" s="1" t="str">
        <f>VLOOKUP(A33,'Courier company invoice'!$B$2:$J$125,9,0)</f>
        <v>d</v>
      </c>
      <c r="H33" s="1" t="str">
        <f>VLOOKUP(A33,'Courier company invoice'!$B$2:$J$125,5,0)</f>
        <v>d</v>
      </c>
      <c r="I33" s="1">
        <f>VLOOKUP(A33,'Courier company invoice'!$B$2:$S$125,18,0)</f>
        <v>130.9</v>
      </c>
      <c r="J33" s="1">
        <f>VLOOKUP(A33,'Courier company invoice'!$B$2:$L$125,7,0)</f>
        <v>258.9</v>
      </c>
      <c r="K33" s="1">
        <f t="shared" si="1"/>
        <v>-128</v>
      </c>
      <c r="M33" s="1">
        <f t="shared" si="2"/>
        <v>0</v>
      </c>
    </row>
    <row r="34" ht="14.25" customHeight="1">
      <c r="A34" s="1">
        <v>2.001809917E9</v>
      </c>
      <c r="B34" s="1">
        <v>1.091121482593E12</v>
      </c>
      <c r="C34" s="2">
        <f>VLOOKUP(A34,'X-Order Report'!$G$2:$H$126,2,0)</f>
        <v>0.63</v>
      </c>
      <c r="D34" s="1">
        <f t="array" ref="D34">IFS(C34&lt;=0.5,0.5,C34&lt;=1,1,C34&lt;=1.5,1.5,C34&lt;=2,2,C34&lt;=2.5,2.5,C34&lt;=3,3,C34&lt;=3.5,3.5,C34&lt;=4,4,C34&lt;=4.5,4.5,C34&lt;=5,5)</f>
        <v>1</v>
      </c>
      <c r="E34" s="3">
        <v>0.6</v>
      </c>
      <c r="F34" s="1">
        <f t="array" ref="F34">IFS(E34&lt;=0.5,0.5,E34&lt;=1,1,E34&lt;=1.5,1.5,E34&lt;=2,2,E34&lt;=2.5,2.5,E34&lt;=3,3,E34&lt;=3.5,3.5,E34&lt;=4,4,E34&lt;=4.5,4.5,E34&lt;=5,5)</f>
        <v>1</v>
      </c>
      <c r="G34" s="1" t="str">
        <f>VLOOKUP(A34,'Courier company invoice'!$B$2:$J$125,9,0)</f>
        <v>d</v>
      </c>
      <c r="H34" s="1" t="str">
        <f>VLOOKUP(A34,'Courier company invoice'!$B$2:$J$125,5,0)</f>
        <v>d</v>
      </c>
      <c r="I34" s="1">
        <f>VLOOKUP(A34,'Courier company invoice'!$B$2:$S$125,18,0)</f>
        <v>86.1</v>
      </c>
      <c r="J34" s="1">
        <f>VLOOKUP(A34,'Courier company invoice'!$B$2:$L$125,7,0)</f>
        <v>172.8</v>
      </c>
      <c r="K34" s="1">
        <f t="shared" si="1"/>
        <v>-86.7</v>
      </c>
      <c r="M34" s="1">
        <f t="shared" si="2"/>
        <v>0</v>
      </c>
    </row>
    <row r="35" ht="14.25" customHeight="1">
      <c r="A35" s="1">
        <v>2.00180621E9</v>
      </c>
      <c r="B35" s="1">
        <v>1.09111722194E12</v>
      </c>
      <c r="C35" s="2">
        <f>VLOOKUP(A35,'X-Order Report'!$G$2:$H$126,2,0)</f>
        <v>0.22</v>
      </c>
      <c r="D35" s="1">
        <f t="array" ref="D35">IFS(C35&lt;=0.5,0.5,C35&lt;=1,1,C35&lt;=1.5,1.5,C35&lt;=2,2,C35&lt;=2.5,2.5,C35&lt;=3,3,C35&lt;=3.5,3.5,C35&lt;=4,4,C35&lt;=4.5,4.5,C35&lt;=5,5)</f>
        <v>0.5</v>
      </c>
      <c r="E35" s="4">
        <v>2.92</v>
      </c>
      <c r="F35" s="1">
        <f t="array" ref="F35">IFS(E35&lt;=0.5,0.5,E35&lt;=1,1,E35&lt;=1.5,1.5,E35&lt;=2,2,E35&lt;=2.5,2.5,E35&lt;=3,3,E35&lt;=3.5,3.5,E35&lt;=4,4,E35&lt;=4.5,4.5,E35&lt;=5,5)</f>
        <v>3</v>
      </c>
      <c r="G35" s="1" t="str">
        <f>VLOOKUP(A35,'Courier company invoice'!$B$2:$J$125,9,0)</f>
        <v>b</v>
      </c>
      <c r="H35" s="1" t="str">
        <f>VLOOKUP(A35,'Courier company invoice'!$B$2:$J$125,5,0)</f>
        <v>b</v>
      </c>
      <c r="I35" s="1">
        <f>VLOOKUP(A35,'Courier company invoice'!$B$2:$S$125,18,0)</f>
        <v>33</v>
      </c>
      <c r="J35" s="1">
        <f>VLOOKUP(A35,'Courier company invoice'!$B$2:$L$125,7,0)</f>
        <v>174.5</v>
      </c>
      <c r="K35" s="1">
        <f t="shared" si="1"/>
        <v>-141.5</v>
      </c>
      <c r="M35" s="1">
        <f t="shared" si="2"/>
        <v>0</v>
      </c>
    </row>
    <row r="36" ht="14.25" customHeight="1">
      <c r="A36" s="1">
        <v>2.001806226E9</v>
      </c>
      <c r="B36" s="1">
        <v>1.091117222065E12</v>
      </c>
      <c r="C36" s="2">
        <f>VLOOKUP(A36,'X-Order Report'!$G$2:$H$126,2,0)</f>
        <v>0.48</v>
      </c>
      <c r="D36" s="1">
        <f t="array" ref="D36">IFS(C36&lt;=0.5,0.5,C36&lt;=1,1,C36&lt;=1.5,1.5,C36&lt;=2,2,C36&lt;=2.5,2.5,C36&lt;=3,3,C36&lt;=3.5,3.5,C36&lt;=4,4,C36&lt;=4.5,4.5,C36&lt;=5,5)</f>
        <v>0.5</v>
      </c>
      <c r="E36" s="3">
        <v>0.68</v>
      </c>
      <c r="F36" s="1">
        <f t="array" ref="F36">IFS(E36&lt;=0.5,0.5,E36&lt;=1,1,E36&lt;=1.5,1.5,E36&lt;=2,2,E36&lt;=2.5,2.5,E36&lt;=3,3,E36&lt;=3.5,3.5,E36&lt;=4,4,E36&lt;=4.5,4.5,E36&lt;=5,5)</f>
        <v>1</v>
      </c>
      <c r="G36" s="1" t="str">
        <f>VLOOKUP(A36,'Courier company invoice'!$B$2:$J$125,9,0)</f>
        <v>d</v>
      </c>
      <c r="H36" s="1" t="str">
        <f>VLOOKUP(A36,'Courier company invoice'!$B$2:$J$125,5,0)</f>
        <v>d</v>
      </c>
      <c r="I36" s="1">
        <f>VLOOKUP(A36,'Courier company invoice'!$B$2:$S$125,18,0)</f>
        <v>45.4</v>
      </c>
      <c r="J36" s="1">
        <f>VLOOKUP(A36,'Courier company invoice'!$B$2:$L$125,7,0)</f>
        <v>90.2</v>
      </c>
      <c r="K36" s="1">
        <f t="shared" si="1"/>
        <v>-44.8</v>
      </c>
      <c r="M36" s="1">
        <f t="shared" si="2"/>
        <v>0</v>
      </c>
    </row>
    <row r="37" ht="14.25" customHeight="1">
      <c r="A37" s="1">
        <v>2.001806229E9</v>
      </c>
      <c r="B37" s="1">
        <v>1.09111722208E12</v>
      </c>
      <c r="C37" s="2">
        <f>VLOOKUP(A37,'X-Order Report'!$G$2:$H$126,2,0)</f>
        <v>0.5</v>
      </c>
      <c r="D37" s="1">
        <f t="array" ref="D37">IFS(C37&lt;=0.5,0.5,C37&lt;=1,1,C37&lt;=1.5,1.5,C37&lt;=2,2,C37&lt;=2.5,2.5,C37&lt;=3,3,C37&lt;=3.5,3.5,C37&lt;=4,4,C37&lt;=4.5,4.5,C37&lt;=5,5)</f>
        <v>0.5</v>
      </c>
      <c r="E37" s="4">
        <v>0.71</v>
      </c>
      <c r="F37" s="1">
        <f t="array" ref="F37">IFS(E37&lt;=0.5,0.5,E37&lt;=1,1,E37&lt;=1.5,1.5,E37&lt;=2,2,E37&lt;=2.5,2.5,E37&lt;=3,3,E37&lt;=3.5,3.5,E37&lt;=4,4,E37&lt;=4.5,4.5,E37&lt;=5,5)</f>
        <v>1</v>
      </c>
      <c r="G37" s="1" t="str">
        <f>VLOOKUP(A37,'Courier company invoice'!$B$2:$J$125,9,0)</f>
        <v>d</v>
      </c>
      <c r="H37" s="1" t="str">
        <f>VLOOKUP(A37,'Courier company invoice'!$B$2:$J$125,5,0)</f>
        <v>d</v>
      </c>
      <c r="I37" s="1">
        <f>VLOOKUP(A37,'Courier company invoice'!$B$2:$S$125,18,0)</f>
        <v>45.4</v>
      </c>
      <c r="J37" s="1">
        <f>VLOOKUP(A37,'Courier company invoice'!$B$2:$L$125,7,0)</f>
        <v>90.2</v>
      </c>
      <c r="K37" s="1">
        <f t="shared" si="1"/>
        <v>-44.8</v>
      </c>
      <c r="M37" s="1">
        <f t="shared" si="2"/>
        <v>0</v>
      </c>
    </row>
    <row r="38" ht="14.25" customHeight="1">
      <c r="A38" s="1">
        <v>2.001806233E9</v>
      </c>
      <c r="B38" s="1">
        <v>1.091117222135E12</v>
      </c>
      <c r="C38" s="2">
        <f>VLOOKUP(A38,'X-Order Report'!$G$2:$H$126,2,0)</f>
        <v>0.245</v>
      </c>
      <c r="D38" s="1">
        <f t="array" ref="D38">IFS(C38&lt;=0.5,0.5,C38&lt;=1,1,C38&lt;=1.5,1.5,C38&lt;=2,2,C38&lt;=2.5,2.5,C38&lt;=3,3,C38&lt;=3.5,3.5,C38&lt;=4,4,C38&lt;=4.5,4.5,C38&lt;=5,5)</f>
        <v>0.5</v>
      </c>
      <c r="E38" s="3">
        <v>0.78</v>
      </c>
      <c r="F38" s="1">
        <f t="array" ref="F38">IFS(E38&lt;=0.5,0.5,E38&lt;=1,1,E38&lt;=1.5,1.5,E38&lt;=2,2,E38&lt;=2.5,2.5,E38&lt;=3,3,E38&lt;=3.5,3.5,E38&lt;=4,4,E38&lt;=4.5,4.5,E38&lt;=5,5)</f>
        <v>1</v>
      </c>
      <c r="G38" s="1" t="str">
        <f>VLOOKUP(A38,'Courier company invoice'!$B$2:$J$125,9,0)</f>
        <v>b</v>
      </c>
      <c r="H38" s="1" t="str">
        <f>VLOOKUP(A38,'Courier company invoice'!$B$2:$J$125,5,0)</f>
        <v>b</v>
      </c>
      <c r="I38" s="1">
        <f>VLOOKUP(A38,'Courier company invoice'!$B$2:$S$125,18,0)</f>
        <v>33</v>
      </c>
      <c r="J38" s="1">
        <f>VLOOKUP(A38,'Courier company invoice'!$B$2:$L$125,7,0)</f>
        <v>61.3</v>
      </c>
      <c r="K38" s="1">
        <f t="shared" si="1"/>
        <v>-28.3</v>
      </c>
      <c r="M38" s="1">
        <f t="shared" si="2"/>
        <v>0</v>
      </c>
    </row>
    <row r="39" ht="14.25" customHeight="1">
      <c r="A39" s="1">
        <v>2.001806251E9</v>
      </c>
      <c r="B39" s="1">
        <v>1.091117222146E12</v>
      </c>
      <c r="C39" s="2">
        <f>VLOOKUP(A39,'X-Order Report'!$G$2:$H$126,2,0)</f>
        <v>0.245</v>
      </c>
      <c r="D39" s="1">
        <f t="array" ref="D39">IFS(C39&lt;=0.5,0.5,C39&lt;=1,1,C39&lt;=1.5,1.5,C39&lt;=2,2,C39&lt;=2.5,2.5,C39&lt;=3,3,C39&lt;=3.5,3.5,C39&lt;=4,4,C39&lt;=4.5,4.5,C39&lt;=5,5)</f>
        <v>0.5</v>
      </c>
      <c r="E39" s="4">
        <v>1.27</v>
      </c>
      <c r="F39" s="1">
        <f t="array" ref="F39">IFS(E39&lt;=0.5,0.5,E39&lt;=1,1,E39&lt;=1.5,1.5,E39&lt;=2,2,E39&lt;=2.5,2.5,E39&lt;=3,3,E39&lt;=3.5,3.5,E39&lt;=4,4,E39&lt;=4.5,4.5,E39&lt;=5,5)</f>
        <v>1.5</v>
      </c>
      <c r="G39" s="1" t="str">
        <f>VLOOKUP(A39,'Courier company invoice'!$B$2:$J$125,9,0)</f>
        <v>d</v>
      </c>
      <c r="H39" s="1" t="str">
        <f>VLOOKUP(A39,'Courier company invoice'!$B$2:$J$125,5,0)</f>
        <v>d</v>
      </c>
      <c r="I39" s="1">
        <f>VLOOKUP(A39,'Courier company invoice'!$B$2:$S$125,18,0)</f>
        <v>45.4</v>
      </c>
      <c r="J39" s="1">
        <f>VLOOKUP(A39,'Courier company invoice'!$B$2:$L$125,7,0)</f>
        <v>135</v>
      </c>
      <c r="K39" s="1">
        <f t="shared" si="1"/>
        <v>-89.6</v>
      </c>
      <c r="M39" s="1">
        <f t="shared" si="2"/>
        <v>0</v>
      </c>
    </row>
    <row r="40" ht="14.25" customHeight="1">
      <c r="A40" s="1">
        <v>2.001806338E9</v>
      </c>
      <c r="B40" s="1">
        <v>1.09111722257E12</v>
      </c>
      <c r="C40" s="2">
        <f>VLOOKUP(A40,'X-Order Report'!$G$2:$H$126,2,0)</f>
        <v>0.5</v>
      </c>
      <c r="D40" s="1">
        <f t="array" ref="D40">IFS(C40&lt;=0.5,0.5,C40&lt;=1,1,C40&lt;=1.5,1.5,C40&lt;=2,2,C40&lt;=2.5,2.5,C40&lt;=3,3,C40&lt;=3.5,3.5,C40&lt;=4,4,C40&lt;=4.5,4.5,C40&lt;=5,5)</f>
        <v>0.5</v>
      </c>
      <c r="E40" s="3">
        <v>0.7</v>
      </c>
      <c r="F40" s="1">
        <f t="array" ref="F40">IFS(E40&lt;=0.5,0.5,E40&lt;=1,1,E40&lt;=1.5,1.5,E40&lt;=2,2,E40&lt;=2.5,2.5,E40&lt;=3,3,E40&lt;=3.5,3.5,E40&lt;=4,4,E40&lt;=4.5,4.5,E40&lt;=5,5)</f>
        <v>1</v>
      </c>
      <c r="G40" s="1" t="str">
        <f>VLOOKUP(A40,'Courier company invoice'!$B$2:$J$125,9,0)</f>
        <v>d</v>
      </c>
      <c r="H40" s="1" t="str">
        <f>VLOOKUP(A40,'Courier company invoice'!$B$2:$J$125,5,0)</f>
        <v>d</v>
      </c>
      <c r="I40" s="1">
        <f>VLOOKUP(A40,'Courier company invoice'!$B$2:$S$125,18,0)</f>
        <v>45.4</v>
      </c>
      <c r="J40" s="1">
        <f>VLOOKUP(A40,'Courier company invoice'!$B$2:$L$125,7,0)</f>
        <v>90.2</v>
      </c>
      <c r="K40" s="1">
        <f t="shared" si="1"/>
        <v>-44.8</v>
      </c>
      <c r="M40" s="1">
        <f t="shared" si="2"/>
        <v>0</v>
      </c>
    </row>
    <row r="41" ht="14.25" customHeight="1">
      <c r="A41" s="1">
        <v>2.001806446E9</v>
      </c>
      <c r="B41" s="1">
        <v>1.091117223211E12</v>
      </c>
      <c r="C41" s="2">
        <f>VLOOKUP(A41,'X-Order Report'!$G$2:$H$126,2,0)</f>
        <v>0.5</v>
      </c>
      <c r="D41" s="1">
        <f t="array" ref="D41">IFS(C41&lt;=0.5,0.5,C41&lt;=1,1,C41&lt;=1.5,1.5,C41&lt;=2,2,C41&lt;=2.5,2.5,C41&lt;=3,3,C41&lt;=3.5,3.5,C41&lt;=4,4,C41&lt;=4.5,4.5,C41&lt;=5,5)</f>
        <v>0.5</v>
      </c>
      <c r="E41" s="4">
        <v>0.69</v>
      </c>
      <c r="F41" s="1">
        <f t="array" ref="F41">IFS(E41&lt;=0.5,0.5,E41&lt;=1,1,E41&lt;=1.5,1.5,E41&lt;=2,2,E41&lt;=2.5,2.5,E41&lt;=3,3,E41&lt;=3.5,3.5,E41&lt;=4,4,E41&lt;=4.5,4.5,E41&lt;=5,5)</f>
        <v>1</v>
      </c>
      <c r="G41" s="1" t="str">
        <f>VLOOKUP(A41,'Courier company invoice'!$B$2:$J$125,9,0)</f>
        <v>d</v>
      </c>
      <c r="H41" s="1" t="str">
        <f>VLOOKUP(A41,'Courier company invoice'!$B$2:$J$125,5,0)</f>
        <v>d</v>
      </c>
      <c r="I41" s="1">
        <f>VLOOKUP(A41,'Courier company invoice'!$B$2:$S$125,18,0)</f>
        <v>45.4</v>
      </c>
      <c r="J41" s="1">
        <f>VLOOKUP(A41,'Courier company invoice'!$B$2:$L$125,7,0)</f>
        <v>90.2</v>
      </c>
      <c r="K41" s="1">
        <f t="shared" si="1"/>
        <v>-44.8</v>
      </c>
      <c r="M41" s="1">
        <f t="shared" si="2"/>
        <v>0</v>
      </c>
    </row>
    <row r="42" ht="14.25" customHeight="1">
      <c r="A42" s="1">
        <v>2.001806533E9</v>
      </c>
      <c r="B42" s="1">
        <v>1.091117224353E12</v>
      </c>
      <c r="C42" s="2">
        <f>VLOOKUP(A42,'X-Order Report'!$G$2:$H$126,2,0)</f>
        <v>0.5</v>
      </c>
      <c r="D42" s="1">
        <f t="array" ref="D42">IFS(C42&lt;=0.5,0.5,C42&lt;=1,1,C42&lt;=1.5,1.5,C42&lt;=2,2,C42&lt;=2.5,2.5,C42&lt;=3,3,C42&lt;=3.5,3.5,C42&lt;=4,4,C42&lt;=4.5,4.5,C42&lt;=5,5)</f>
        <v>0.5</v>
      </c>
      <c r="E42" s="3">
        <v>0.68</v>
      </c>
      <c r="F42" s="1">
        <f t="array" ref="F42">IFS(E42&lt;=0.5,0.5,E42&lt;=1,1,E42&lt;=1.5,1.5,E42&lt;=2,2,E42&lt;=2.5,2.5,E42&lt;=3,3,E42&lt;=3.5,3.5,E42&lt;=4,4,E42&lt;=4.5,4.5,E42&lt;=5,5)</f>
        <v>1</v>
      </c>
      <c r="G42" s="1" t="str">
        <f>VLOOKUP(A42,'Courier company invoice'!$B$2:$J$125,9,0)</f>
        <v>d</v>
      </c>
      <c r="H42" s="1" t="str">
        <f>VLOOKUP(A42,'Courier company invoice'!$B$2:$J$125,5,0)</f>
        <v>d</v>
      </c>
      <c r="I42" s="1">
        <f>VLOOKUP(A42,'Courier company invoice'!$B$2:$S$125,18,0)</f>
        <v>45.4</v>
      </c>
      <c r="J42" s="1">
        <f>VLOOKUP(A42,'Courier company invoice'!$B$2:$L$125,7,0)</f>
        <v>90.2</v>
      </c>
      <c r="K42" s="1">
        <f t="shared" si="1"/>
        <v>-44.8</v>
      </c>
      <c r="M42" s="1">
        <f t="shared" si="2"/>
        <v>0</v>
      </c>
    </row>
    <row r="43" ht="14.25" customHeight="1">
      <c r="A43" s="1">
        <v>2.001806547E9</v>
      </c>
      <c r="B43" s="1">
        <v>1.091117224611E12</v>
      </c>
      <c r="C43" s="2">
        <f>VLOOKUP(A43,'X-Order Report'!$G$2:$H$126,2,0)</f>
        <v>0.127</v>
      </c>
      <c r="D43" s="1">
        <f t="array" ref="D43">IFS(C43&lt;=0.5,0.5,C43&lt;=1,1,C43&lt;=1.5,1.5,C43&lt;=2,2,C43&lt;=2.5,2.5,C43&lt;=3,3,C43&lt;=3.5,3.5,C43&lt;=4,4,C43&lt;=4.5,4.5,C43&lt;=5,5)</f>
        <v>0.5</v>
      </c>
      <c r="E43" s="4">
        <v>1.0</v>
      </c>
      <c r="F43" s="1">
        <f t="array" ref="F43">IFS(E43&lt;=0.5,0.5,E43&lt;=1,1,E43&lt;=1.5,1.5,E43&lt;=2,2,E43&lt;=2.5,2.5,E43&lt;=3,3,E43&lt;=3.5,3.5,E43&lt;=4,4,E43&lt;=4.5,4.5,E43&lt;=5,5)</f>
        <v>1</v>
      </c>
      <c r="G43" s="1" t="str">
        <f>VLOOKUP(A43,'Courier company invoice'!$B$2:$J$125,9,0)</f>
        <v>b</v>
      </c>
      <c r="H43" s="1" t="str">
        <f>VLOOKUP(A43,'Courier company invoice'!$B$2:$J$125,5,0)</f>
        <v>b</v>
      </c>
      <c r="I43" s="1">
        <f>VLOOKUP(A43,'Courier company invoice'!$B$2:$S$125,18,0)</f>
        <v>33</v>
      </c>
      <c r="J43" s="1">
        <f>VLOOKUP(A43,'Courier company invoice'!$B$2:$L$125,7,0)</f>
        <v>61.3</v>
      </c>
      <c r="K43" s="1">
        <f t="shared" si="1"/>
        <v>-28.3</v>
      </c>
      <c r="M43" s="1">
        <f t="shared" si="2"/>
        <v>0</v>
      </c>
    </row>
    <row r="44" ht="14.25" customHeight="1">
      <c r="A44" s="1">
        <v>2.001806567E9</v>
      </c>
      <c r="B44" s="1">
        <v>1.091117224902E12</v>
      </c>
      <c r="C44" s="2">
        <f>VLOOKUP(A44,'X-Order Report'!$G$2:$H$126,2,0)</f>
        <v>0.952</v>
      </c>
      <c r="D44" s="1">
        <f t="array" ref="D44">IFS(C44&lt;=0.5,0.5,C44&lt;=1,1,C44&lt;=1.5,1.5,C44&lt;=2,2,C44&lt;=2.5,2.5,C44&lt;=3,3,C44&lt;=3.5,3.5,C44&lt;=4,4,C44&lt;=4.5,4.5,C44&lt;=5,5)</f>
        <v>1</v>
      </c>
      <c r="E44" s="3">
        <v>1.16</v>
      </c>
      <c r="F44" s="1">
        <f t="array" ref="F44">IFS(E44&lt;=0.5,0.5,E44&lt;=1,1,E44&lt;=1.5,1.5,E44&lt;=2,2,E44&lt;=2.5,2.5,E44&lt;=3,3,E44&lt;=3.5,3.5,E44&lt;=4,4,E44&lt;=4.5,4.5,E44&lt;=5,5)</f>
        <v>1.5</v>
      </c>
      <c r="G44" s="1" t="str">
        <f>VLOOKUP(A44,'Courier company invoice'!$B$2:$J$125,9,0)</f>
        <v>d</v>
      </c>
      <c r="H44" s="1" t="str">
        <f>VLOOKUP(A44,'Courier company invoice'!$B$2:$J$125,5,0)</f>
        <v>d</v>
      </c>
      <c r="I44" s="1">
        <f>VLOOKUP(A44,'Courier company invoice'!$B$2:$S$125,18,0)</f>
        <v>90.2</v>
      </c>
      <c r="J44" s="1">
        <f>VLOOKUP(A44,'Courier company invoice'!$B$2:$L$125,7,0)</f>
        <v>135</v>
      </c>
      <c r="K44" s="1">
        <f t="shared" si="1"/>
        <v>-44.8</v>
      </c>
      <c r="M44" s="1">
        <f t="shared" si="2"/>
        <v>0</v>
      </c>
    </row>
    <row r="45" ht="14.25" customHeight="1">
      <c r="A45" s="1">
        <v>2.001806575E9</v>
      </c>
      <c r="B45" s="1">
        <v>1.091117225016E12</v>
      </c>
      <c r="C45" s="2">
        <f>VLOOKUP(A45,'X-Order Report'!$G$2:$H$126,2,0)</f>
        <v>0.5</v>
      </c>
      <c r="D45" s="1">
        <f t="array" ref="D45">IFS(C45&lt;=0.5,0.5,C45&lt;=1,1,C45&lt;=1.5,1.5,C45&lt;=2,2,C45&lt;=2.5,2.5,C45&lt;=3,3,C45&lt;=3.5,3.5,C45&lt;=4,4,C45&lt;=4.5,4.5,C45&lt;=5,5)</f>
        <v>0.5</v>
      </c>
      <c r="E45" s="4">
        <v>0.68</v>
      </c>
      <c r="F45" s="1">
        <f t="array" ref="F45">IFS(E45&lt;=0.5,0.5,E45&lt;=1,1,E45&lt;=1.5,1.5,E45&lt;=2,2,E45&lt;=2.5,2.5,E45&lt;=3,3,E45&lt;=3.5,3.5,E45&lt;=4,4,E45&lt;=4.5,4.5,E45&lt;=5,5)</f>
        <v>1</v>
      </c>
      <c r="G45" s="1" t="str">
        <f>VLOOKUP(A45,'Courier company invoice'!$B$2:$J$125,9,0)</f>
        <v>b</v>
      </c>
      <c r="H45" s="1" t="str">
        <f>VLOOKUP(A45,'Courier company invoice'!$B$2:$J$125,5,0)</f>
        <v>b</v>
      </c>
      <c r="I45" s="1">
        <f>VLOOKUP(A45,'Courier company invoice'!$B$2:$S$125,18,0)</f>
        <v>33</v>
      </c>
      <c r="J45" s="1">
        <f>VLOOKUP(A45,'Courier company invoice'!$B$2:$L$125,7,0)</f>
        <v>61.3</v>
      </c>
      <c r="K45" s="1">
        <f t="shared" si="1"/>
        <v>-28.3</v>
      </c>
      <c r="M45" s="1">
        <f t="shared" si="2"/>
        <v>0</v>
      </c>
    </row>
    <row r="46" ht="14.25" customHeight="1">
      <c r="A46" s="1">
        <v>2.001806616E9</v>
      </c>
      <c r="B46" s="1">
        <v>1.091117225484E12</v>
      </c>
      <c r="C46" s="2">
        <f>VLOOKUP(A46,'X-Order Report'!$G$2:$H$126,2,0)</f>
        <v>0.963</v>
      </c>
      <c r="D46" s="1">
        <f t="array" ref="D46">IFS(C46&lt;=0.5,0.5,C46&lt;=1,1,C46&lt;=1.5,1.5,C46&lt;=2,2,C46&lt;=2.5,2.5,C46&lt;=3,3,C46&lt;=3.5,3.5,C46&lt;=4,4,C46&lt;=4.5,4.5,C46&lt;=5,5)</f>
        <v>1</v>
      </c>
      <c r="E46" s="3">
        <v>1.08</v>
      </c>
      <c r="F46" s="1">
        <f t="array" ref="F46">IFS(E46&lt;=0.5,0.5,E46&lt;=1,1,E46&lt;=1.5,1.5,E46&lt;=2,2,E46&lt;=2.5,2.5,E46&lt;=3,3,E46&lt;=3.5,3.5,E46&lt;=4,4,E46&lt;=4.5,4.5,E46&lt;=5,5)</f>
        <v>1.5</v>
      </c>
      <c r="G46" s="1" t="str">
        <f>VLOOKUP(A46,'Courier company invoice'!$B$2:$J$125,9,0)</f>
        <v>b</v>
      </c>
      <c r="H46" s="1" t="str">
        <f>VLOOKUP(A46,'Courier company invoice'!$B$2:$J$125,5,0)</f>
        <v>b</v>
      </c>
      <c r="I46" s="1">
        <f>VLOOKUP(A46,'Courier company invoice'!$B$2:$S$125,18,0)</f>
        <v>61.3</v>
      </c>
      <c r="J46" s="1">
        <f>VLOOKUP(A46,'Courier company invoice'!$B$2:$L$125,7,0)</f>
        <v>89.6</v>
      </c>
      <c r="K46" s="1">
        <f t="shared" si="1"/>
        <v>-28.3</v>
      </c>
      <c r="M46" s="1">
        <f t="shared" si="2"/>
        <v>0</v>
      </c>
    </row>
    <row r="47" ht="14.25" customHeight="1">
      <c r="A47" s="1">
        <v>2.001806652E9</v>
      </c>
      <c r="B47" s="1">
        <v>1.091117226221E12</v>
      </c>
      <c r="C47" s="2">
        <f>VLOOKUP(A47,'X-Order Report'!$G$2:$H$126,2,0)</f>
        <v>0.5</v>
      </c>
      <c r="D47" s="1">
        <f t="array" ref="D47">IFS(C47&lt;=0.5,0.5,C47&lt;=1,1,C47&lt;=1.5,1.5,C47&lt;=2,2,C47&lt;=2.5,2.5,C47&lt;=3,3,C47&lt;=3.5,3.5,C47&lt;=4,4,C47&lt;=4.5,4.5,C47&lt;=5,5)</f>
        <v>0.5</v>
      </c>
      <c r="E47" s="4">
        <v>0.69</v>
      </c>
      <c r="F47" s="1">
        <f t="array" ref="F47">IFS(E47&lt;=0.5,0.5,E47&lt;=1,1,E47&lt;=1.5,1.5,E47&lt;=2,2,E47&lt;=2.5,2.5,E47&lt;=3,3,E47&lt;=3.5,3.5,E47&lt;=4,4,E47&lt;=4.5,4.5,E47&lt;=5,5)</f>
        <v>1</v>
      </c>
      <c r="G47" s="1" t="str">
        <f>VLOOKUP(A47,'Courier company invoice'!$B$2:$J$125,9,0)</f>
        <v>d</v>
      </c>
      <c r="H47" s="1" t="str">
        <f>VLOOKUP(A47,'Courier company invoice'!$B$2:$J$125,5,0)</f>
        <v>d</v>
      </c>
      <c r="I47" s="1">
        <f>VLOOKUP(A47,'Courier company invoice'!$B$2:$S$125,18,0)</f>
        <v>45.4</v>
      </c>
      <c r="J47" s="1">
        <f>VLOOKUP(A47,'Courier company invoice'!$B$2:$L$125,7,0)</f>
        <v>90.2</v>
      </c>
      <c r="K47" s="1">
        <f t="shared" si="1"/>
        <v>-44.8</v>
      </c>
      <c r="M47" s="1">
        <f t="shared" si="2"/>
        <v>0</v>
      </c>
    </row>
    <row r="48" ht="14.25" customHeight="1">
      <c r="A48" s="1">
        <v>2.001806733E9</v>
      </c>
      <c r="B48" s="1">
        <v>1.091117226674E12</v>
      </c>
      <c r="C48" s="2">
        <f>VLOOKUP(A48,'X-Order Report'!$G$2:$H$126,2,0)</f>
        <v>0.967</v>
      </c>
      <c r="D48" s="1">
        <f t="array" ref="D48">IFS(C48&lt;=0.5,0.5,C48&lt;=1,1,C48&lt;=1.5,1.5,C48&lt;=2,2,C48&lt;=2.5,2.5,C48&lt;=3,3,C48&lt;=3.5,3.5,C48&lt;=4,4,C48&lt;=4.5,4.5,C48&lt;=5,5)</f>
        <v>1</v>
      </c>
      <c r="E48" s="3">
        <v>1.13</v>
      </c>
      <c r="F48" s="1">
        <f t="array" ref="F48">IFS(E48&lt;=0.5,0.5,E48&lt;=1,1,E48&lt;=1.5,1.5,E48&lt;=2,2,E48&lt;=2.5,2.5,E48&lt;=3,3,E48&lt;=3.5,3.5,E48&lt;=4,4,E48&lt;=4.5,4.5,E48&lt;=5,5)</f>
        <v>1.5</v>
      </c>
      <c r="G48" s="1" t="str">
        <f>VLOOKUP(A48,'Courier company invoice'!$B$2:$J$125,9,0)</f>
        <v>d</v>
      </c>
      <c r="H48" s="1" t="str">
        <f>VLOOKUP(A48,'Courier company invoice'!$B$2:$J$125,5,0)</f>
        <v>d</v>
      </c>
      <c r="I48" s="1">
        <f>VLOOKUP(A48,'Courier company invoice'!$B$2:$S$125,18,0)</f>
        <v>90.2</v>
      </c>
      <c r="J48" s="1">
        <f>VLOOKUP(A48,'Courier company invoice'!$B$2:$L$125,7,0)</f>
        <v>135</v>
      </c>
      <c r="K48" s="1">
        <f t="shared" si="1"/>
        <v>-44.8</v>
      </c>
      <c r="M48" s="1">
        <f t="shared" si="2"/>
        <v>0</v>
      </c>
    </row>
    <row r="49" ht="14.25" customHeight="1">
      <c r="A49" s="1">
        <v>2.001806735E9</v>
      </c>
      <c r="B49" s="1">
        <v>1.091117226711E12</v>
      </c>
      <c r="C49" s="2">
        <f>VLOOKUP(A49,'X-Order Report'!$G$2:$H$126,2,0)</f>
        <v>0.5</v>
      </c>
      <c r="D49" s="1">
        <f t="array" ref="D49">IFS(C49&lt;=0.5,0.5,C49&lt;=1,1,C49&lt;=1.5,1.5,C49&lt;=2,2,C49&lt;=2.5,2.5,C49&lt;=3,3,C49&lt;=3.5,3.5,C49&lt;=4,4,C49&lt;=4.5,4.5,C49&lt;=5,5)</f>
        <v>0.5</v>
      </c>
      <c r="E49" s="4">
        <v>0.69</v>
      </c>
      <c r="F49" s="1">
        <f t="array" ref="F49">IFS(E49&lt;=0.5,0.5,E49&lt;=1,1,E49&lt;=1.5,1.5,E49&lt;=2,2,E49&lt;=2.5,2.5,E49&lt;=3,3,E49&lt;=3.5,3.5,E49&lt;=4,4,E49&lt;=4.5,4.5,E49&lt;=5,5)</f>
        <v>1</v>
      </c>
      <c r="G49" s="1" t="str">
        <f>VLOOKUP(A49,'Courier company invoice'!$B$2:$J$125,9,0)</f>
        <v>d</v>
      </c>
      <c r="H49" s="1" t="str">
        <f>VLOOKUP(A49,'Courier company invoice'!$B$2:$J$125,5,0)</f>
        <v>d</v>
      </c>
      <c r="I49" s="1">
        <f>VLOOKUP(A49,'Courier company invoice'!$B$2:$S$125,18,0)</f>
        <v>45.4</v>
      </c>
      <c r="J49" s="1">
        <f>VLOOKUP(A49,'Courier company invoice'!$B$2:$L$125,7,0)</f>
        <v>90.2</v>
      </c>
      <c r="K49" s="1">
        <f t="shared" si="1"/>
        <v>-44.8</v>
      </c>
      <c r="M49" s="1">
        <f t="shared" si="2"/>
        <v>0</v>
      </c>
    </row>
    <row r="50" ht="14.25" customHeight="1">
      <c r="A50" s="1">
        <v>2.001806726E9</v>
      </c>
      <c r="B50" s="1">
        <v>1.09111722691E12</v>
      </c>
      <c r="C50" s="2">
        <f>VLOOKUP(A50,'X-Order Report'!$G$2:$H$126,2,0)</f>
        <v>0.5</v>
      </c>
      <c r="D50" s="1">
        <f t="array" ref="D50">IFS(C50&lt;=0.5,0.5,C50&lt;=1,1,C50&lt;=1.5,1.5,C50&lt;=2,2,C50&lt;=2.5,2.5,C50&lt;=3,3,C50&lt;=3.5,3.5,C50&lt;=4,4,C50&lt;=4.5,4.5,C50&lt;=5,5)</f>
        <v>0.5</v>
      </c>
      <c r="E50" s="3">
        <v>0.68</v>
      </c>
      <c r="F50" s="1">
        <f t="array" ref="F50">IFS(E50&lt;=0.5,0.5,E50&lt;=1,1,E50&lt;=1.5,1.5,E50&lt;=2,2,E50&lt;=2.5,2.5,E50&lt;=3,3,E50&lt;=3.5,3.5,E50&lt;=4,4,E50&lt;=4.5,4.5,E50&lt;=5,5)</f>
        <v>1</v>
      </c>
      <c r="G50" s="1" t="str">
        <f>VLOOKUP(A50,'Courier company invoice'!$B$2:$J$125,9,0)</f>
        <v>d</v>
      </c>
      <c r="H50" s="1" t="str">
        <f>VLOOKUP(A50,'Courier company invoice'!$B$2:$J$125,5,0)</f>
        <v>d</v>
      </c>
      <c r="I50" s="1">
        <f>VLOOKUP(A50,'Courier company invoice'!$B$2:$S$125,18,0)</f>
        <v>45.4</v>
      </c>
      <c r="J50" s="1">
        <f>VLOOKUP(A50,'Courier company invoice'!$B$2:$L$125,7,0)</f>
        <v>90.2</v>
      </c>
      <c r="K50" s="1">
        <f t="shared" si="1"/>
        <v>-44.8</v>
      </c>
      <c r="M50" s="1">
        <f t="shared" si="2"/>
        <v>0</v>
      </c>
    </row>
    <row r="51" ht="14.25" customHeight="1">
      <c r="A51" s="1">
        <v>2.001806776E9</v>
      </c>
      <c r="B51" s="1">
        <v>1.091117227573E12</v>
      </c>
      <c r="C51" s="2">
        <f>VLOOKUP(A51,'X-Order Report'!$G$2:$H$126,2,0)</f>
        <v>0.611</v>
      </c>
      <c r="D51" s="1">
        <f t="array" ref="D51">IFS(C51&lt;=0.5,0.5,C51&lt;=1,1,C51&lt;=1.5,1.5,C51&lt;=2,2,C51&lt;=2.5,2.5,C51&lt;=3,3,C51&lt;=3.5,3.5,C51&lt;=4,4,C51&lt;=4.5,4.5,C51&lt;=5,5)</f>
        <v>1</v>
      </c>
      <c r="E51" s="4">
        <v>2.86</v>
      </c>
      <c r="F51" s="1">
        <f t="array" ref="F51">IFS(E51&lt;=0.5,0.5,E51&lt;=1,1,E51&lt;=1.5,1.5,E51&lt;=2,2,E51&lt;=2.5,2.5,E51&lt;=3,3,E51&lt;=3.5,3.5,E51&lt;=4,4,E51&lt;=4.5,4.5,E51&lt;=5,5)</f>
        <v>3</v>
      </c>
      <c r="G51" s="1" t="str">
        <f>VLOOKUP(A51,'Courier company invoice'!$B$2:$J$125,9,0)</f>
        <v>b</v>
      </c>
      <c r="H51" s="1" t="str">
        <f>VLOOKUP(A51,'Courier company invoice'!$B$2:$J$125,5,0)</f>
        <v>b</v>
      </c>
      <c r="I51" s="1">
        <f>VLOOKUP(A51,'Courier company invoice'!$B$2:$S$125,18,0)</f>
        <v>61.3</v>
      </c>
      <c r="J51" s="1">
        <f>VLOOKUP(A51,'Courier company invoice'!$B$2:$L$125,7,0)</f>
        <v>174.5</v>
      </c>
      <c r="K51" s="1">
        <f t="shared" si="1"/>
        <v>-113.2</v>
      </c>
      <c r="M51" s="1">
        <f t="shared" si="2"/>
        <v>0</v>
      </c>
    </row>
    <row r="52" ht="14.25" customHeight="1">
      <c r="A52" s="1">
        <v>2.001806801E9</v>
      </c>
      <c r="B52" s="1">
        <v>1.091117227816E12</v>
      </c>
      <c r="C52" s="2">
        <f>VLOOKUP(A52,'X-Order Report'!$G$2:$H$126,2,0)</f>
        <v>0.361</v>
      </c>
      <c r="D52" s="1">
        <f t="array" ref="D52">IFS(C52&lt;=0.5,0.5,C52&lt;=1,1,C52&lt;=1.5,1.5,C52&lt;=2,2,C52&lt;=2.5,2.5,C52&lt;=3,3,C52&lt;=3.5,3.5,C52&lt;=4,4,C52&lt;=4.5,4.5,C52&lt;=5,5)</f>
        <v>0.5</v>
      </c>
      <c r="E52" s="3">
        <v>1.35</v>
      </c>
      <c r="F52" s="1">
        <f t="array" ref="F52">IFS(E52&lt;=0.5,0.5,E52&lt;=1,1,E52&lt;=1.5,1.5,E52&lt;=2,2,E52&lt;=2.5,2.5,E52&lt;=3,3,E52&lt;=3.5,3.5,E52&lt;=4,4,E52&lt;=4.5,4.5,E52&lt;=5,5)</f>
        <v>1.5</v>
      </c>
      <c r="G52" s="1" t="str">
        <f>VLOOKUP(A52,'Courier company invoice'!$B$2:$J$125,9,0)</f>
        <v>b</v>
      </c>
      <c r="H52" s="1" t="str">
        <f>VLOOKUP(A52,'Courier company invoice'!$B$2:$J$125,5,0)</f>
        <v>b</v>
      </c>
      <c r="I52" s="1">
        <f>VLOOKUP(A52,'Courier company invoice'!$B$2:$S$125,18,0)</f>
        <v>33</v>
      </c>
      <c r="J52" s="1">
        <f>VLOOKUP(A52,'Courier company invoice'!$B$2:$L$125,7,0)</f>
        <v>89.6</v>
      </c>
      <c r="K52" s="1">
        <f t="shared" si="1"/>
        <v>-56.6</v>
      </c>
      <c r="M52" s="1">
        <f t="shared" si="2"/>
        <v>0</v>
      </c>
    </row>
    <row r="53" ht="14.25" customHeight="1">
      <c r="A53" s="1">
        <v>2.001807004E9</v>
      </c>
      <c r="B53" s="1">
        <v>1.09111722929E12</v>
      </c>
      <c r="C53" s="2">
        <f>VLOOKUP(A53,'X-Order Report'!$G$2:$H$126,2,0)</f>
        <v>0.5</v>
      </c>
      <c r="D53" s="1">
        <f t="array" ref="D53">IFS(C53&lt;=0.5,0.5,C53&lt;=1,1,C53&lt;=1.5,1.5,C53&lt;=2,2,C53&lt;=2.5,2.5,C53&lt;=3,3,C53&lt;=3.5,3.5,C53&lt;=4,4,C53&lt;=4.5,4.5,C53&lt;=5,5)</f>
        <v>0.5</v>
      </c>
      <c r="E53" s="4">
        <v>0.68</v>
      </c>
      <c r="F53" s="1">
        <f t="array" ref="F53">IFS(E53&lt;=0.5,0.5,E53&lt;=1,1,E53&lt;=1.5,1.5,E53&lt;=2,2,E53&lt;=2.5,2.5,E53&lt;=3,3,E53&lt;=3.5,3.5,E53&lt;=4,4,E53&lt;=4.5,4.5,E53&lt;=5,5)</f>
        <v>1</v>
      </c>
      <c r="G53" s="1" t="str">
        <f>VLOOKUP(A53,'Courier company invoice'!$B$2:$J$125,9,0)</f>
        <v>d</v>
      </c>
      <c r="H53" s="1" t="str">
        <f>VLOOKUP(A53,'Courier company invoice'!$B$2:$J$125,5,0)</f>
        <v>d</v>
      </c>
      <c r="I53" s="1">
        <f>VLOOKUP(A53,'Courier company invoice'!$B$2:$S$125,18,0)</f>
        <v>45.4</v>
      </c>
      <c r="J53" s="1">
        <f>VLOOKUP(A53,'Courier company invoice'!$B$2:$L$125,7,0)</f>
        <v>90.2</v>
      </c>
      <c r="K53" s="1">
        <f t="shared" si="1"/>
        <v>-44.8</v>
      </c>
      <c r="M53" s="1">
        <f t="shared" si="2"/>
        <v>0</v>
      </c>
    </row>
    <row r="54" ht="14.25" customHeight="1">
      <c r="A54" s="1">
        <v>2.001807036E9</v>
      </c>
      <c r="B54" s="1">
        <v>1.091117323005E12</v>
      </c>
      <c r="C54" s="2">
        <f>VLOOKUP(A54,'X-Order Report'!$G$2:$H$126,2,0)</f>
        <v>1.459</v>
      </c>
      <c r="D54" s="1">
        <f t="array" ref="D54">IFS(C54&lt;=0.5,0.5,C54&lt;=1,1,C54&lt;=1.5,1.5,C54&lt;=2,2,C54&lt;=2.5,2.5,C54&lt;=3,3,C54&lt;=3.5,3.5,C54&lt;=4,4,C54&lt;=4.5,4.5,C54&lt;=5,5)</f>
        <v>1.5</v>
      </c>
      <c r="E54" s="3">
        <v>1.64</v>
      </c>
      <c r="F54" s="1">
        <f t="array" ref="F54">IFS(E54&lt;=0.5,0.5,E54&lt;=1,1,E54&lt;=1.5,1.5,E54&lt;=2,2,E54&lt;=2.5,2.5,E54&lt;=3,3,E54&lt;=3.5,3.5,E54&lt;=4,4,E54&lt;=4.5,4.5,E54&lt;=5,5)</f>
        <v>2</v>
      </c>
      <c r="G54" s="1" t="str">
        <f>VLOOKUP(A54,'Courier company invoice'!$B$2:$J$125,9,0)</f>
        <v>d</v>
      </c>
      <c r="H54" s="1" t="str">
        <f>VLOOKUP(A54,'Courier company invoice'!$B$2:$J$125,5,0)</f>
        <v>d</v>
      </c>
      <c r="I54" s="1">
        <f>VLOOKUP(A54,'Courier company invoice'!$B$2:$S$125,18,0)</f>
        <v>135</v>
      </c>
      <c r="J54" s="1">
        <f>VLOOKUP(A54,'Courier company invoice'!$B$2:$L$125,7,0)</f>
        <v>179.8</v>
      </c>
      <c r="K54" s="1">
        <f t="shared" si="1"/>
        <v>-44.8</v>
      </c>
      <c r="M54" s="1">
        <f t="shared" si="2"/>
        <v>0</v>
      </c>
    </row>
    <row r="55" ht="14.25" customHeight="1">
      <c r="A55" s="1">
        <v>2.001807084E9</v>
      </c>
      <c r="B55" s="1">
        <v>1.091117323215E12</v>
      </c>
      <c r="C55" s="2">
        <f>VLOOKUP(A55,'X-Order Report'!$G$2:$H$126,2,0)</f>
        <v>0.5</v>
      </c>
      <c r="D55" s="1">
        <f t="array" ref="D55">IFS(C55&lt;=0.5,0.5,C55&lt;=1,1,C55&lt;=1.5,1.5,C55&lt;=2,2,C55&lt;=2.5,2.5,C55&lt;=3,3,C55&lt;=3.5,3.5,C55&lt;=4,4,C55&lt;=4.5,4.5,C55&lt;=5,5)</f>
        <v>0.5</v>
      </c>
      <c r="E55" s="4">
        <v>0.67</v>
      </c>
      <c r="F55" s="1">
        <f t="array" ref="F55">IFS(E55&lt;=0.5,0.5,E55&lt;=1,1,E55&lt;=1.5,1.5,E55&lt;=2,2,E55&lt;=2.5,2.5,E55&lt;=3,3,E55&lt;=3.5,3.5,E55&lt;=4,4,E55&lt;=4.5,4.5,E55&lt;=5,5)</f>
        <v>1</v>
      </c>
      <c r="G55" s="1" t="str">
        <f>VLOOKUP(A55,'Courier company invoice'!$B$2:$J$125,9,0)</f>
        <v>d</v>
      </c>
      <c r="H55" s="1" t="str">
        <f>VLOOKUP(A55,'Courier company invoice'!$B$2:$J$125,5,0)</f>
        <v>d</v>
      </c>
      <c r="I55" s="1">
        <f>VLOOKUP(A55,'Courier company invoice'!$B$2:$S$125,18,0)</f>
        <v>45.4</v>
      </c>
      <c r="J55" s="1">
        <f>VLOOKUP(A55,'Courier company invoice'!$B$2:$L$125,7,0)</f>
        <v>90.2</v>
      </c>
      <c r="K55" s="1">
        <f t="shared" si="1"/>
        <v>-44.8</v>
      </c>
      <c r="M55" s="1">
        <f t="shared" si="2"/>
        <v>0</v>
      </c>
    </row>
    <row r="56" ht="14.25" customHeight="1">
      <c r="A56" s="1">
        <v>2.001807362E9</v>
      </c>
      <c r="B56" s="1">
        <v>1.091117324394E12</v>
      </c>
      <c r="C56" s="2">
        <f>VLOOKUP(A56,'X-Order Report'!$G$2:$H$126,2,0)</f>
        <v>2.016</v>
      </c>
      <c r="D56" s="1">
        <f t="array" ref="D56">IFS(C56&lt;=0.5,0.5,C56&lt;=1,1,C56&lt;=1.5,1.5,C56&lt;=2,2,C56&lt;=2.5,2.5,C56&lt;=3,3,C56&lt;=3.5,3.5,C56&lt;=4,4,C56&lt;=4.5,4.5,C56&lt;=5,5)</f>
        <v>2.5</v>
      </c>
      <c r="E56" s="3">
        <v>2.0</v>
      </c>
      <c r="F56" s="1">
        <f t="array" ref="F56">IFS(E56&lt;=0.5,0.5,E56&lt;=1,1,E56&lt;=1.5,1.5,E56&lt;=2,2,E56&lt;=2.5,2.5,E56&lt;=3,3,E56&lt;=3.5,3.5,E56&lt;=4,4,E56&lt;=4.5,4.5,E56&lt;=5,5)</f>
        <v>2</v>
      </c>
      <c r="G56" s="1" t="str">
        <f>VLOOKUP(A56,'Courier company invoice'!$B$2:$J$125,9,0)</f>
        <v>d</v>
      </c>
      <c r="H56" s="1" t="str">
        <f>VLOOKUP(A56,'Courier company invoice'!$B$2:$J$125,5,0)</f>
        <v>d</v>
      </c>
      <c r="I56" s="1">
        <f>VLOOKUP(A56,'Courier company invoice'!$B$2:$S$125,18,0)</f>
        <v>224.6</v>
      </c>
      <c r="J56" s="1">
        <f>VLOOKUP(A56,'Courier company invoice'!$B$2:$L$125,7,0)</f>
        <v>179.8</v>
      </c>
      <c r="K56" s="1">
        <f t="shared" si="1"/>
        <v>44.8</v>
      </c>
      <c r="M56" s="1">
        <f t="shared" si="2"/>
        <v>0</v>
      </c>
    </row>
    <row r="57" ht="14.25" customHeight="1">
      <c r="A57" s="1">
        <v>2.001807415E9</v>
      </c>
      <c r="B57" s="1">
        <v>1.091117325094E12</v>
      </c>
      <c r="C57" s="2">
        <f>VLOOKUP(A57,'X-Order Report'!$G$2:$H$126,2,0)</f>
        <v>1.048</v>
      </c>
      <c r="D57" s="1">
        <f t="array" ref="D57">IFS(C57&lt;=0.5,0.5,C57&lt;=1,1,C57&lt;=1.5,1.5,C57&lt;=2,2,C57&lt;=2.5,2.5,C57&lt;=3,3,C57&lt;=3.5,3.5,C57&lt;=4,4,C57&lt;=4.5,4.5,C57&lt;=5,5)</f>
        <v>1.5</v>
      </c>
      <c r="E57" s="4">
        <v>1.0</v>
      </c>
      <c r="F57" s="1">
        <f t="array" ref="F57">IFS(E57&lt;=0.5,0.5,E57&lt;=1,1,E57&lt;=1.5,1.5,E57&lt;=2,2,E57&lt;=2.5,2.5,E57&lt;=3,3,E57&lt;=3.5,3.5,E57&lt;=4,4,E57&lt;=4.5,4.5,E57&lt;=5,5)</f>
        <v>1</v>
      </c>
      <c r="G57" s="1" t="str">
        <f>VLOOKUP(A57,'Courier company invoice'!$B$2:$J$125,9,0)</f>
        <v>b</v>
      </c>
      <c r="H57" s="1" t="str">
        <f>VLOOKUP(A57,'Courier company invoice'!$B$2:$J$125,5,0)</f>
        <v>b</v>
      </c>
      <c r="I57" s="1">
        <f>VLOOKUP(A57,'Courier company invoice'!$B$2:$S$125,18,0)</f>
        <v>89.6</v>
      </c>
      <c r="J57" s="1">
        <f>VLOOKUP(A57,'Courier company invoice'!$B$2:$L$125,7,0)</f>
        <v>61.3</v>
      </c>
      <c r="K57" s="1">
        <f t="shared" si="1"/>
        <v>28.3</v>
      </c>
      <c r="M57" s="1">
        <f t="shared" si="2"/>
        <v>0</v>
      </c>
    </row>
    <row r="58" ht="14.25" customHeight="1">
      <c r="A58" s="1">
        <v>2.001809592E9</v>
      </c>
      <c r="B58" s="1">
        <v>1.091117616121E12</v>
      </c>
      <c r="C58" s="2">
        <f>VLOOKUP(A58,'X-Order Report'!$G$2:$H$126,2,0)</f>
        <v>1.505</v>
      </c>
      <c r="D58" s="1">
        <f t="array" ref="D58">IFS(C58&lt;=0.5,0.5,C58&lt;=1,1,C58&lt;=1.5,1.5,C58&lt;=2,2,C58&lt;=2.5,2.5,C58&lt;=3,3,C58&lt;=3.5,3.5,C58&lt;=4,4,C58&lt;=4.5,4.5,C58&lt;=5,5)</f>
        <v>2</v>
      </c>
      <c r="E58" s="3">
        <v>1.5</v>
      </c>
      <c r="F58" s="1">
        <f t="array" ref="F58">IFS(E58&lt;=0.5,0.5,E58&lt;=1,1,E58&lt;=1.5,1.5,E58&lt;=2,2,E58&lt;=2.5,2.5,E58&lt;=3,3,E58&lt;=3.5,3.5,E58&lt;=4,4,E58&lt;=4.5,4.5,E58&lt;=5,5)</f>
        <v>1.5</v>
      </c>
      <c r="G58" s="1" t="str">
        <f>VLOOKUP(A58,'Courier company invoice'!$B$2:$J$125,9,0)</f>
        <v>b</v>
      </c>
      <c r="H58" s="1" t="str">
        <f>VLOOKUP(A58,'Courier company invoice'!$B$2:$J$125,5,0)</f>
        <v>b</v>
      </c>
      <c r="I58" s="1">
        <f>VLOOKUP(A58,'Courier company invoice'!$B$2:$S$125,18,0)</f>
        <v>117.9</v>
      </c>
      <c r="J58" s="1">
        <f>VLOOKUP(A58,'Courier company invoice'!$B$2:$L$125,7,0)</f>
        <v>89.6</v>
      </c>
      <c r="K58" s="1">
        <f t="shared" si="1"/>
        <v>28.3</v>
      </c>
      <c r="M58" s="1">
        <f t="shared" si="2"/>
        <v>0</v>
      </c>
    </row>
    <row r="59" ht="14.25" customHeight="1">
      <c r="A59" s="1">
        <v>2.001809794E9</v>
      </c>
      <c r="B59" s="1">
        <v>1.091117795531E12</v>
      </c>
      <c r="C59" s="2">
        <f>VLOOKUP(A59,'X-Order Report'!$G$2:$H$126,2,0)</f>
        <v>1.517</v>
      </c>
      <c r="D59" s="1">
        <f t="array" ref="D59">IFS(C59&lt;=0.5,0.5,C59&lt;=1,1,C59&lt;=1.5,1.5,C59&lt;=2,2,C59&lt;=2.5,2.5,C59&lt;=3,3,C59&lt;=3.5,3.5,C59&lt;=4,4,C59&lt;=4.5,4.5,C59&lt;=5,5)</f>
        <v>2</v>
      </c>
      <c r="E59" s="4">
        <v>1.5</v>
      </c>
      <c r="F59" s="1">
        <f t="array" ref="F59">IFS(E59&lt;=0.5,0.5,E59&lt;=1,1,E59&lt;=1.5,1.5,E59&lt;=2,2,E59&lt;=2.5,2.5,E59&lt;=3,3,E59&lt;=3.5,3.5,E59&lt;=4,4,E59&lt;=4.5,4.5,E59&lt;=5,5)</f>
        <v>1.5</v>
      </c>
      <c r="G59" s="1" t="str">
        <f>VLOOKUP(A59,'Courier company invoice'!$B$2:$J$125,9,0)</f>
        <v>d</v>
      </c>
      <c r="H59" s="1" t="str">
        <f>VLOOKUP(A59,'Courier company invoice'!$B$2:$J$125,5,0)</f>
        <v>d</v>
      </c>
      <c r="I59" s="1">
        <f>VLOOKUP(A59,'Courier company invoice'!$B$2:$S$125,18,0)</f>
        <v>179.8</v>
      </c>
      <c r="J59" s="1">
        <f>VLOOKUP(A59,'Courier company invoice'!$B$2:$L$125,7,0)</f>
        <v>135</v>
      </c>
      <c r="K59" s="1">
        <f t="shared" si="1"/>
        <v>44.8</v>
      </c>
      <c r="M59" s="1">
        <f t="shared" si="2"/>
        <v>0</v>
      </c>
    </row>
    <row r="60" ht="14.25" customHeight="1">
      <c r="A60" s="1">
        <v>2.00180982E9</v>
      </c>
      <c r="B60" s="1">
        <v>1.091117795623E12</v>
      </c>
      <c r="C60" s="2">
        <f>VLOOKUP(A60,'X-Order Report'!$G$2:$H$126,2,0)</f>
        <v>3.08</v>
      </c>
      <c r="D60" s="1">
        <f t="array" ref="D60">IFS(C60&lt;=0.5,0.5,C60&lt;=1,1,C60&lt;=1.5,1.5,C60&lt;=2,2,C60&lt;=2.5,2.5,C60&lt;=3,3,C60&lt;=3.5,3.5,C60&lt;=4,4,C60&lt;=4.5,4.5,C60&lt;=5,5)</f>
        <v>3.5</v>
      </c>
      <c r="E60" s="3">
        <v>3.0</v>
      </c>
      <c r="F60" s="1">
        <f t="array" ref="F60">IFS(E60&lt;=0.5,0.5,E60&lt;=1,1,E60&lt;=1.5,1.5,E60&lt;=2,2,E60&lt;=2.5,2.5,E60&lt;=3,3,E60&lt;=3.5,3.5,E60&lt;=4,4,E60&lt;=4.5,4.5,E60&lt;=5,5)</f>
        <v>3</v>
      </c>
      <c r="G60" s="1" t="str">
        <f>VLOOKUP(A60,'Courier company invoice'!$B$2:$J$125,9,0)</f>
        <v>d</v>
      </c>
      <c r="H60" s="1" t="str">
        <f>VLOOKUP(A60,'Courier company invoice'!$B$2:$J$125,5,0)</f>
        <v>d</v>
      </c>
      <c r="I60" s="1">
        <f>VLOOKUP(A60,'Courier company invoice'!$B$2:$S$125,18,0)</f>
        <v>314.2</v>
      </c>
      <c r="J60" s="1">
        <f>VLOOKUP(A60,'Courier company invoice'!$B$2:$L$125,7,0)</f>
        <v>269.4</v>
      </c>
      <c r="K60" s="1">
        <f t="shared" si="1"/>
        <v>44.8</v>
      </c>
      <c r="M60" s="1">
        <f t="shared" si="2"/>
        <v>0</v>
      </c>
    </row>
    <row r="61" ht="14.25" customHeight="1">
      <c r="A61" s="1">
        <v>2.001806471E9</v>
      </c>
      <c r="B61" s="1">
        <v>1.091117223351E12</v>
      </c>
      <c r="C61" s="2">
        <f>VLOOKUP(A61,'X-Order Report'!$G$2:$H$126,2,0)</f>
        <v>1.621</v>
      </c>
      <c r="D61" s="1">
        <f t="array" ref="D61">IFS(C61&lt;=0.5,0.5,C61&lt;=1,1,C61&lt;=1.5,1.5,C61&lt;=2,2,C61&lt;=2.5,2.5,C61&lt;=3,3,C61&lt;=3.5,3.5,C61&lt;=4,4,C61&lt;=4.5,4.5,C61&lt;=5,5)</f>
        <v>2</v>
      </c>
      <c r="E61" s="4">
        <v>1.7</v>
      </c>
      <c r="F61" s="1">
        <f t="array" ref="F61">IFS(E61&lt;=0.5,0.5,E61&lt;=1,1,E61&lt;=1.5,1.5,E61&lt;=2,2,E61&lt;=2.5,2.5,E61&lt;=3,3,E61&lt;=3.5,3.5,E61&lt;=4,4,E61&lt;=4.5,4.5,E61&lt;=5,5)</f>
        <v>2</v>
      </c>
      <c r="G61" s="1" t="str">
        <f>VLOOKUP(A61,'Courier company invoice'!$B$2:$J$125,9,0)</f>
        <v>b</v>
      </c>
      <c r="H61" s="1" t="str">
        <f>VLOOKUP(A61,'Courier company invoice'!$B$2:$J$125,5,0)</f>
        <v>d</v>
      </c>
      <c r="I61" s="1">
        <f>VLOOKUP(A61,'Courier company invoice'!$B$2:$S$125,18,0)</f>
        <v>117.9</v>
      </c>
      <c r="J61" s="1">
        <f>VLOOKUP(A61,'Courier company invoice'!$B$2:$L$125,7,0)</f>
        <v>179.8</v>
      </c>
      <c r="K61" s="1">
        <f t="shared" si="1"/>
        <v>-61.9</v>
      </c>
      <c r="M61" s="1">
        <f t="shared" si="2"/>
        <v>0</v>
      </c>
    </row>
    <row r="62" ht="14.25" customHeight="1">
      <c r="A62" s="1">
        <v>2.001807241E9</v>
      </c>
      <c r="B62" s="1">
        <v>1.091117324011E12</v>
      </c>
      <c r="C62" s="2">
        <f>VLOOKUP(A62,'X-Order Report'!$G$2:$H$126,2,0)</f>
        <v>0.607</v>
      </c>
      <c r="D62" s="1">
        <f t="array" ref="D62">IFS(C62&lt;=0.5,0.5,C62&lt;=1,1,C62&lt;=1.5,1.5,C62&lt;=2,2,C62&lt;=2.5,2.5,C62&lt;=3,3,C62&lt;=3.5,3.5,C62&lt;=4,4,C62&lt;=4.5,4.5,C62&lt;=5,5)</f>
        <v>1</v>
      </c>
      <c r="E62" s="3">
        <v>0.79</v>
      </c>
      <c r="F62" s="1">
        <f t="array" ref="F62">IFS(E62&lt;=0.5,0.5,E62&lt;=1,1,E62&lt;=1.5,1.5,E62&lt;=2,2,E62&lt;=2.5,2.5,E62&lt;=3,3,E62&lt;=3.5,3.5,E62&lt;=4,4,E62&lt;=4.5,4.5,E62&lt;=5,5)</f>
        <v>1</v>
      </c>
      <c r="G62" s="1" t="str">
        <f>VLOOKUP(A62,'Courier company invoice'!$B$2:$J$125,9,0)</f>
        <v>b</v>
      </c>
      <c r="H62" s="1" t="str">
        <f>VLOOKUP(A62,'Courier company invoice'!$B$2:$J$125,5,0)</f>
        <v>d</v>
      </c>
      <c r="I62" s="1">
        <f>VLOOKUP(A62,'Courier company invoice'!$B$2:$S$125,18,0)</f>
        <v>61.3</v>
      </c>
      <c r="J62" s="1">
        <f>VLOOKUP(A62,'Courier company invoice'!$B$2:$L$125,7,0)</f>
        <v>90.2</v>
      </c>
      <c r="K62" s="1">
        <f t="shared" si="1"/>
        <v>-28.9</v>
      </c>
      <c r="M62" s="1">
        <f t="shared" si="2"/>
        <v>0</v>
      </c>
    </row>
    <row r="63" ht="14.25" customHeight="1">
      <c r="A63" s="1">
        <v>2.001807981E9</v>
      </c>
      <c r="B63" s="1">
        <v>1.09111732757E12</v>
      </c>
      <c r="C63" s="2">
        <f>VLOOKUP(A63,'X-Order Report'!$G$2:$H$126,2,0)</f>
        <v>0.5</v>
      </c>
      <c r="D63" s="1">
        <f t="array" ref="D63">IFS(C63&lt;=0.5,0.5,C63&lt;=1,1,C63&lt;=1.5,1.5,C63&lt;=2,2,C63&lt;=2.5,2.5,C63&lt;=3,3,C63&lt;=3.5,3.5,C63&lt;=4,4,C63&lt;=4.5,4.5,C63&lt;=5,5)</f>
        <v>0.5</v>
      </c>
      <c r="E63" s="4">
        <v>0.5</v>
      </c>
      <c r="F63" s="1">
        <f t="array" ref="F63">IFS(E63&lt;=0.5,0.5,E63&lt;=1,1,E63&lt;=1.5,1.5,E63&lt;=2,2,E63&lt;=2.5,2.5,E63&lt;=3,3,E63&lt;=3.5,3.5,E63&lt;=4,4,E63&lt;=4.5,4.5,E63&lt;=5,5)</f>
        <v>0.5</v>
      </c>
      <c r="G63" s="1" t="str">
        <f>VLOOKUP(A63,'Courier company invoice'!$B$2:$J$125,9,0)</f>
        <v>b</v>
      </c>
      <c r="H63" s="1" t="str">
        <f>VLOOKUP(A63,'Courier company invoice'!$B$2:$J$125,5,0)</f>
        <v>d</v>
      </c>
      <c r="I63" s="1">
        <f>VLOOKUP(A63,'Courier company invoice'!$B$2:$S$125,18,0)</f>
        <v>33</v>
      </c>
      <c r="J63" s="1">
        <f>VLOOKUP(A63,'Courier company invoice'!$B$2:$L$125,7,0)</f>
        <v>45.4</v>
      </c>
      <c r="K63" s="1">
        <f t="shared" si="1"/>
        <v>-12.4</v>
      </c>
      <c r="M63" s="1">
        <f t="shared" si="2"/>
        <v>0</v>
      </c>
    </row>
    <row r="64" ht="14.25" customHeight="1">
      <c r="A64" s="1">
        <v>2.001808286E9</v>
      </c>
      <c r="B64" s="1">
        <v>1.091117435602E12</v>
      </c>
      <c r="C64" s="2">
        <f>VLOOKUP(A64,'X-Order Report'!$G$2:$H$126,2,0)</f>
        <v>0.601</v>
      </c>
      <c r="D64" s="1">
        <f t="array" ref="D64">IFS(C64&lt;=0.5,0.5,C64&lt;=1,1,C64&lt;=1.5,1.5,C64&lt;=2,2,C64&lt;=2.5,2.5,C64&lt;=3,3,C64&lt;=3.5,3.5,C64&lt;=4,4,C64&lt;=4.5,4.5,C64&lt;=5,5)</f>
        <v>1</v>
      </c>
      <c r="E64" s="3">
        <v>0.77</v>
      </c>
      <c r="F64" s="1">
        <f t="array" ref="F64">IFS(E64&lt;=0.5,0.5,E64&lt;=1,1,E64&lt;=1.5,1.5,E64&lt;=2,2,E64&lt;=2.5,2.5,E64&lt;=3,3,E64&lt;=3.5,3.5,E64&lt;=4,4,E64&lt;=4.5,4.5,E64&lt;=5,5)</f>
        <v>1</v>
      </c>
      <c r="G64" s="1" t="str">
        <f>VLOOKUP(A64,'Courier company invoice'!$B$2:$J$125,9,0)</f>
        <v>b</v>
      </c>
      <c r="H64" s="1" t="str">
        <f>VLOOKUP(A64,'Courier company invoice'!$B$2:$J$125,5,0)</f>
        <v>d</v>
      </c>
      <c r="I64" s="1">
        <f>VLOOKUP(A64,'Courier company invoice'!$B$2:$S$125,18,0)</f>
        <v>61.3</v>
      </c>
      <c r="J64" s="1">
        <f>VLOOKUP(A64,'Courier company invoice'!$B$2:$L$125,7,0)</f>
        <v>90.2</v>
      </c>
      <c r="K64" s="1">
        <f t="shared" si="1"/>
        <v>-28.9</v>
      </c>
      <c r="M64" s="1">
        <f t="shared" si="2"/>
        <v>0</v>
      </c>
    </row>
    <row r="65" ht="14.25" customHeight="1">
      <c r="A65" s="1">
        <v>2.001808801E9</v>
      </c>
      <c r="B65" s="1">
        <v>1.09111743768E12</v>
      </c>
      <c r="C65" s="2">
        <f>VLOOKUP(A65,'X-Order Report'!$G$2:$H$126,2,0)</f>
        <v>0.731</v>
      </c>
      <c r="D65" s="1">
        <f t="array" ref="D65">IFS(C65&lt;=0.5,0.5,C65&lt;=1,1,C65&lt;=1.5,1.5,C65&lt;=2,2,C65&lt;=2.5,2.5,C65&lt;=3,3,C65&lt;=3.5,3.5,C65&lt;=4,4,C65&lt;=4.5,4.5,C65&lt;=5,5)</f>
        <v>1</v>
      </c>
      <c r="E65" s="4">
        <v>0.8</v>
      </c>
      <c r="F65" s="1">
        <f t="array" ref="F65">IFS(E65&lt;=0.5,0.5,E65&lt;=1,1,E65&lt;=1.5,1.5,E65&lt;=2,2,E65&lt;=2.5,2.5,E65&lt;=3,3,E65&lt;=3.5,3.5,E65&lt;=4,4,E65&lt;=4.5,4.5,E65&lt;=5,5)</f>
        <v>1</v>
      </c>
      <c r="G65" s="1" t="str">
        <f>VLOOKUP(A65,'Courier company invoice'!$B$2:$J$125,9,0)</f>
        <v>b</v>
      </c>
      <c r="H65" s="1" t="str">
        <f>VLOOKUP(A65,'Courier company invoice'!$B$2:$J$125,5,0)</f>
        <v>d</v>
      </c>
      <c r="I65" s="1">
        <f>VLOOKUP(A65,'Courier company invoice'!$B$2:$S$125,18,0)</f>
        <v>61.3</v>
      </c>
      <c r="J65" s="1">
        <f>VLOOKUP(A65,'Courier company invoice'!$B$2:$L$125,7,0)</f>
        <v>90.2</v>
      </c>
      <c r="K65" s="1">
        <f t="shared" si="1"/>
        <v>-28.9</v>
      </c>
      <c r="M65" s="1">
        <f t="shared" si="2"/>
        <v>0</v>
      </c>
    </row>
    <row r="66" ht="14.25" customHeight="1">
      <c r="A66" s="1">
        <v>2.001810104E9</v>
      </c>
      <c r="B66" s="1">
        <v>1.0911178042E12</v>
      </c>
      <c r="C66" s="2">
        <f>VLOOKUP(A66,'X-Order Report'!$G$2:$H$126,2,0)</f>
        <v>0.601</v>
      </c>
      <c r="D66" s="1">
        <f t="array" ref="D66">IFS(C66&lt;=0.5,0.5,C66&lt;=1,1,C66&lt;=1.5,1.5,C66&lt;=2,2,C66&lt;=2.5,2.5,C66&lt;=3,3,C66&lt;=3.5,3.5,C66&lt;=4,4,C66&lt;=4.5,4.5,C66&lt;=5,5)</f>
        <v>1</v>
      </c>
      <c r="E66" s="3">
        <v>0.76</v>
      </c>
      <c r="F66" s="1">
        <f t="array" ref="F66">IFS(E66&lt;=0.5,0.5,E66&lt;=1,1,E66&lt;=1.5,1.5,E66&lt;=2,2,E66&lt;=2.5,2.5,E66&lt;=3,3,E66&lt;=3.5,3.5,E66&lt;=4,4,E66&lt;=4.5,4.5,E66&lt;=5,5)</f>
        <v>1</v>
      </c>
      <c r="G66" s="1" t="str">
        <f>VLOOKUP(A66,'Courier company invoice'!$B$2:$J$125,9,0)</f>
        <v>b</v>
      </c>
      <c r="H66" s="1" t="str">
        <f>VLOOKUP(A66,'Courier company invoice'!$B$2:$J$125,5,0)</f>
        <v>d</v>
      </c>
      <c r="I66" s="1">
        <f>VLOOKUP(A66,'Courier company invoice'!$B$2:$S$125,18,0)</f>
        <v>61.3</v>
      </c>
      <c r="J66" s="1">
        <f>VLOOKUP(A66,'Courier company invoice'!$B$2:$L$125,7,0)</f>
        <v>90.2</v>
      </c>
      <c r="K66" s="1">
        <f t="shared" si="1"/>
        <v>-28.9</v>
      </c>
      <c r="M66" s="1">
        <f t="shared" si="2"/>
        <v>0</v>
      </c>
    </row>
    <row r="67" ht="14.25" customHeight="1">
      <c r="A67" s="1">
        <v>2.001811153E9</v>
      </c>
      <c r="B67" s="1">
        <v>1.091117957533E12</v>
      </c>
      <c r="C67" s="2">
        <f>VLOOKUP(A67,'X-Order Report'!$G$2:$H$126,2,0)</f>
        <v>0.607</v>
      </c>
      <c r="D67" s="1">
        <f t="array" ref="D67">IFS(C67&lt;=0.5,0.5,C67&lt;=1,1,C67&lt;=1.5,1.5,C67&lt;=2,2,C67&lt;=2.5,2.5,C67&lt;=3,3,C67&lt;=3.5,3.5,C67&lt;=4,4,C67&lt;=4.5,4.5,C67&lt;=5,5)</f>
        <v>1</v>
      </c>
      <c r="E67" s="4">
        <v>0.76</v>
      </c>
      <c r="F67" s="1">
        <f t="array" ref="F67">IFS(E67&lt;=0.5,0.5,E67&lt;=1,1,E67&lt;=1.5,1.5,E67&lt;=2,2,E67&lt;=2.5,2.5,E67&lt;=3,3,E67&lt;=3.5,3.5,E67&lt;=4,4,E67&lt;=4.5,4.5,E67&lt;=5,5)</f>
        <v>1</v>
      </c>
      <c r="G67" s="1" t="str">
        <f>VLOOKUP(A67,'Courier company invoice'!$B$2:$J$125,9,0)</f>
        <v>b</v>
      </c>
      <c r="H67" s="1" t="str">
        <f>VLOOKUP(A67,'Courier company invoice'!$B$2:$J$125,5,0)</f>
        <v>d</v>
      </c>
      <c r="I67" s="1">
        <f>VLOOKUP(A67,'Courier company invoice'!$B$2:$S$125,18,0)</f>
        <v>61.3</v>
      </c>
      <c r="J67" s="1">
        <f>VLOOKUP(A67,'Courier company invoice'!$B$2:$L$125,7,0)</f>
        <v>90.2</v>
      </c>
      <c r="K67" s="1">
        <f t="shared" si="1"/>
        <v>-28.9</v>
      </c>
      <c r="M67" s="1">
        <f t="shared" si="2"/>
        <v>0</v>
      </c>
    </row>
    <row r="68" ht="14.25" customHeight="1">
      <c r="A68" s="1">
        <v>2.001811229E9</v>
      </c>
      <c r="B68" s="1">
        <v>1.091117957942E12</v>
      </c>
      <c r="C68" s="2">
        <f>VLOOKUP(A68,'X-Order Report'!$G$2:$H$126,2,0)</f>
        <v>0.505</v>
      </c>
      <c r="D68" s="1">
        <f t="array" ref="D68">IFS(C68&lt;=0.5,0.5,C68&lt;=1,1,C68&lt;=1.5,1.5,C68&lt;=2,2,C68&lt;=2.5,2.5,C68&lt;=3,3,C68&lt;=3.5,3.5,C68&lt;=4,4,C68&lt;=4.5,4.5,C68&lt;=5,5)</f>
        <v>1</v>
      </c>
      <c r="E68" s="3">
        <v>0.6</v>
      </c>
      <c r="F68" s="1">
        <f t="array" ref="F68">IFS(E68&lt;=0.5,0.5,E68&lt;=1,1,E68&lt;=1.5,1.5,E68&lt;=2,2,E68&lt;=2.5,2.5,E68&lt;=3,3,E68&lt;=3.5,3.5,E68&lt;=4,4,E68&lt;=4.5,4.5,E68&lt;=5,5)</f>
        <v>1</v>
      </c>
      <c r="G68" s="1" t="str">
        <f>VLOOKUP(A68,'Courier company invoice'!$B$2:$J$125,9,0)</f>
        <v>b</v>
      </c>
      <c r="H68" s="1" t="str">
        <f>VLOOKUP(A68,'Courier company invoice'!$B$2:$J$125,5,0)</f>
        <v>d</v>
      </c>
      <c r="I68" s="1">
        <f>VLOOKUP(A68,'Courier company invoice'!$B$2:$S$125,18,0)</f>
        <v>61.3</v>
      </c>
      <c r="J68" s="1">
        <f>VLOOKUP(A68,'Courier company invoice'!$B$2:$L$125,7,0)</f>
        <v>90.2</v>
      </c>
      <c r="K68" s="1">
        <f t="shared" si="1"/>
        <v>-28.9</v>
      </c>
      <c r="M68" s="1">
        <f t="shared" si="2"/>
        <v>0</v>
      </c>
    </row>
    <row r="69" ht="14.25" customHeight="1">
      <c r="A69" s="1">
        <v>2.001811363E9</v>
      </c>
      <c r="B69" s="1">
        <v>1.091117958395E12</v>
      </c>
      <c r="C69" s="2">
        <f>VLOOKUP(A69,'X-Order Report'!$G$2:$H$126,2,0)</f>
        <v>0.508</v>
      </c>
      <c r="D69" s="1">
        <f t="array" ref="D69">IFS(C69&lt;=0.5,0.5,C69&lt;=1,1,C69&lt;=1.5,1.5,C69&lt;=2,2,C69&lt;=2.5,2.5,C69&lt;=3,3,C69&lt;=3.5,3.5,C69&lt;=4,4,C69&lt;=4.5,4.5,C69&lt;=5,5)</f>
        <v>1</v>
      </c>
      <c r="E69" s="4">
        <v>0.59</v>
      </c>
      <c r="F69" s="1">
        <f t="array" ref="F69">IFS(E69&lt;=0.5,0.5,E69&lt;=1,1,E69&lt;=1.5,1.5,E69&lt;=2,2,E69&lt;=2.5,2.5,E69&lt;=3,3,E69&lt;=3.5,3.5,E69&lt;=4,4,E69&lt;=4.5,4.5,E69&lt;=5,5)</f>
        <v>1</v>
      </c>
      <c r="G69" s="1" t="str">
        <f>VLOOKUP(A69,'Courier company invoice'!$B$2:$J$125,9,0)</f>
        <v>b</v>
      </c>
      <c r="H69" s="1" t="str">
        <f>VLOOKUP(A69,'Courier company invoice'!$B$2:$J$125,5,0)</f>
        <v>d</v>
      </c>
      <c r="I69" s="1">
        <f>VLOOKUP(A69,'Courier company invoice'!$B$2:$S$125,18,0)</f>
        <v>61.3</v>
      </c>
      <c r="J69" s="1">
        <f>VLOOKUP(A69,'Courier company invoice'!$B$2:$L$125,7,0)</f>
        <v>90.2</v>
      </c>
      <c r="K69" s="1">
        <f t="shared" si="1"/>
        <v>-28.9</v>
      </c>
      <c r="M69" s="1">
        <f t="shared" si="2"/>
        <v>0</v>
      </c>
    </row>
    <row r="70" ht="14.25" customHeight="1">
      <c r="A70" s="1">
        <v>2.001811466E9</v>
      </c>
      <c r="B70" s="1">
        <v>1.091118001865E12</v>
      </c>
      <c r="C70" s="2">
        <f>VLOOKUP(A70,'X-Order Report'!$G$2:$H$126,2,0)</f>
        <v>0.607</v>
      </c>
      <c r="D70" s="1">
        <f t="array" ref="D70">IFS(C70&lt;=0.5,0.5,C70&lt;=1,1,C70&lt;=1.5,1.5,C70&lt;=2,2,C70&lt;=2.5,2.5,C70&lt;=3,3,C70&lt;=3.5,3.5,C70&lt;=4,4,C70&lt;=4.5,4.5,C70&lt;=5,5)</f>
        <v>1</v>
      </c>
      <c r="E70" s="3">
        <v>0.8</v>
      </c>
      <c r="F70" s="1">
        <f t="array" ref="F70">IFS(E70&lt;=0.5,0.5,E70&lt;=1,1,E70&lt;=1.5,1.5,E70&lt;=2,2,E70&lt;=2.5,2.5,E70&lt;=3,3,E70&lt;=3.5,3.5,E70&lt;=4,4,E70&lt;=4.5,4.5,E70&lt;=5,5)</f>
        <v>1</v>
      </c>
      <c r="G70" s="1" t="str">
        <f>VLOOKUP(A70,'Courier company invoice'!$B$2:$J$125,9,0)</f>
        <v>b</v>
      </c>
      <c r="H70" s="1" t="str">
        <f>VLOOKUP(A70,'Courier company invoice'!$B$2:$J$125,5,0)</f>
        <v>d</v>
      </c>
      <c r="I70" s="1">
        <f>VLOOKUP(A70,'Courier company invoice'!$B$2:$S$125,18,0)</f>
        <v>61.3</v>
      </c>
      <c r="J70" s="1">
        <f>VLOOKUP(A70,'Courier company invoice'!$B$2:$L$125,7,0)</f>
        <v>90.2</v>
      </c>
      <c r="K70" s="1">
        <f t="shared" si="1"/>
        <v>-28.9</v>
      </c>
      <c r="M70" s="1">
        <f t="shared" si="2"/>
        <v>0</v>
      </c>
    </row>
    <row r="71" ht="14.25" customHeight="1">
      <c r="A71" s="1">
        <v>2.001811809E9</v>
      </c>
      <c r="B71" s="1">
        <v>1.091118009786E12</v>
      </c>
      <c r="C71" s="2">
        <f>VLOOKUP(A71,'X-Order Report'!$G$2:$H$126,2,0)</f>
        <v>0.5</v>
      </c>
      <c r="D71" s="1">
        <f t="array" ref="D71">IFS(C71&lt;=0.5,0.5,C71&lt;=1,1,C71&lt;=1.5,1.5,C71&lt;=2,2,C71&lt;=2.5,2.5,C71&lt;=3,3,C71&lt;=3.5,3.5,C71&lt;=4,4,C71&lt;=4.5,4.5,C71&lt;=5,5)</f>
        <v>0.5</v>
      </c>
      <c r="E71" s="4">
        <v>0.5</v>
      </c>
      <c r="F71" s="1">
        <f t="array" ref="F71">IFS(E71&lt;=0.5,0.5,E71&lt;=1,1,E71&lt;=1.5,1.5,E71&lt;=2,2,E71&lt;=2.5,2.5,E71&lt;=3,3,E71&lt;=3.5,3.5,E71&lt;=4,4,E71&lt;=4.5,4.5,E71&lt;=5,5)</f>
        <v>0.5</v>
      </c>
      <c r="G71" s="1" t="str">
        <f>VLOOKUP(A71,'Courier company invoice'!$B$2:$J$125,9,0)</f>
        <v>b</v>
      </c>
      <c r="H71" s="1" t="str">
        <f>VLOOKUP(A71,'Courier company invoice'!$B$2:$J$125,5,0)</f>
        <v>d</v>
      </c>
      <c r="I71" s="1">
        <f>VLOOKUP(A71,'Courier company invoice'!$B$2:$S$125,18,0)</f>
        <v>20.5</v>
      </c>
      <c r="J71" s="1">
        <f>VLOOKUP(A71,'Courier company invoice'!$B$2:$L$125,7,0)</f>
        <v>86.7</v>
      </c>
      <c r="K71" s="1">
        <f t="shared" si="1"/>
        <v>-66.2</v>
      </c>
      <c r="M71" s="1">
        <f t="shared" si="2"/>
        <v>0</v>
      </c>
    </row>
    <row r="72" ht="14.25" customHeight="1">
      <c r="A72" s="1">
        <v>2.001812854E9</v>
      </c>
      <c r="B72" s="1">
        <v>1.091118548333E12</v>
      </c>
      <c r="C72" s="2">
        <f>VLOOKUP(A72,'X-Order Report'!$G$2:$H$126,2,0)</f>
        <v>2.572</v>
      </c>
      <c r="D72" s="1">
        <f t="array" ref="D72">IFS(C72&lt;=0.5,0.5,C72&lt;=1,1,C72&lt;=1.5,1.5,C72&lt;=2,2,C72&lt;=2.5,2.5,C72&lt;=3,3,C72&lt;=3.5,3.5,C72&lt;=4,4,C72&lt;=4.5,4.5,C72&lt;=5,5)</f>
        <v>3</v>
      </c>
      <c r="E72" s="3">
        <v>2.94</v>
      </c>
      <c r="F72" s="1">
        <f t="array" ref="F72">IFS(E72&lt;=0.5,0.5,E72&lt;=1,1,E72&lt;=1.5,1.5,E72&lt;=2,2,E72&lt;=2.5,2.5,E72&lt;=3,3,E72&lt;=3.5,3.5,E72&lt;=4,4,E72&lt;=4.5,4.5,E72&lt;=5,5)</f>
        <v>3</v>
      </c>
      <c r="G72" s="1" t="str">
        <f>VLOOKUP(A72,'Courier company invoice'!$B$2:$J$125,9,0)</f>
        <v>b</v>
      </c>
      <c r="H72" s="1" t="str">
        <f>VLOOKUP(A72,'Courier company invoice'!$B$2:$J$125,5,0)</f>
        <v>d</v>
      </c>
      <c r="I72" s="1">
        <f>VLOOKUP(A72,'Courier company invoice'!$B$2:$S$125,18,0)</f>
        <v>174.5</v>
      </c>
      <c r="J72" s="1">
        <f>VLOOKUP(A72,'Courier company invoice'!$B$2:$L$125,7,0)</f>
        <v>269.4</v>
      </c>
      <c r="K72" s="1">
        <f t="shared" si="1"/>
        <v>-94.9</v>
      </c>
      <c r="M72" s="1">
        <f t="shared" si="2"/>
        <v>0</v>
      </c>
    </row>
    <row r="73" ht="14.25" customHeight="1">
      <c r="A73" s="1">
        <v>2.001813009E9</v>
      </c>
      <c r="B73" s="1">
        <v>1.091118553701E12</v>
      </c>
      <c r="C73" s="2">
        <f>VLOOKUP(A73,'X-Order Report'!$G$2:$H$126,2,0)</f>
        <v>0.72</v>
      </c>
      <c r="D73" s="1">
        <f t="array" ref="D73">IFS(C73&lt;=0.5,0.5,C73&lt;=1,1,C73&lt;=1.5,1.5,C73&lt;=2,2,C73&lt;=2.5,2.5,C73&lt;=3,3,C73&lt;=3.5,3.5,C73&lt;=4,4,C73&lt;=4.5,4.5,C73&lt;=5,5)</f>
        <v>1</v>
      </c>
      <c r="E73" s="4">
        <v>1.0</v>
      </c>
      <c r="F73" s="1">
        <f t="array" ref="F73">IFS(E73&lt;=0.5,0.5,E73&lt;=1,1,E73&lt;=1.5,1.5,E73&lt;=2,2,E73&lt;=2.5,2.5,E73&lt;=3,3,E73&lt;=3.5,3.5,E73&lt;=4,4,E73&lt;=4.5,4.5,E73&lt;=5,5)</f>
        <v>1</v>
      </c>
      <c r="G73" s="1" t="str">
        <f>VLOOKUP(A73,'Courier company invoice'!$B$2:$J$125,9,0)</f>
        <v>b</v>
      </c>
      <c r="H73" s="1" t="str">
        <f>VLOOKUP(A73,'Courier company invoice'!$B$2:$J$125,5,0)</f>
        <v>d</v>
      </c>
      <c r="I73" s="1">
        <f>VLOOKUP(A73,'Courier company invoice'!$B$2:$S$125,18,0)</f>
        <v>61.3</v>
      </c>
      <c r="J73" s="1">
        <f>VLOOKUP(A73,'Courier company invoice'!$B$2:$L$125,7,0)</f>
        <v>90.2</v>
      </c>
      <c r="K73" s="1">
        <f t="shared" si="1"/>
        <v>-28.9</v>
      </c>
      <c r="M73" s="1">
        <f t="shared" si="2"/>
        <v>0</v>
      </c>
    </row>
    <row r="74" ht="14.25" customHeight="1">
      <c r="A74" s="1">
        <v>2.00181265E9</v>
      </c>
      <c r="B74" s="1">
        <v>1.091118591534E12</v>
      </c>
      <c r="C74" s="2">
        <f>VLOOKUP(A74,'X-Order Report'!$G$2:$H$126,2,0)</f>
        <v>0.563</v>
      </c>
      <c r="D74" s="1">
        <f t="array" ref="D74">IFS(C74&lt;=0.5,0.5,C74&lt;=1,1,C74&lt;=1.5,1.5,C74&lt;=2,2,C74&lt;=2.5,2.5,C74&lt;=3,3,C74&lt;=3.5,3.5,C74&lt;=4,4,C74&lt;=4.5,4.5,C74&lt;=5,5)</f>
        <v>1</v>
      </c>
      <c r="E74" s="3">
        <v>0.61</v>
      </c>
      <c r="F74" s="1">
        <f t="array" ref="F74">IFS(E74&lt;=0.5,0.5,E74&lt;=1,1,E74&lt;=1.5,1.5,E74&lt;=2,2,E74&lt;=2.5,2.5,E74&lt;=3,3,E74&lt;=3.5,3.5,E74&lt;=4,4,E74&lt;=4.5,4.5,E74&lt;=5,5)</f>
        <v>1</v>
      </c>
      <c r="G74" s="1" t="str">
        <f>VLOOKUP(A74,'Courier company invoice'!$B$2:$J$125,9,0)</f>
        <v>b</v>
      </c>
      <c r="H74" s="1" t="str">
        <f>VLOOKUP(A74,'Courier company invoice'!$B$2:$J$125,5,0)</f>
        <v>d</v>
      </c>
      <c r="I74" s="1">
        <f>VLOOKUP(A74,'Courier company invoice'!$B$2:$S$125,18,0)</f>
        <v>61.3</v>
      </c>
      <c r="J74" s="1">
        <f>VLOOKUP(A74,'Courier company invoice'!$B$2:$L$125,7,0)</f>
        <v>90.2</v>
      </c>
      <c r="K74" s="1">
        <f t="shared" si="1"/>
        <v>-28.9</v>
      </c>
      <c r="M74" s="1">
        <f t="shared" si="2"/>
        <v>0</v>
      </c>
    </row>
    <row r="75" ht="14.25" customHeight="1">
      <c r="A75" s="1">
        <v>2.00181458E9</v>
      </c>
      <c r="B75" s="1">
        <v>1.09111892511E12</v>
      </c>
      <c r="C75" s="2">
        <f>VLOOKUP(A75,'X-Order Report'!$G$2:$H$126,2,0)</f>
        <v>0.127</v>
      </c>
      <c r="D75" s="1">
        <f t="array" ref="D75">IFS(C75&lt;=0.5,0.5,C75&lt;=1,1,C75&lt;=1.5,1.5,C75&lt;=2,2,C75&lt;=2.5,2.5,C75&lt;=3,3,C75&lt;=3.5,3.5,C75&lt;=4,4,C75&lt;=4.5,4.5,C75&lt;=5,5)</f>
        <v>0.5</v>
      </c>
      <c r="E75" s="4">
        <v>0.15</v>
      </c>
      <c r="F75" s="1">
        <f t="array" ref="F75">IFS(E75&lt;=0.5,0.5,E75&lt;=1,1,E75&lt;=1.5,1.5,E75&lt;=2,2,E75&lt;=2.5,2.5,E75&lt;=3,3,E75&lt;=3.5,3.5,E75&lt;=4,4,E75&lt;=4.5,4.5,E75&lt;=5,5)</f>
        <v>0.5</v>
      </c>
      <c r="G75" s="1" t="str">
        <f>VLOOKUP(A75,'Courier company invoice'!$B$2:$J$125,9,0)</f>
        <v>b</v>
      </c>
      <c r="H75" s="1" t="str">
        <f>VLOOKUP(A75,'Courier company invoice'!$B$2:$J$125,5,0)</f>
        <v>d</v>
      </c>
      <c r="I75" s="1">
        <f>VLOOKUP(A75,'Courier company invoice'!$B$2:$S$125,18,0)</f>
        <v>20.5</v>
      </c>
      <c r="J75" s="1">
        <f>VLOOKUP(A75,'Courier company invoice'!$B$2:$L$125,7,0)</f>
        <v>86.7</v>
      </c>
      <c r="K75" s="1">
        <f t="shared" si="1"/>
        <v>-66.2</v>
      </c>
      <c r="M75" s="1">
        <f t="shared" si="2"/>
        <v>0</v>
      </c>
    </row>
    <row r="76" ht="14.25" customHeight="1">
      <c r="A76" s="1">
        <v>2.001815688E9</v>
      </c>
      <c r="B76" s="1">
        <v>1.091119169701E12</v>
      </c>
      <c r="C76" s="2">
        <f>VLOOKUP(A76,'X-Order Report'!$G$2:$H$126,2,0)</f>
        <v>0.22</v>
      </c>
      <c r="D76" s="1">
        <f t="array" ref="D76">IFS(C76&lt;=0.5,0.5,C76&lt;=1,1,C76&lt;=1.5,1.5,C76&lt;=2,2,C76&lt;=2.5,2.5,C76&lt;=3,3,C76&lt;=3.5,3.5,C76&lt;=4,4,C76&lt;=4.5,4.5,C76&lt;=5,5)</f>
        <v>0.5</v>
      </c>
      <c r="E76" s="3">
        <v>0.2</v>
      </c>
      <c r="F76" s="1">
        <f t="array" ref="F76">IFS(E76&lt;=0.5,0.5,E76&lt;=1,1,E76&lt;=1.5,1.5,E76&lt;=2,2,E76&lt;=2.5,2.5,E76&lt;=3,3,E76&lt;=3.5,3.5,E76&lt;=4,4,E76&lt;=4.5,4.5,E76&lt;=5,5)</f>
        <v>0.5</v>
      </c>
      <c r="G76" s="1" t="str">
        <f>VLOOKUP(A76,'Courier company invoice'!$B$2:$J$125,9,0)</f>
        <v>b</v>
      </c>
      <c r="H76" s="1" t="str">
        <f>VLOOKUP(A76,'Courier company invoice'!$B$2:$J$125,5,0)</f>
        <v>d</v>
      </c>
      <c r="I76" s="1">
        <f>VLOOKUP(A76,'Courier company invoice'!$B$2:$S$125,18,0)</f>
        <v>33</v>
      </c>
      <c r="J76" s="1">
        <f>VLOOKUP(A76,'Courier company invoice'!$B$2:$L$125,7,0)</f>
        <v>45.4</v>
      </c>
      <c r="K76" s="1">
        <f t="shared" si="1"/>
        <v>-12.4</v>
      </c>
      <c r="M76" s="1">
        <f t="shared" si="2"/>
        <v>0</v>
      </c>
    </row>
    <row r="77" ht="14.25" customHeight="1">
      <c r="A77" s="1">
        <v>2.001816131E9</v>
      </c>
      <c r="B77" s="1">
        <v>1.091119367193E12</v>
      </c>
      <c r="C77" s="2">
        <f>VLOOKUP(A77,'X-Order Report'!$G$2:$H$126,2,0)</f>
        <v>0.554</v>
      </c>
      <c r="D77" s="1">
        <f t="array" ref="D77">IFS(C77&lt;=0.5,0.5,C77&lt;=1,1,C77&lt;=1.5,1.5,C77&lt;=2,2,C77&lt;=2.5,2.5,C77&lt;=3,3,C77&lt;=3.5,3.5,C77&lt;=4,4,C77&lt;=4.5,4.5,C77&lt;=5,5)</f>
        <v>1</v>
      </c>
      <c r="E77" s="4">
        <v>0.7</v>
      </c>
      <c r="F77" s="1">
        <f t="array" ref="F77">IFS(E77&lt;=0.5,0.5,E77&lt;=1,1,E77&lt;=1.5,1.5,E77&lt;=2,2,E77&lt;=2.5,2.5,E77&lt;=3,3,E77&lt;=3.5,3.5,E77&lt;=4,4,E77&lt;=4.5,4.5,E77&lt;=5,5)</f>
        <v>1</v>
      </c>
      <c r="G77" s="1" t="str">
        <f>VLOOKUP(A77,'Courier company invoice'!$B$2:$J$125,9,0)</f>
        <v>b</v>
      </c>
      <c r="H77" s="1" t="str">
        <f>VLOOKUP(A77,'Courier company invoice'!$B$2:$J$125,5,0)</f>
        <v>d</v>
      </c>
      <c r="I77" s="1">
        <f>VLOOKUP(A77,'Courier company invoice'!$B$2:$S$125,18,0)</f>
        <v>61.3</v>
      </c>
      <c r="J77" s="1">
        <f>VLOOKUP(A77,'Courier company invoice'!$B$2:$L$125,7,0)</f>
        <v>90.2</v>
      </c>
      <c r="K77" s="1">
        <f t="shared" si="1"/>
        <v>-28.9</v>
      </c>
      <c r="M77" s="1">
        <f t="shared" si="2"/>
        <v>0</v>
      </c>
    </row>
    <row r="78" ht="14.25" customHeight="1">
      <c r="A78" s="1">
        <v>2.001816996E9</v>
      </c>
      <c r="B78" s="1">
        <v>1.091119429202E12</v>
      </c>
      <c r="C78" s="2">
        <f>VLOOKUP(A78,'X-Order Report'!$G$2:$H$126,2,0)</f>
        <v>0.5</v>
      </c>
      <c r="D78" s="1">
        <f t="array" ref="D78">IFS(C78&lt;=0.5,0.5,C78&lt;=1,1,C78&lt;=1.5,1.5,C78&lt;=2,2,C78&lt;=2.5,2.5,C78&lt;=3,3,C78&lt;=3.5,3.5,C78&lt;=4,4,C78&lt;=4.5,4.5,C78&lt;=5,5)</f>
        <v>0.5</v>
      </c>
      <c r="E78" s="3">
        <v>0.5</v>
      </c>
      <c r="F78" s="1">
        <f t="array" ref="F78">IFS(E78&lt;=0.5,0.5,E78&lt;=1,1,E78&lt;=1.5,1.5,E78&lt;=2,2,E78&lt;=2.5,2.5,E78&lt;=3,3,E78&lt;=3.5,3.5,E78&lt;=4,4,E78&lt;=4.5,4.5,E78&lt;=5,5)</f>
        <v>0.5</v>
      </c>
      <c r="G78" s="1" t="str">
        <f>VLOOKUP(A78,'Courier company invoice'!$B$2:$J$125,9,0)</f>
        <v>b</v>
      </c>
      <c r="H78" s="1" t="str">
        <f>VLOOKUP(A78,'Courier company invoice'!$B$2:$J$125,5,0)</f>
        <v>d</v>
      </c>
      <c r="I78" s="1">
        <f>VLOOKUP(A78,'Courier company invoice'!$B$2:$S$125,18,0)</f>
        <v>33</v>
      </c>
      <c r="J78" s="1">
        <f>VLOOKUP(A78,'Courier company invoice'!$B$2:$L$125,7,0)</f>
        <v>45.4</v>
      </c>
      <c r="K78" s="1">
        <f t="shared" si="1"/>
        <v>-12.4</v>
      </c>
      <c r="M78" s="1">
        <f t="shared" si="2"/>
        <v>0</v>
      </c>
    </row>
    <row r="79" ht="14.25" customHeight="1">
      <c r="A79" s="1">
        <v>2.001821185E9</v>
      </c>
      <c r="B79" s="1">
        <v>1.091120959225E12</v>
      </c>
      <c r="C79" s="2">
        <f>VLOOKUP(A79,'X-Order Report'!$G$2:$H$126,2,0)</f>
        <v>2.098</v>
      </c>
      <c r="D79" s="1">
        <f t="array" ref="D79">IFS(C79&lt;=0.5,0.5,C79&lt;=1,1,C79&lt;=1.5,1.5,C79&lt;=2,2,C79&lt;=2.5,2.5,C79&lt;=3,3,C79&lt;=3.5,3.5,C79&lt;=4,4,C79&lt;=4.5,4.5,C79&lt;=5,5)</f>
        <v>2.5</v>
      </c>
      <c r="E79" s="4">
        <v>2.1</v>
      </c>
      <c r="F79" s="1">
        <f t="array" ref="F79">IFS(E79&lt;=0.5,0.5,E79&lt;=1,1,E79&lt;=1.5,1.5,E79&lt;=2,2,E79&lt;=2.5,2.5,E79&lt;=3,3,E79&lt;=3.5,3.5,E79&lt;=4,4,E79&lt;=4.5,4.5,E79&lt;=5,5)</f>
        <v>2.5</v>
      </c>
      <c r="G79" s="1" t="str">
        <f>VLOOKUP(A79,'Courier company invoice'!$B$2:$J$125,9,0)</f>
        <v>b</v>
      </c>
      <c r="H79" s="1" t="str">
        <f>VLOOKUP(A79,'Courier company invoice'!$B$2:$J$125,5,0)</f>
        <v>d</v>
      </c>
      <c r="I79" s="1">
        <f>VLOOKUP(A79,'Courier company invoice'!$B$2:$S$125,18,0)</f>
        <v>146.2</v>
      </c>
      <c r="J79" s="1">
        <f>VLOOKUP(A79,'Courier company invoice'!$B$2:$L$125,7,0)</f>
        <v>224.6</v>
      </c>
      <c r="K79" s="1">
        <f t="shared" si="1"/>
        <v>-78.4</v>
      </c>
      <c r="M79" s="1">
        <f t="shared" si="2"/>
        <v>0</v>
      </c>
    </row>
    <row r="80" ht="14.25" customHeight="1">
      <c r="A80" s="1">
        <v>2.001821284E9</v>
      </c>
      <c r="B80" s="1">
        <v>1.091120962515E12</v>
      </c>
      <c r="C80" s="2">
        <f>VLOOKUP(A80,'X-Order Report'!$G$2:$H$126,2,0)</f>
        <v>0.177</v>
      </c>
      <c r="D80" s="1">
        <f t="array" ref="D80">IFS(C80&lt;=0.5,0.5,C80&lt;=1,1,C80&lt;=1.5,1.5,C80&lt;=2,2,C80&lt;=2.5,2.5,C80&lt;=3,3,C80&lt;=3.5,3.5,C80&lt;=4,4,C80&lt;=4.5,4.5,C80&lt;=5,5)</f>
        <v>0.5</v>
      </c>
      <c r="E80" s="3">
        <v>0.2</v>
      </c>
      <c r="F80" s="1">
        <f t="array" ref="F80">IFS(E80&lt;=0.5,0.5,E80&lt;=1,1,E80&lt;=1.5,1.5,E80&lt;=2,2,E80&lt;=2.5,2.5,E80&lt;=3,3,E80&lt;=3.5,3.5,E80&lt;=4,4,E80&lt;=4.5,4.5,E80&lt;=5,5)</f>
        <v>0.5</v>
      </c>
      <c r="G80" s="1" t="str">
        <f>VLOOKUP(A80,'Courier company invoice'!$B$2:$J$125,9,0)</f>
        <v>b</v>
      </c>
      <c r="H80" s="1" t="str">
        <f>VLOOKUP(A80,'Courier company invoice'!$B$2:$J$125,5,0)</f>
        <v>d</v>
      </c>
      <c r="I80" s="1">
        <f>VLOOKUP(A80,'Courier company invoice'!$B$2:$S$125,18,0)</f>
        <v>33</v>
      </c>
      <c r="J80" s="1">
        <f>VLOOKUP(A80,'Courier company invoice'!$B$2:$L$125,7,0)</f>
        <v>45.4</v>
      </c>
      <c r="K80" s="1">
        <f t="shared" si="1"/>
        <v>-12.4</v>
      </c>
      <c r="M80" s="1">
        <f t="shared" si="2"/>
        <v>0</v>
      </c>
    </row>
    <row r="81" ht="14.25" customHeight="1">
      <c r="A81" s="1">
        <v>2.001821679E9</v>
      </c>
      <c r="B81" s="1">
        <v>1.091121031745E12</v>
      </c>
      <c r="C81" s="2">
        <f>VLOOKUP(A81,'X-Order Report'!$G$2:$H$126,2,0)</f>
        <v>0.165</v>
      </c>
      <c r="D81" s="1">
        <f t="array" ref="D81">IFS(C81&lt;=0.5,0.5,C81&lt;=1,1,C81&lt;=1.5,1.5,C81&lt;=2,2,C81&lt;=2.5,2.5,C81&lt;=3,3,C81&lt;=3.5,3.5,C81&lt;=4,4,C81&lt;=4.5,4.5,C81&lt;=5,5)</f>
        <v>0.5</v>
      </c>
      <c r="E81" s="4">
        <v>0.2</v>
      </c>
      <c r="F81" s="1">
        <f t="array" ref="F81">IFS(E81&lt;=0.5,0.5,E81&lt;=1,1,E81&lt;=1.5,1.5,E81&lt;=2,2,E81&lt;=2.5,2.5,E81&lt;=3,3,E81&lt;=3.5,3.5,E81&lt;=4,4,E81&lt;=4.5,4.5,E81&lt;=5,5)</f>
        <v>0.5</v>
      </c>
      <c r="G81" s="1" t="str">
        <f>VLOOKUP(A81,'Courier company invoice'!$B$2:$J$125,9,0)</f>
        <v>b</v>
      </c>
      <c r="H81" s="1" t="str">
        <f>VLOOKUP(A81,'Courier company invoice'!$B$2:$J$125,5,0)</f>
        <v>d</v>
      </c>
      <c r="I81" s="1">
        <f>VLOOKUP(A81,'Courier company invoice'!$B$2:$S$125,18,0)</f>
        <v>33</v>
      </c>
      <c r="J81" s="1">
        <f>VLOOKUP(A81,'Courier company invoice'!$B$2:$L$125,7,0)</f>
        <v>45.4</v>
      </c>
      <c r="K81" s="1">
        <f t="shared" si="1"/>
        <v>-12.4</v>
      </c>
      <c r="M81" s="1">
        <f t="shared" si="2"/>
        <v>0</v>
      </c>
    </row>
    <row r="82" ht="14.25" customHeight="1">
      <c r="A82" s="1">
        <v>2.001821742E9</v>
      </c>
      <c r="B82" s="1">
        <v>1.091121034114E12</v>
      </c>
      <c r="C82" s="2">
        <f>VLOOKUP(A82,'X-Order Report'!$G$2:$H$126,2,0)</f>
        <v>0.24</v>
      </c>
      <c r="D82" s="1">
        <f t="array" ref="D82">IFS(C82&lt;=0.5,0.5,C82&lt;=1,1,C82&lt;=1.5,1.5,C82&lt;=2,2,C82&lt;=2.5,2.5,C82&lt;=3,3,C82&lt;=3.5,3.5,C82&lt;=4,4,C82&lt;=4.5,4.5,C82&lt;=5,5)</f>
        <v>0.5</v>
      </c>
      <c r="E82" s="3">
        <v>0.15</v>
      </c>
      <c r="F82" s="1">
        <f t="array" ref="F82">IFS(E82&lt;=0.5,0.5,E82&lt;=1,1,E82&lt;=1.5,1.5,E82&lt;=2,2,E82&lt;=2.5,2.5,E82&lt;=3,3,E82&lt;=3.5,3.5,E82&lt;=4,4,E82&lt;=4.5,4.5,E82&lt;=5,5)</f>
        <v>0.5</v>
      </c>
      <c r="G82" s="1" t="str">
        <f>VLOOKUP(A82,'Courier company invoice'!$B$2:$J$125,9,0)</f>
        <v>b</v>
      </c>
      <c r="H82" s="1" t="str">
        <f>VLOOKUP(A82,'Courier company invoice'!$B$2:$J$125,5,0)</f>
        <v>d</v>
      </c>
      <c r="I82" s="1">
        <f>VLOOKUP(A82,'Courier company invoice'!$B$2:$S$125,18,0)</f>
        <v>33</v>
      </c>
      <c r="J82" s="1">
        <f>VLOOKUP(A82,'Courier company invoice'!$B$2:$L$125,7,0)</f>
        <v>45.4</v>
      </c>
      <c r="K82" s="1">
        <f t="shared" si="1"/>
        <v>-12.4</v>
      </c>
      <c r="M82" s="1">
        <f t="shared" si="2"/>
        <v>0</v>
      </c>
    </row>
    <row r="83" ht="14.25" customHeight="1">
      <c r="A83" s="1">
        <v>2.00182175E9</v>
      </c>
      <c r="B83" s="1">
        <v>1.09112103435E12</v>
      </c>
      <c r="C83" s="2">
        <f>VLOOKUP(A83,'X-Order Report'!$G$2:$H$126,2,0)</f>
        <v>0.755</v>
      </c>
      <c r="D83" s="1">
        <f t="array" ref="D83">IFS(C83&lt;=0.5,0.5,C83&lt;=1,1,C83&lt;=1.5,1.5,C83&lt;=2,2,C83&lt;=2.5,2.5,C83&lt;=3,3,C83&lt;=3.5,3.5,C83&lt;=4,4,C83&lt;=4.5,4.5,C83&lt;=5,5)</f>
        <v>1</v>
      </c>
      <c r="E83" s="4">
        <v>0.8</v>
      </c>
      <c r="F83" s="1">
        <f t="array" ref="F83">IFS(E83&lt;=0.5,0.5,E83&lt;=1,1,E83&lt;=1.5,1.5,E83&lt;=2,2,E83&lt;=2.5,2.5,E83&lt;=3,3,E83&lt;=3.5,3.5,E83&lt;=4,4,E83&lt;=4.5,4.5,E83&lt;=5,5)</f>
        <v>1</v>
      </c>
      <c r="G83" s="1" t="str">
        <f>VLOOKUP(A83,'Courier company invoice'!$B$2:$J$125,9,0)</f>
        <v>b</v>
      </c>
      <c r="H83" s="1" t="str">
        <f>VLOOKUP(A83,'Courier company invoice'!$B$2:$J$125,5,0)</f>
        <v>d</v>
      </c>
      <c r="I83" s="1">
        <f>VLOOKUP(A83,'Courier company invoice'!$B$2:$S$125,18,0)</f>
        <v>61.3</v>
      </c>
      <c r="J83" s="1">
        <f>VLOOKUP(A83,'Courier company invoice'!$B$2:$L$125,7,0)</f>
        <v>90.2</v>
      </c>
      <c r="K83" s="1">
        <f t="shared" si="1"/>
        <v>-28.9</v>
      </c>
      <c r="M83" s="1">
        <f t="shared" si="2"/>
        <v>0</v>
      </c>
    </row>
    <row r="84" ht="14.25" customHeight="1">
      <c r="A84" s="1">
        <v>2.001821766E9</v>
      </c>
      <c r="B84" s="1">
        <v>1.091121034641E12</v>
      </c>
      <c r="C84" s="2">
        <f>VLOOKUP(A84,'X-Order Report'!$G$2:$H$126,2,0)</f>
        <v>0.24</v>
      </c>
      <c r="D84" s="1">
        <f t="array" ref="D84">IFS(C84&lt;=0.5,0.5,C84&lt;=1,1,C84&lt;=1.5,1.5,C84&lt;=2,2,C84&lt;=2.5,2.5,C84&lt;=3,3,C84&lt;=3.5,3.5,C84&lt;=4,4,C84&lt;=4.5,4.5,C84&lt;=5,5)</f>
        <v>0.5</v>
      </c>
      <c r="E84" s="3">
        <v>0.2</v>
      </c>
      <c r="F84" s="1">
        <f t="array" ref="F84">IFS(E84&lt;=0.5,0.5,E84&lt;=1,1,E84&lt;=1.5,1.5,E84&lt;=2,2,E84&lt;=2.5,2.5,E84&lt;=3,3,E84&lt;=3.5,3.5,E84&lt;=4,4,E84&lt;=4.5,4.5,E84&lt;=5,5)</f>
        <v>0.5</v>
      </c>
      <c r="G84" s="1" t="str">
        <f>VLOOKUP(A84,'Courier company invoice'!$B$2:$J$125,9,0)</f>
        <v>b</v>
      </c>
      <c r="H84" s="1" t="str">
        <f>VLOOKUP(A84,'Courier company invoice'!$B$2:$J$125,5,0)</f>
        <v>d</v>
      </c>
      <c r="I84" s="1">
        <f>VLOOKUP(A84,'Courier company invoice'!$B$2:$S$125,18,0)</f>
        <v>33</v>
      </c>
      <c r="J84" s="1">
        <f>VLOOKUP(A84,'Courier company invoice'!$B$2:$L$125,7,0)</f>
        <v>45.4</v>
      </c>
      <c r="K84" s="1">
        <f t="shared" si="1"/>
        <v>-12.4</v>
      </c>
      <c r="M84" s="1">
        <f t="shared" si="2"/>
        <v>0</v>
      </c>
    </row>
    <row r="85" ht="14.25" customHeight="1">
      <c r="A85" s="1">
        <v>2.001821995E9</v>
      </c>
      <c r="B85" s="1">
        <v>1.09112118373E12</v>
      </c>
      <c r="C85" s="2">
        <f>VLOOKUP(A85,'X-Order Report'!$G$2:$H$126,2,0)</f>
        <v>0.477</v>
      </c>
      <c r="D85" s="1">
        <f t="array" ref="D85">IFS(C85&lt;=0.5,0.5,C85&lt;=1,1,C85&lt;=1.5,1.5,C85&lt;=2,2,C85&lt;=2.5,2.5,C85&lt;=3,3,C85&lt;=3.5,3.5,C85&lt;=4,4,C85&lt;=4.5,4.5,C85&lt;=5,5)</f>
        <v>0.5</v>
      </c>
      <c r="E85" s="4">
        <v>0.5</v>
      </c>
      <c r="F85" s="1">
        <f t="array" ref="F85">IFS(E85&lt;=0.5,0.5,E85&lt;=1,1,E85&lt;=1.5,1.5,E85&lt;=2,2,E85&lt;=2.5,2.5,E85&lt;=3,3,E85&lt;=3.5,3.5,E85&lt;=4,4,E85&lt;=4.5,4.5,E85&lt;=5,5)</f>
        <v>0.5</v>
      </c>
      <c r="G85" s="1" t="str">
        <f>VLOOKUP(A85,'Courier company invoice'!$B$2:$J$125,9,0)</f>
        <v>b</v>
      </c>
      <c r="H85" s="1" t="str">
        <f>VLOOKUP(A85,'Courier company invoice'!$B$2:$J$125,5,0)</f>
        <v>d</v>
      </c>
      <c r="I85" s="1">
        <f>VLOOKUP(A85,'Courier company invoice'!$B$2:$S$125,18,0)</f>
        <v>33</v>
      </c>
      <c r="J85" s="1">
        <f>VLOOKUP(A85,'Courier company invoice'!$B$2:$L$125,7,0)</f>
        <v>45.4</v>
      </c>
      <c r="K85" s="1">
        <f t="shared" si="1"/>
        <v>-12.4</v>
      </c>
      <c r="M85" s="1">
        <f t="shared" si="2"/>
        <v>0</v>
      </c>
    </row>
    <row r="86" ht="14.25" customHeight="1">
      <c r="A86" s="1">
        <v>2.001821502E9</v>
      </c>
      <c r="B86" s="1">
        <v>1.091121185863E12</v>
      </c>
      <c r="C86" s="2">
        <f>VLOOKUP(A86,'X-Order Report'!$G$2:$H$126,2,0)</f>
        <v>0.558</v>
      </c>
      <c r="D86" s="1">
        <f t="array" ref="D86">IFS(C86&lt;=0.5,0.5,C86&lt;=1,1,C86&lt;=1.5,1.5,C86&lt;=2,2,C86&lt;=2.5,2.5,C86&lt;=3,3,C86&lt;=3.5,3.5,C86&lt;=4,4,C86&lt;=4.5,4.5,C86&lt;=5,5)</f>
        <v>1</v>
      </c>
      <c r="E86" s="3">
        <v>0.6</v>
      </c>
      <c r="F86" s="1">
        <f t="array" ref="F86">IFS(E86&lt;=0.5,0.5,E86&lt;=1,1,E86&lt;=1.5,1.5,E86&lt;=2,2,E86&lt;=2.5,2.5,E86&lt;=3,3,E86&lt;=3.5,3.5,E86&lt;=4,4,E86&lt;=4.5,4.5,E86&lt;=5,5)</f>
        <v>1</v>
      </c>
      <c r="G86" s="1" t="str">
        <f>VLOOKUP(A86,'Courier company invoice'!$B$2:$J$125,9,0)</f>
        <v>b</v>
      </c>
      <c r="H86" s="1" t="str">
        <f>VLOOKUP(A86,'Courier company invoice'!$B$2:$J$125,5,0)</f>
        <v>d</v>
      </c>
      <c r="I86" s="1">
        <f>VLOOKUP(A86,'Courier company invoice'!$B$2:$S$125,18,0)</f>
        <v>61.3</v>
      </c>
      <c r="J86" s="1">
        <f>VLOOKUP(A86,'Courier company invoice'!$B$2:$L$125,7,0)</f>
        <v>90.2</v>
      </c>
      <c r="K86" s="1">
        <f t="shared" si="1"/>
        <v>-28.9</v>
      </c>
      <c r="M86" s="1">
        <f t="shared" si="2"/>
        <v>0</v>
      </c>
    </row>
    <row r="87" ht="14.25" customHeight="1">
      <c r="A87" s="1">
        <v>2.001822466E9</v>
      </c>
      <c r="B87" s="1">
        <v>1.091121305541E12</v>
      </c>
      <c r="C87" s="2">
        <f>VLOOKUP(A87,'X-Order Report'!$G$2:$H$126,2,0)</f>
        <v>1.376</v>
      </c>
      <c r="D87" s="1">
        <f t="array" ref="D87">IFS(C87&lt;=0.5,0.5,C87&lt;=1,1,C87&lt;=1.5,1.5,C87&lt;=2,2,C87&lt;=2.5,2.5,C87&lt;=3,3,C87&lt;=3.5,3.5,C87&lt;=4,4,C87&lt;=4.5,4.5,C87&lt;=5,5)</f>
        <v>1.5</v>
      </c>
      <c r="E87" s="4">
        <v>1.1</v>
      </c>
      <c r="F87" s="1">
        <f t="array" ref="F87">IFS(E87&lt;=0.5,0.5,E87&lt;=1,1,E87&lt;=1.5,1.5,E87&lt;=2,2,E87&lt;=2.5,2.5,E87&lt;=3,3,E87&lt;=3.5,3.5,E87&lt;=4,4,E87&lt;=4.5,4.5,E87&lt;=5,5)</f>
        <v>1.5</v>
      </c>
      <c r="G87" s="1" t="str">
        <f>VLOOKUP(A87,'Courier company invoice'!$B$2:$J$125,9,0)</f>
        <v>b</v>
      </c>
      <c r="H87" s="1" t="str">
        <f>VLOOKUP(A87,'Courier company invoice'!$B$2:$J$125,5,0)</f>
        <v>d</v>
      </c>
      <c r="I87" s="1">
        <f>VLOOKUP(A87,'Courier company invoice'!$B$2:$S$125,18,0)</f>
        <v>89.6</v>
      </c>
      <c r="J87" s="1">
        <f>VLOOKUP(A87,'Courier company invoice'!$B$2:$L$125,7,0)</f>
        <v>135</v>
      </c>
      <c r="K87" s="1">
        <f t="shared" si="1"/>
        <v>-45.4</v>
      </c>
      <c r="M87" s="1">
        <f t="shared" si="2"/>
        <v>0</v>
      </c>
    </row>
    <row r="88" ht="14.25" customHeight="1">
      <c r="A88" s="1">
        <v>2.00182069E9</v>
      </c>
      <c r="B88" s="1">
        <v>1.091121306101E12</v>
      </c>
      <c r="C88" s="2">
        <f>VLOOKUP(A88,'X-Order Report'!$G$2:$H$126,2,0)</f>
        <v>0.065</v>
      </c>
      <c r="D88" s="1">
        <f t="array" ref="D88">IFS(C88&lt;=0.5,0.5,C88&lt;=1,1,C88&lt;=1.5,1.5,C88&lt;=2,2,C88&lt;=2.5,2.5,C88&lt;=3,3,C88&lt;=3.5,3.5,C88&lt;=4,4,C88&lt;=4.5,4.5,C88&lt;=5,5)</f>
        <v>0.5</v>
      </c>
      <c r="E88" s="3">
        <v>0.15</v>
      </c>
      <c r="F88" s="1">
        <f t="array" ref="F88">IFS(E88&lt;=0.5,0.5,E88&lt;=1,1,E88&lt;=1.5,1.5,E88&lt;=2,2,E88&lt;=2.5,2.5,E88&lt;=3,3,E88&lt;=3.5,3.5,E88&lt;=4,4,E88&lt;=4.5,4.5,E88&lt;=5,5)</f>
        <v>0.5</v>
      </c>
      <c r="G88" s="1" t="str">
        <f>VLOOKUP(A88,'Courier company invoice'!$B$2:$J$125,9,0)</f>
        <v>b</v>
      </c>
      <c r="H88" s="1" t="str">
        <f>VLOOKUP(A88,'Courier company invoice'!$B$2:$J$125,5,0)</f>
        <v>d</v>
      </c>
      <c r="I88" s="1">
        <f>VLOOKUP(A88,'Courier company invoice'!$B$2:$S$125,18,0)</f>
        <v>33</v>
      </c>
      <c r="J88" s="1">
        <f>VLOOKUP(A88,'Courier company invoice'!$B$2:$L$125,7,0)</f>
        <v>45.4</v>
      </c>
      <c r="K88" s="1">
        <f t="shared" si="1"/>
        <v>-12.4</v>
      </c>
      <c r="M88" s="1">
        <f t="shared" si="2"/>
        <v>0</v>
      </c>
    </row>
    <row r="89" ht="14.25" customHeight="1">
      <c r="A89" s="1">
        <v>2.001811604E9</v>
      </c>
      <c r="B89" s="1">
        <v>1.091118004245E12</v>
      </c>
      <c r="C89" s="2">
        <f>VLOOKUP(A89,'X-Order Report'!$G$2:$H$126,2,0)</f>
        <v>0.721</v>
      </c>
      <c r="D89" s="1">
        <f t="array" ref="D89">IFS(C89&lt;=0.5,0.5,C89&lt;=1,1,C89&lt;=1.5,1.5,C89&lt;=2,2,C89&lt;=2.5,2.5,C89&lt;=3,3,C89&lt;=3.5,3.5,C89&lt;=4,4,C89&lt;=4.5,4.5,C89&lt;=5,5)</f>
        <v>1</v>
      </c>
      <c r="E89" s="4">
        <v>0.8</v>
      </c>
      <c r="F89" s="1">
        <f t="array" ref="F89">IFS(E89&lt;=0.5,0.5,E89&lt;=1,1,E89&lt;=1.5,1.5,E89&lt;=2,2,E89&lt;=2.5,2.5,E89&lt;=3,3,E89&lt;=3.5,3.5,E89&lt;=4,4,E89&lt;=4.5,4.5,E89&lt;=5,5)</f>
        <v>1</v>
      </c>
      <c r="G89" s="1" t="str">
        <f>VLOOKUP(A89,'Courier company invoice'!$B$2:$J$125,9,0)</f>
        <v>e</v>
      </c>
      <c r="H89" s="1" t="str">
        <f>VLOOKUP(A89,'Courier company invoice'!$B$2:$J$125,5,0)</f>
        <v>b</v>
      </c>
      <c r="I89" s="1">
        <f>VLOOKUP(A89,'Courier company invoice'!$B$2:$S$125,18,0)</f>
        <v>112.1</v>
      </c>
      <c r="J89" s="1">
        <f>VLOOKUP(A89,'Courier company invoice'!$B$2:$L$125,7,0)</f>
        <v>61.3</v>
      </c>
      <c r="K89" s="1">
        <f t="shared" si="1"/>
        <v>50.8</v>
      </c>
      <c r="M89" s="1">
        <f t="shared" si="2"/>
        <v>0</v>
      </c>
    </row>
    <row r="90" ht="14.25" customHeight="1">
      <c r="A90" s="1">
        <v>2.001819252E9</v>
      </c>
      <c r="B90" s="1">
        <v>1.091120352712E12</v>
      </c>
      <c r="C90" s="2">
        <f>VLOOKUP(A90,'X-Order Report'!$G$2:$H$126,2,0)</f>
        <v>0.27</v>
      </c>
      <c r="D90" s="1">
        <f t="array" ref="D90">IFS(C90&lt;=0.5,0.5,C90&lt;=1,1,C90&lt;=1.5,1.5,C90&lt;=2,2,C90&lt;=2.5,2.5,C90&lt;=3,3,C90&lt;=3.5,3.5,C90&lt;=4,4,C90&lt;=4.5,4.5,C90&lt;=5,5)</f>
        <v>0.5</v>
      </c>
      <c r="E90" s="3">
        <v>0.3</v>
      </c>
      <c r="F90" s="1">
        <f t="array" ref="F90">IFS(E90&lt;=0.5,0.5,E90&lt;=1,1,E90&lt;=1.5,1.5,E90&lt;=2,2,E90&lt;=2.5,2.5,E90&lt;=3,3,E90&lt;=3.5,3.5,E90&lt;=4,4,E90&lt;=4.5,4.5,E90&lt;=5,5)</f>
        <v>0.5</v>
      </c>
      <c r="G90" s="1" t="str">
        <f>VLOOKUP(A90,'Courier company invoice'!$B$2:$J$125,9,0)</f>
        <v>e</v>
      </c>
      <c r="H90" s="1" t="str">
        <f>VLOOKUP(A90,'Courier company invoice'!$B$2:$J$125,5,0)</f>
        <v>b</v>
      </c>
      <c r="I90" s="1">
        <f>VLOOKUP(A90,'Courier company invoice'!$B$2:$S$125,18,0)</f>
        <v>56.6</v>
      </c>
      <c r="J90" s="1">
        <f>VLOOKUP(A90,'Courier company invoice'!$B$2:$L$125,7,0)</f>
        <v>33</v>
      </c>
      <c r="K90" s="1">
        <f t="shared" si="1"/>
        <v>23.6</v>
      </c>
      <c r="M90" s="1">
        <f t="shared" si="2"/>
        <v>0</v>
      </c>
    </row>
    <row r="91" ht="14.25" customHeight="1">
      <c r="A91" s="1">
        <v>2.001827036E9</v>
      </c>
      <c r="B91" s="1">
        <v>1.09112241832E12</v>
      </c>
      <c r="C91" s="2">
        <f>VLOOKUP(A91,'X-Order Report'!$G$2:$H$126,2,0)</f>
        <v>1.676</v>
      </c>
      <c r="D91" s="1">
        <f t="array" ref="D91">IFS(C91&lt;=0.5,0.5,C91&lt;=1,1,C91&lt;=1.5,1.5,C91&lt;=2,2,C91&lt;=2.5,2.5,C91&lt;=3,3,C91&lt;=3.5,3.5,C91&lt;=4,4,C91&lt;=4.5,4.5,C91&lt;=5,5)</f>
        <v>2</v>
      </c>
      <c r="E91" s="4">
        <v>1.6</v>
      </c>
      <c r="F91" s="1">
        <f t="array" ref="F91">IFS(E91&lt;=0.5,0.5,E91&lt;=1,1,E91&lt;=1.5,1.5,E91&lt;=2,2,E91&lt;=2.5,2.5,E91&lt;=3,3,E91&lt;=3.5,3.5,E91&lt;=4,4,E91&lt;=4.5,4.5,E91&lt;=5,5)</f>
        <v>2</v>
      </c>
      <c r="G91" s="1" t="str">
        <f>VLOOKUP(A91,'Courier company invoice'!$B$2:$J$125,9,0)</f>
        <v>e</v>
      </c>
      <c r="H91" s="1" t="str">
        <f>VLOOKUP(A91,'Courier company invoice'!$B$2:$J$125,5,0)</f>
        <v>b</v>
      </c>
      <c r="I91" s="1">
        <f>VLOOKUP(A91,'Courier company invoice'!$B$2:$S$125,18,0)</f>
        <v>223.1</v>
      </c>
      <c r="J91" s="1">
        <f>VLOOKUP(A91,'Courier company invoice'!$B$2:$L$125,7,0)</f>
        <v>117.9</v>
      </c>
      <c r="K91" s="1">
        <f t="shared" si="1"/>
        <v>105.2</v>
      </c>
      <c r="M91" s="1">
        <f t="shared" si="2"/>
        <v>0</v>
      </c>
    </row>
    <row r="92" ht="14.25" customHeight="1">
      <c r="A92" s="1">
        <v>2.001806304E9</v>
      </c>
      <c r="B92" s="1">
        <v>1.09111722236E12</v>
      </c>
      <c r="C92" s="2">
        <f>VLOOKUP(A92,'X-Order Report'!$G$2:$H$126,2,0)</f>
        <v>0.5</v>
      </c>
      <c r="D92" s="1">
        <f t="array" ref="D92">IFS(C92&lt;=0.5,0.5,C92&lt;=1,1,C92&lt;=1.5,1.5,C92&lt;=2,2,C92&lt;=2.5,2.5,C92&lt;=3,3,C92&lt;=3.5,3.5,C92&lt;=4,4,C92&lt;=4.5,4.5,C92&lt;=5,5)</f>
        <v>0.5</v>
      </c>
      <c r="E92" s="3">
        <v>0.71</v>
      </c>
      <c r="F92" s="1">
        <f t="array" ref="F92">IFS(E92&lt;=0.5,0.5,E92&lt;=1,1,E92&lt;=1.5,1.5,E92&lt;=2,2,E92&lt;=2.5,2.5,E92&lt;=3,3,E92&lt;=3.5,3.5,E92&lt;=4,4,E92&lt;=4.5,4.5,E92&lt;=5,5)</f>
        <v>1</v>
      </c>
      <c r="G92" s="1" t="str">
        <f>VLOOKUP(A92,'Courier company invoice'!$B$2:$J$125,9,0)</f>
        <v>b</v>
      </c>
      <c r="H92" s="1" t="str">
        <f>VLOOKUP(A92,'Courier company invoice'!$B$2:$J$125,5,0)</f>
        <v>d</v>
      </c>
      <c r="I92" s="1">
        <f>VLOOKUP(A92,'Courier company invoice'!$B$2:$S$125,18,0)</f>
        <v>33</v>
      </c>
      <c r="J92" s="1">
        <f>VLOOKUP(A92,'Courier company invoice'!$B$2:$L$125,7,0)</f>
        <v>90.2</v>
      </c>
      <c r="K92" s="1">
        <f t="shared" si="1"/>
        <v>-57.2</v>
      </c>
      <c r="M92" s="1">
        <f t="shared" si="2"/>
        <v>0</v>
      </c>
    </row>
    <row r="93" ht="14.25" customHeight="1">
      <c r="A93" s="1">
        <v>2.001806768E9</v>
      </c>
      <c r="B93" s="1">
        <v>1.091117227116E12</v>
      </c>
      <c r="C93" s="2">
        <f>VLOOKUP(A93,'X-Order Report'!$G$2:$H$126,2,0)</f>
        <v>0.84</v>
      </c>
      <c r="D93" s="1">
        <f t="array" ref="D93">IFS(C93&lt;=0.5,0.5,C93&lt;=1,1,C93&lt;=1.5,1.5,C93&lt;=2,2,C93&lt;=2.5,2.5,C93&lt;=3,3,C93&lt;=3.5,3.5,C93&lt;=4,4,C93&lt;=4.5,4.5,C93&lt;=5,5)</f>
        <v>1</v>
      </c>
      <c r="E93" s="4">
        <v>1.02</v>
      </c>
      <c r="F93" s="1">
        <f t="array" ref="F93">IFS(E93&lt;=0.5,0.5,E93&lt;=1,1,E93&lt;=1.5,1.5,E93&lt;=2,2,E93&lt;=2.5,2.5,E93&lt;=3,3,E93&lt;=3.5,3.5,E93&lt;=4,4,E93&lt;=4.5,4.5,E93&lt;=5,5)</f>
        <v>1.5</v>
      </c>
      <c r="G93" s="1" t="str">
        <f>VLOOKUP(A93,'Courier company invoice'!$B$2:$J$125,9,0)</f>
        <v>b</v>
      </c>
      <c r="H93" s="1" t="str">
        <f>VLOOKUP(A93,'Courier company invoice'!$B$2:$J$125,5,0)</f>
        <v>d</v>
      </c>
      <c r="I93" s="1">
        <f>VLOOKUP(A93,'Courier company invoice'!$B$2:$S$125,18,0)</f>
        <v>61.3</v>
      </c>
      <c r="J93" s="1">
        <f>VLOOKUP(A93,'Courier company invoice'!$B$2:$L$125,7,0)</f>
        <v>135</v>
      </c>
      <c r="K93" s="1">
        <f t="shared" si="1"/>
        <v>-73.7</v>
      </c>
      <c r="M93" s="1">
        <f t="shared" si="2"/>
        <v>0</v>
      </c>
    </row>
    <row r="94" ht="14.25" customHeight="1">
      <c r="A94" s="1">
        <v>2.001806823E9</v>
      </c>
      <c r="B94" s="1">
        <v>1.091117228133E12</v>
      </c>
      <c r="C94" s="2">
        <f>VLOOKUP(A94,'X-Order Report'!$G$2:$H$126,2,0)</f>
        <v>0.127</v>
      </c>
      <c r="D94" s="1">
        <f t="array" ref="D94">IFS(C94&lt;=0.5,0.5,C94&lt;=1,1,C94&lt;=1.5,1.5,C94&lt;=2,2,C94&lt;=2.5,2.5,C94&lt;=3,3,C94&lt;=3.5,3.5,C94&lt;=4,4,C94&lt;=4.5,4.5,C94&lt;=5,5)</f>
        <v>0.5</v>
      </c>
      <c r="E94" s="3">
        <v>0.59</v>
      </c>
      <c r="F94" s="1">
        <f t="array" ref="F94">IFS(E94&lt;=0.5,0.5,E94&lt;=1,1,E94&lt;=1.5,1.5,E94&lt;=2,2,E94&lt;=2.5,2.5,E94&lt;=3,3,E94&lt;=3.5,3.5,E94&lt;=4,4,E94&lt;=4.5,4.5,E94&lt;=5,5)</f>
        <v>1</v>
      </c>
      <c r="G94" s="1" t="str">
        <f>VLOOKUP(A94,'Courier company invoice'!$B$2:$J$125,9,0)</f>
        <v>b</v>
      </c>
      <c r="H94" s="1" t="str">
        <f>VLOOKUP(A94,'Courier company invoice'!$B$2:$J$125,5,0)</f>
        <v>d</v>
      </c>
      <c r="I94" s="1">
        <f>VLOOKUP(A94,'Courier company invoice'!$B$2:$S$125,18,0)</f>
        <v>33</v>
      </c>
      <c r="J94" s="1">
        <f>VLOOKUP(A94,'Courier company invoice'!$B$2:$L$125,7,0)</f>
        <v>90.2</v>
      </c>
      <c r="K94" s="1">
        <f t="shared" si="1"/>
        <v>-57.2</v>
      </c>
      <c r="M94" s="1">
        <f t="shared" si="2"/>
        <v>0</v>
      </c>
    </row>
    <row r="95" ht="14.25" customHeight="1">
      <c r="A95" s="1">
        <v>2.001806828E9</v>
      </c>
      <c r="B95" s="1">
        <v>1.091117228192E12</v>
      </c>
      <c r="C95" s="2">
        <f>VLOOKUP(A95,'X-Order Report'!$G$2:$H$126,2,0)</f>
        <v>0.5</v>
      </c>
      <c r="D95" s="1">
        <f t="array" ref="D95">IFS(C95&lt;=0.5,0.5,C95&lt;=1,1,C95&lt;=1.5,1.5,C95&lt;=2,2,C95&lt;=2.5,2.5,C95&lt;=3,3,C95&lt;=3.5,3.5,C95&lt;=4,4,C95&lt;=4.5,4.5,C95&lt;=5,5)</f>
        <v>0.5</v>
      </c>
      <c r="E95" s="4">
        <v>0.69</v>
      </c>
      <c r="F95" s="1">
        <f t="array" ref="F95">IFS(E95&lt;=0.5,0.5,E95&lt;=1,1,E95&lt;=1.5,1.5,E95&lt;=2,2,E95&lt;=2.5,2.5,E95&lt;=3,3,E95&lt;=3.5,3.5,E95&lt;=4,4,E95&lt;=4.5,4.5,E95&lt;=5,5)</f>
        <v>1</v>
      </c>
      <c r="G95" s="1" t="str">
        <f>VLOOKUP(A95,'Courier company invoice'!$B$2:$J$125,9,0)</f>
        <v>b</v>
      </c>
      <c r="H95" s="1" t="str">
        <f>VLOOKUP(A95,'Courier company invoice'!$B$2:$J$125,5,0)</f>
        <v>d</v>
      </c>
      <c r="I95" s="1">
        <f>VLOOKUP(A95,'Courier company invoice'!$B$2:$S$125,18,0)</f>
        <v>33</v>
      </c>
      <c r="J95" s="1">
        <f>VLOOKUP(A95,'Courier company invoice'!$B$2:$L$125,7,0)</f>
        <v>90.2</v>
      </c>
      <c r="K95" s="1">
        <f t="shared" si="1"/>
        <v>-57.2</v>
      </c>
      <c r="M95" s="1">
        <f t="shared" si="2"/>
        <v>0</v>
      </c>
    </row>
    <row r="96" ht="14.25" customHeight="1">
      <c r="A96" s="1">
        <v>2.001806968E9</v>
      </c>
      <c r="B96" s="1">
        <v>1.091117229183E12</v>
      </c>
      <c r="C96" s="2">
        <f>VLOOKUP(A96,'X-Order Report'!$G$2:$H$126,2,0)</f>
        <v>0.5</v>
      </c>
      <c r="D96" s="1">
        <f t="array" ref="D96">IFS(C96&lt;=0.5,0.5,C96&lt;=1,1,C96&lt;=1.5,1.5,C96&lt;=2,2,C96&lt;=2.5,2.5,C96&lt;=3,3,C96&lt;=3.5,3.5,C96&lt;=4,4,C96&lt;=4.5,4.5,C96&lt;=5,5)</f>
        <v>0.5</v>
      </c>
      <c r="E96" s="3">
        <v>0.68</v>
      </c>
      <c r="F96" s="1">
        <f t="array" ref="F96">IFS(E96&lt;=0.5,0.5,E96&lt;=1,1,E96&lt;=1.5,1.5,E96&lt;=2,2,E96&lt;=2.5,2.5,E96&lt;=3,3,E96&lt;=3.5,3.5,E96&lt;=4,4,E96&lt;=4.5,4.5,E96&lt;=5,5)</f>
        <v>1</v>
      </c>
      <c r="G96" s="1" t="str">
        <f>VLOOKUP(A96,'Courier company invoice'!$B$2:$J$125,9,0)</f>
        <v>b</v>
      </c>
      <c r="H96" s="1" t="str">
        <f>VLOOKUP(A96,'Courier company invoice'!$B$2:$J$125,5,0)</f>
        <v>d</v>
      </c>
      <c r="I96" s="1">
        <f>VLOOKUP(A96,'Courier company invoice'!$B$2:$S$125,18,0)</f>
        <v>33</v>
      </c>
      <c r="J96" s="1">
        <f>VLOOKUP(A96,'Courier company invoice'!$B$2:$L$125,7,0)</f>
        <v>90.2</v>
      </c>
      <c r="K96" s="1">
        <f t="shared" si="1"/>
        <v>-57.2</v>
      </c>
      <c r="M96" s="1">
        <f t="shared" si="2"/>
        <v>0</v>
      </c>
    </row>
    <row r="97" ht="14.25" customHeight="1">
      <c r="A97" s="1">
        <v>2.001807328E9</v>
      </c>
      <c r="B97" s="1">
        <v>1.091117324346E12</v>
      </c>
      <c r="C97" s="2">
        <f>VLOOKUP(A97,'X-Order Report'!$G$2:$H$126,2,0)</f>
        <v>0.49</v>
      </c>
      <c r="D97" s="1">
        <f t="array" ref="D97">IFS(C97&lt;=0.5,0.5,C97&lt;=1,1,C97&lt;=1.5,1.5,C97&lt;=2,2,C97&lt;=2.5,2.5,C97&lt;=3,3,C97&lt;=3.5,3.5,C97&lt;=4,4,C97&lt;=4.5,4.5,C97&lt;=5,5)</f>
        <v>0.5</v>
      </c>
      <c r="E97" s="4">
        <v>2.28</v>
      </c>
      <c r="F97" s="1">
        <f t="array" ref="F97">IFS(E97&lt;=0.5,0.5,E97&lt;=1,1,E97&lt;=1.5,1.5,E97&lt;=2,2,E97&lt;=2.5,2.5,E97&lt;=3,3,E97&lt;=3.5,3.5,E97&lt;=4,4,E97&lt;=4.5,4.5,E97&lt;=5,5)</f>
        <v>2.5</v>
      </c>
      <c r="G97" s="1" t="str">
        <f>VLOOKUP(A97,'Courier company invoice'!$B$2:$J$125,9,0)</f>
        <v>b</v>
      </c>
      <c r="H97" s="1" t="str">
        <f>VLOOKUP(A97,'Courier company invoice'!$B$2:$J$125,5,0)</f>
        <v>d</v>
      </c>
      <c r="I97" s="1">
        <f>VLOOKUP(A97,'Courier company invoice'!$B$2:$S$125,18,0)</f>
        <v>33</v>
      </c>
      <c r="J97" s="1">
        <f>VLOOKUP(A97,'Courier company invoice'!$B$2:$L$125,7,0)</f>
        <v>224.6</v>
      </c>
      <c r="K97" s="1">
        <f t="shared" si="1"/>
        <v>-191.6</v>
      </c>
      <c r="M97" s="1">
        <f t="shared" si="2"/>
        <v>0</v>
      </c>
    </row>
    <row r="98" ht="14.25" customHeight="1">
      <c r="A98" s="1">
        <v>2.001807785E9</v>
      </c>
      <c r="B98" s="1">
        <v>1.091117326424E12</v>
      </c>
      <c r="C98" s="2">
        <f>VLOOKUP(A98,'X-Order Report'!$G$2:$H$126,2,0)</f>
        <v>0.5</v>
      </c>
      <c r="D98" s="1">
        <f t="array" ref="D98">IFS(C98&lt;=0.5,0.5,C98&lt;=1,1,C98&lt;=1.5,1.5,C98&lt;=2,2,C98&lt;=2.5,2.5,C98&lt;=3,3,C98&lt;=3.5,3.5,C98&lt;=4,4,C98&lt;=4.5,4.5,C98&lt;=5,5)</f>
        <v>0.5</v>
      </c>
      <c r="E98" s="3">
        <v>0.68</v>
      </c>
      <c r="F98" s="1">
        <f t="array" ref="F98">IFS(E98&lt;=0.5,0.5,E98&lt;=1,1,E98&lt;=1.5,1.5,E98&lt;=2,2,E98&lt;=2.5,2.5,E98&lt;=3,3,E98&lt;=3.5,3.5,E98&lt;=4,4,E98&lt;=4.5,4.5,E98&lt;=5,5)</f>
        <v>1</v>
      </c>
      <c r="G98" s="1" t="str">
        <f>VLOOKUP(A98,'Courier company invoice'!$B$2:$J$125,9,0)</f>
        <v>b</v>
      </c>
      <c r="H98" s="1" t="str">
        <f>VLOOKUP(A98,'Courier company invoice'!$B$2:$J$125,5,0)</f>
        <v>d</v>
      </c>
      <c r="I98" s="1">
        <f>VLOOKUP(A98,'Courier company invoice'!$B$2:$S$125,18,0)</f>
        <v>33</v>
      </c>
      <c r="J98" s="1">
        <f>VLOOKUP(A98,'Courier company invoice'!$B$2:$L$125,7,0)</f>
        <v>90.2</v>
      </c>
      <c r="K98" s="1">
        <f t="shared" si="1"/>
        <v>-57.2</v>
      </c>
      <c r="M98" s="1">
        <f t="shared" si="2"/>
        <v>0</v>
      </c>
    </row>
    <row r="99" ht="14.25" customHeight="1">
      <c r="A99" s="1">
        <v>2.001807852E9</v>
      </c>
      <c r="B99" s="1">
        <v>1.091117326925E12</v>
      </c>
      <c r="C99" s="2">
        <f>VLOOKUP(A99,'X-Order Report'!$G$2:$H$126,2,0)</f>
        <v>0.5</v>
      </c>
      <c r="D99" s="1">
        <f t="array" ref="D99">IFS(C99&lt;=0.5,0.5,C99&lt;=1,1,C99&lt;=1.5,1.5,C99&lt;=2,2,C99&lt;=2.5,2.5,C99&lt;=3,3,C99&lt;=3.5,3.5,C99&lt;=4,4,C99&lt;=4.5,4.5,C99&lt;=5,5)</f>
        <v>0.5</v>
      </c>
      <c r="E99" s="4">
        <v>0.74</v>
      </c>
      <c r="F99" s="1">
        <f t="array" ref="F99">IFS(E99&lt;=0.5,0.5,E99&lt;=1,1,E99&lt;=1.5,1.5,E99&lt;=2,2,E99&lt;=2.5,2.5,E99&lt;=3,3,E99&lt;=3.5,3.5,E99&lt;=4,4,E99&lt;=4.5,4.5,E99&lt;=5,5)</f>
        <v>1</v>
      </c>
      <c r="G99" s="1" t="str">
        <f>VLOOKUP(A99,'Courier company invoice'!$B$2:$J$125,9,0)</f>
        <v>b</v>
      </c>
      <c r="H99" s="1" t="str">
        <f>VLOOKUP(A99,'Courier company invoice'!$B$2:$J$125,5,0)</f>
        <v>d</v>
      </c>
      <c r="I99" s="1">
        <f>VLOOKUP(A99,'Courier company invoice'!$B$2:$S$125,18,0)</f>
        <v>33</v>
      </c>
      <c r="J99" s="1">
        <f>VLOOKUP(A99,'Courier company invoice'!$B$2:$L$125,7,0)</f>
        <v>90.2</v>
      </c>
      <c r="K99" s="1">
        <f t="shared" si="1"/>
        <v>-57.2</v>
      </c>
      <c r="M99" s="1">
        <f t="shared" si="2"/>
        <v>0</v>
      </c>
    </row>
    <row r="100" ht="14.25" customHeight="1">
      <c r="A100" s="1">
        <v>2.00180797E9</v>
      </c>
      <c r="B100" s="1">
        <v>1.091117327474E12</v>
      </c>
      <c r="C100" s="2">
        <f>VLOOKUP(A100,'X-Order Report'!$G$2:$H$126,2,0)</f>
        <v>0.765</v>
      </c>
      <c r="D100" s="1">
        <f t="array" ref="D100">IFS(C100&lt;=0.5,0.5,C100&lt;=1,1,C100&lt;=1.5,1.5,C100&lt;=2,2,C100&lt;=2.5,2.5,C100&lt;=3,3,C100&lt;=3.5,3.5,C100&lt;=4,4,C100&lt;=4.5,4.5,C100&lt;=5,5)</f>
        <v>1</v>
      </c>
      <c r="E100" s="3">
        <v>4.13</v>
      </c>
      <c r="F100" s="1">
        <f t="array" ref="F100">IFS(E100&lt;=0.5,0.5,E100&lt;=1,1,E100&lt;=1.5,1.5,E100&lt;=2,2,E100&lt;=2.5,2.5,E100&lt;=3,3,E100&lt;=3.5,3.5,E100&lt;=4,4,E100&lt;=4.5,4.5,E100&lt;=5,5)</f>
        <v>4.5</v>
      </c>
      <c r="G100" s="1" t="str">
        <f>VLOOKUP(A100,'Courier company invoice'!$B$2:$J$125,9,0)</f>
        <v>b</v>
      </c>
      <c r="H100" s="1" t="str">
        <f>VLOOKUP(A100,'Courier company invoice'!$B$2:$J$125,5,0)</f>
        <v>d</v>
      </c>
      <c r="I100" s="1">
        <f>VLOOKUP(A100,'Courier company invoice'!$B$2:$S$125,18,0)</f>
        <v>61.3</v>
      </c>
      <c r="J100" s="1">
        <f>VLOOKUP(A100,'Courier company invoice'!$B$2:$L$125,7,0)</f>
        <v>403.8</v>
      </c>
      <c r="K100" s="1">
        <f t="shared" si="1"/>
        <v>-342.5</v>
      </c>
      <c r="M100" s="1">
        <f t="shared" si="2"/>
        <v>0</v>
      </c>
    </row>
    <row r="101" ht="14.25" customHeight="1">
      <c r="A101" s="1">
        <v>2.001807329E9</v>
      </c>
      <c r="B101" s="1">
        <v>1.0911173331E12</v>
      </c>
      <c r="C101" s="2">
        <f>VLOOKUP(A101,'X-Order Report'!$G$2:$H$126,2,0)</f>
        <v>0.5</v>
      </c>
      <c r="D101" s="1">
        <f t="array" ref="D101">IFS(C101&lt;=0.5,0.5,C101&lt;=1,1,C101&lt;=1.5,1.5,C101&lt;=2,2,C101&lt;=2.5,2.5,C101&lt;=3,3,C101&lt;=3.5,3.5,C101&lt;=4,4,C101&lt;=4.5,4.5,C101&lt;=5,5)</f>
        <v>0.5</v>
      </c>
      <c r="E101" s="4">
        <v>0.73</v>
      </c>
      <c r="F101" s="1">
        <f t="array" ref="F101">IFS(E101&lt;=0.5,0.5,E101&lt;=1,1,E101&lt;=1.5,1.5,E101&lt;=2,2,E101&lt;=2.5,2.5,E101&lt;=3,3,E101&lt;=3.5,3.5,E101&lt;=4,4,E101&lt;=4.5,4.5,E101&lt;=5,5)</f>
        <v>1</v>
      </c>
      <c r="G101" s="1" t="str">
        <f>VLOOKUP(A101,'Courier company invoice'!$B$2:$J$125,9,0)</f>
        <v>b</v>
      </c>
      <c r="H101" s="1" t="str">
        <f>VLOOKUP(A101,'Courier company invoice'!$B$2:$J$125,5,0)</f>
        <v>d</v>
      </c>
      <c r="I101" s="1">
        <f>VLOOKUP(A101,'Courier company invoice'!$B$2:$S$125,18,0)</f>
        <v>33</v>
      </c>
      <c r="J101" s="1">
        <f>VLOOKUP(A101,'Courier company invoice'!$B$2:$L$125,7,0)</f>
        <v>90.2</v>
      </c>
      <c r="K101" s="1">
        <f t="shared" si="1"/>
        <v>-57.2</v>
      </c>
      <c r="M101" s="1">
        <f t="shared" si="2"/>
        <v>0</v>
      </c>
    </row>
    <row r="102" ht="14.25" customHeight="1">
      <c r="A102" s="1">
        <v>2.001807613E9</v>
      </c>
      <c r="B102" s="1">
        <v>1.091117333251E12</v>
      </c>
      <c r="C102" s="2">
        <f>VLOOKUP(A102,'X-Order Report'!$G$2:$H$126,2,0)</f>
        <v>0.83</v>
      </c>
      <c r="D102" s="1">
        <f t="array" ref="D102">IFS(C102&lt;=0.5,0.5,C102&lt;=1,1,C102&lt;=1.5,1.5,C102&lt;=2,2,C102&lt;=2.5,2.5,C102&lt;=3,3,C102&lt;=3.5,3.5,C102&lt;=4,4,C102&lt;=4.5,4.5,C102&lt;=5,5)</f>
        <v>1</v>
      </c>
      <c r="E102" s="3">
        <v>1.04</v>
      </c>
      <c r="F102" s="1">
        <f t="array" ref="F102">IFS(E102&lt;=0.5,0.5,E102&lt;=1,1,E102&lt;=1.5,1.5,E102&lt;=2,2,E102&lt;=2.5,2.5,E102&lt;=3,3,E102&lt;=3.5,3.5,E102&lt;=4,4,E102&lt;=4.5,4.5,E102&lt;=5,5)</f>
        <v>1.5</v>
      </c>
      <c r="G102" s="1" t="str">
        <f>VLOOKUP(A102,'Courier company invoice'!$B$2:$J$125,9,0)</f>
        <v>b</v>
      </c>
      <c r="H102" s="1" t="str">
        <f>VLOOKUP(A102,'Courier company invoice'!$B$2:$J$125,5,0)</f>
        <v>d</v>
      </c>
      <c r="I102" s="1">
        <f>VLOOKUP(A102,'Courier company invoice'!$B$2:$S$125,18,0)</f>
        <v>61.3</v>
      </c>
      <c r="J102" s="1">
        <f>VLOOKUP(A102,'Courier company invoice'!$B$2:$L$125,7,0)</f>
        <v>135</v>
      </c>
      <c r="K102" s="1">
        <f t="shared" si="1"/>
        <v>-73.7</v>
      </c>
      <c r="M102" s="1">
        <f t="shared" si="2"/>
        <v>0</v>
      </c>
    </row>
    <row r="103" ht="14.25" customHeight="1">
      <c r="A103" s="1">
        <v>2.001808475E9</v>
      </c>
      <c r="B103" s="1">
        <v>1.091117436346E12</v>
      </c>
      <c r="C103" s="2">
        <f>VLOOKUP(A103,'X-Order Report'!$G$2:$H$126,2,0)</f>
        <v>0.5</v>
      </c>
      <c r="D103" s="1">
        <f t="array" ref="D103">IFS(C103&lt;=0.5,0.5,C103&lt;=1,1,C103&lt;=1.5,1.5,C103&lt;=2,2,C103&lt;=2.5,2.5,C103&lt;=3,3,C103&lt;=3.5,3.5,C103&lt;=4,4,C103&lt;=4.5,4.5,C103&lt;=5,5)</f>
        <v>0.5</v>
      </c>
      <c r="E103" s="4">
        <v>0.7</v>
      </c>
      <c r="F103" s="1">
        <f t="array" ref="F103">IFS(E103&lt;=0.5,0.5,E103&lt;=1,1,E103&lt;=1.5,1.5,E103&lt;=2,2,E103&lt;=2.5,2.5,E103&lt;=3,3,E103&lt;=3.5,3.5,E103&lt;=4,4,E103&lt;=4.5,4.5,E103&lt;=5,5)</f>
        <v>1</v>
      </c>
      <c r="G103" s="1" t="str">
        <f>VLOOKUP(A103,'Courier company invoice'!$B$2:$J$125,9,0)</f>
        <v>b</v>
      </c>
      <c r="H103" s="1" t="str">
        <f>VLOOKUP(A103,'Courier company invoice'!$B$2:$J$125,5,0)</f>
        <v>d</v>
      </c>
      <c r="I103" s="1">
        <f>VLOOKUP(A103,'Courier company invoice'!$B$2:$S$125,18,0)</f>
        <v>33</v>
      </c>
      <c r="J103" s="1">
        <f>VLOOKUP(A103,'Courier company invoice'!$B$2:$L$125,7,0)</f>
        <v>90.2</v>
      </c>
      <c r="K103" s="1">
        <f t="shared" si="1"/>
        <v>-57.2</v>
      </c>
      <c r="M103" s="1">
        <f t="shared" si="2"/>
        <v>0</v>
      </c>
    </row>
    <row r="104" ht="14.25" customHeight="1">
      <c r="A104" s="1">
        <v>2.001808585E9</v>
      </c>
      <c r="B104" s="1">
        <v>1.091117436652E12</v>
      </c>
      <c r="C104" s="2">
        <f>VLOOKUP(A104,'X-Order Report'!$G$2:$H$126,2,0)</f>
        <v>0.5</v>
      </c>
      <c r="D104" s="1">
        <f t="array" ref="D104">IFS(C104&lt;=0.5,0.5,C104&lt;=1,1,C104&lt;=1.5,1.5,C104&lt;=2,2,C104&lt;=2.5,2.5,C104&lt;=3,3,C104&lt;=3.5,3.5,C104&lt;=4,4,C104&lt;=4.5,4.5,C104&lt;=5,5)</f>
        <v>0.5</v>
      </c>
      <c r="E104" s="3">
        <v>0.72</v>
      </c>
      <c r="F104" s="1">
        <f t="array" ref="F104">IFS(E104&lt;=0.5,0.5,E104&lt;=1,1,E104&lt;=1.5,1.5,E104&lt;=2,2,E104&lt;=2.5,2.5,E104&lt;=3,3,E104&lt;=3.5,3.5,E104&lt;=4,4,E104&lt;=4.5,4.5,E104&lt;=5,5)</f>
        <v>1</v>
      </c>
      <c r="G104" s="1" t="str">
        <f>VLOOKUP(A104,'Courier company invoice'!$B$2:$J$125,9,0)</f>
        <v>e</v>
      </c>
      <c r="H104" s="1" t="str">
        <f>VLOOKUP(A104,'Courier company invoice'!$B$2:$J$125,5,0)</f>
        <v>b</v>
      </c>
      <c r="I104" s="1">
        <f>VLOOKUP(A104,'Courier company invoice'!$B$2:$S$125,18,0)</f>
        <v>56.6</v>
      </c>
      <c r="J104" s="1">
        <f>VLOOKUP(A104,'Courier company invoice'!$B$2:$L$125,7,0)</f>
        <v>61.3</v>
      </c>
      <c r="K104" s="1">
        <f t="shared" si="1"/>
        <v>-4.7</v>
      </c>
      <c r="M104" s="1">
        <f t="shared" si="2"/>
        <v>0</v>
      </c>
    </row>
    <row r="105" ht="14.25" customHeight="1">
      <c r="A105" s="1">
        <v>2.001808679E9</v>
      </c>
      <c r="B105" s="1">
        <v>1.091117437035E12</v>
      </c>
      <c r="C105" s="2">
        <f>VLOOKUP(A105,'X-Order Report'!$G$2:$H$126,2,0)</f>
        <v>0.5</v>
      </c>
      <c r="D105" s="1">
        <f t="array" ref="D105">IFS(C105&lt;=0.5,0.5,C105&lt;=1,1,C105&lt;=1.5,1.5,C105&lt;=2,2,C105&lt;=2.5,2.5,C105&lt;=3,3,C105&lt;=3.5,3.5,C105&lt;=4,4,C105&lt;=4.5,4.5,C105&lt;=5,5)</f>
        <v>0.5</v>
      </c>
      <c r="E105" s="4">
        <v>0.72</v>
      </c>
      <c r="F105" s="1">
        <f t="array" ref="F105">IFS(E105&lt;=0.5,0.5,E105&lt;=1,1,E105&lt;=1.5,1.5,E105&lt;=2,2,E105&lt;=2.5,2.5,E105&lt;=3,3,E105&lt;=3.5,3.5,E105&lt;=4,4,E105&lt;=4.5,4.5,E105&lt;=5,5)</f>
        <v>1</v>
      </c>
      <c r="G105" s="1" t="str">
        <f>VLOOKUP(A105,'Courier company invoice'!$B$2:$J$125,9,0)</f>
        <v>b</v>
      </c>
      <c r="H105" s="1" t="str">
        <f>VLOOKUP(A105,'Courier company invoice'!$B$2:$J$125,5,0)</f>
        <v>d</v>
      </c>
      <c r="I105" s="1">
        <f>VLOOKUP(A105,'Courier company invoice'!$B$2:$S$125,18,0)</f>
        <v>33</v>
      </c>
      <c r="J105" s="1">
        <f>VLOOKUP(A105,'Courier company invoice'!$B$2:$L$125,7,0)</f>
        <v>90.2</v>
      </c>
      <c r="K105" s="1">
        <f t="shared" si="1"/>
        <v>-57.2</v>
      </c>
      <c r="M105" s="1">
        <f t="shared" si="2"/>
        <v>0</v>
      </c>
    </row>
    <row r="106" ht="14.25" customHeight="1">
      <c r="A106" s="1">
        <v>2.001808739E9</v>
      </c>
      <c r="B106" s="1">
        <v>1.091117437293E12</v>
      </c>
      <c r="C106" s="2">
        <f>VLOOKUP(A106,'X-Order Report'!$G$2:$H$126,2,0)</f>
        <v>0.22</v>
      </c>
      <c r="D106" s="1">
        <f t="array" ref="D106">IFS(C106&lt;=0.5,0.5,C106&lt;=1,1,C106&lt;=1.5,1.5,C106&lt;=2,2,C106&lt;=2.5,2.5,C106&lt;=3,3,C106&lt;=3.5,3.5,C106&lt;=4,4,C106&lt;=4.5,4.5,C106&lt;=5,5)</f>
        <v>0.5</v>
      </c>
      <c r="E106" s="3">
        <v>1.63</v>
      </c>
      <c r="F106" s="1">
        <f t="array" ref="F106">IFS(E106&lt;=0.5,0.5,E106&lt;=1,1,E106&lt;=1.5,1.5,E106&lt;=2,2,E106&lt;=2.5,2.5,E106&lt;=3,3,E106&lt;=3.5,3.5,E106&lt;=4,4,E106&lt;=4.5,4.5,E106&lt;=5,5)</f>
        <v>2</v>
      </c>
      <c r="G106" s="1" t="str">
        <f>VLOOKUP(A106,'Courier company invoice'!$B$2:$J$125,9,0)</f>
        <v>b</v>
      </c>
      <c r="H106" s="1" t="str">
        <f>VLOOKUP(A106,'Courier company invoice'!$B$2:$J$125,5,0)</f>
        <v>d</v>
      </c>
      <c r="I106" s="1">
        <f>VLOOKUP(A106,'Courier company invoice'!$B$2:$S$125,18,0)</f>
        <v>33</v>
      </c>
      <c r="J106" s="1">
        <f>VLOOKUP(A106,'Courier company invoice'!$B$2:$L$125,7,0)</f>
        <v>179.8</v>
      </c>
      <c r="K106" s="1">
        <f t="shared" si="1"/>
        <v>-146.8</v>
      </c>
      <c r="M106" s="1">
        <f t="shared" si="2"/>
        <v>0</v>
      </c>
    </row>
    <row r="107" ht="14.25" customHeight="1">
      <c r="A107" s="1">
        <v>2.001808832E9</v>
      </c>
      <c r="B107" s="1">
        <v>1.091117437864E12</v>
      </c>
      <c r="C107" s="2">
        <f>VLOOKUP(A107,'X-Order Report'!$G$2:$H$126,2,0)</f>
        <v>0.6</v>
      </c>
      <c r="D107" s="1">
        <f t="array" ref="D107">IFS(C107&lt;=0.5,0.5,C107&lt;=1,1,C107&lt;=1.5,1.5,C107&lt;=2,2,C107&lt;=2.5,2.5,C107&lt;=3,3,C107&lt;=3.5,3.5,C107&lt;=4,4,C107&lt;=4.5,4.5,C107&lt;=5,5)</f>
        <v>1</v>
      </c>
      <c r="E107" s="4">
        <v>2.47</v>
      </c>
      <c r="F107" s="1">
        <f t="array" ref="F107">IFS(E107&lt;=0.5,0.5,E107&lt;=1,1,E107&lt;=1.5,1.5,E107&lt;=2,2,E107&lt;=2.5,2.5,E107&lt;=3,3,E107&lt;=3.5,3.5,E107&lt;=4,4,E107&lt;=4.5,4.5,E107&lt;=5,5)</f>
        <v>2.5</v>
      </c>
      <c r="G107" s="1" t="str">
        <f>VLOOKUP(A107,'Courier company invoice'!$B$2:$J$125,9,0)</f>
        <v>b</v>
      </c>
      <c r="H107" s="1" t="str">
        <f>VLOOKUP(A107,'Courier company invoice'!$B$2:$J$125,5,0)</f>
        <v>d</v>
      </c>
      <c r="I107" s="1">
        <f>VLOOKUP(A107,'Courier company invoice'!$B$2:$S$125,18,0)</f>
        <v>61.3</v>
      </c>
      <c r="J107" s="1">
        <f>VLOOKUP(A107,'Courier company invoice'!$B$2:$L$125,7,0)</f>
        <v>224.6</v>
      </c>
      <c r="K107" s="1">
        <f t="shared" si="1"/>
        <v>-163.3</v>
      </c>
      <c r="M107" s="1">
        <f t="shared" si="2"/>
        <v>0</v>
      </c>
    </row>
    <row r="108" ht="14.25" customHeight="1">
      <c r="A108" s="1">
        <v>2.001808837E9</v>
      </c>
      <c r="B108" s="1">
        <v>1.09111743789E12</v>
      </c>
      <c r="C108" s="2">
        <f>VLOOKUP(A108,'X-Order Report'!$G$2:$H$126,2,0)</f>
        <v>0.5</v>
      </c>
      <c r="D108" s="1">
        <f t="array" ref="D108">IFS(C108&lt;=0.5,0.5,C108&lt;=1,1,C108&lt;=1.5,1.5,C108&lt;=2,2,C108&lt;=2.5,2.5,C108&lt;=3,3,C108&lt;=3.5,3.5,C108&lt;=4,4,C108&lt;=4.5,4.5,C108&lt;=5,5)</f>
        <v>0.5</v>
      </c>
      <c r="E108" s="3">
        <v>0.67</v>
      </c>
      <c r="F108" s="1">
        <f t="array" ref="F108">IFS(E108&lt;=0.5,0.5,E108&lt;=1,1,E108&lt;=1.5,1.5,E108&lt;=2,2,E108&lt;=2.5,2.5,E108&lt;=3,3,E108&lt;=3.5,3.5,E108&lt;=4,4,E108&lt;=4.5,4.5,E108&lt;=5,5)</f>
        <v>1</v>
      </c>
      <c r="G108" s="1" t="str">
        <f>VLOOKUP(A108,'Courier company invoice'!$B$2:$J$125,9,0)</f>
        <v>b</v>
      </c>
      <c r="H108" s="1" t="str">
        <f>VLOOKUP(A108,'Courier company invoice'!$B$2:$J$125,5,0)</f>
        <v>d</v>
      </c>
      <c r="I108" s="1">
        <f>VLOOKUP(A108,'Courier company invoice'!$B$2:$S$125,18,0)</f>
        <v>33</v>
      </c>
      <c r="J108" s="1">
        <f>VLOOKUP(A108,'Courier company invoice'!$B$2:$L$125,7,0)</f>
        <v>90.2</v>
      </c>
      <c r="K108" s="1">
        <f t="shared" si="1"/>
        <v>-57.2</v>
      </c>
      <c r="M108" s="1">
        <f t="shared" si="2"/>
        <v>0</v>
      </c>
    </row>
    <row r="109" ht="14.25" customHeight="1">
      <c r="A109" s="1">
        <v>2.001808883E9</v>
      </c>
      <c r="B109" s="1">
        <v>1.091117438074E12</v>
      </c>
      <c r="C109" s="2">
        <f>VLOOKUP(A109,'X-Order Report'!$G$2:$H$126,2,0)</f>
        <v>0.5</v>
      </c>
      <c r="D109" s="1">
        <f t="array" ref="D109">IFS(C109&lt;=0.5,0.5,C109&lt;=1,1,C109&lt;=1.5,1.5,C109&lt;=2,2,C109&lt;=2.5,2.5,C109&lt;=3,3,C109&lt;=3.5,3.5,C109&lt;=4,4,C109&lt;=4.5,4.5,C109&lt;=5,5)</f>
        <v>0.5</v>
      </c>
      <c r="E109" s="4">
        <v>0.72</v>
      </c>
      <c r="F109" s="1">
        <f t="array" ref="F109">IFS(E109&lt;=0.5,0.5,E109&lt;=1,1,E109&lt;=1.5,1.5,E109&lt;=2,2,E109&lt;=2.5,2.5,E109&lt;=3,3,E109&lt;=3.5,3.5,E109&lt;=4,4,E109&lt;=4.5,4.5,E109&lt;=5,5)</f>
        <v>1</v>
      </c>
      <c r="G109" s="1" t="str">
        <f>VLOOKUP(A109,'Courier company invoice'!$B$2:$J$125,9,0)</f>
        <v>b</v>
      </c>
      <c r="H109" s="1" t="str">
        <f>VLOOKUP(A109,'Courier company invoice'!$B$2:$J$125,5,0)</f>
        <v>d</v>
      </c>
      <c r="I109" s="1">
        <f>VLOOKUP(A109,'Courier company invoice'!$B$2:$S$125,18,0)</f>
        <v>33</v>
      </c>
      <c r="J109" s="1">
        <f>VLOOKUP(A109,'Courier company invoice'!$B$2:$L$125,7,0)</f>
        <v>90.2</v>
      </c>
      <c r="K109" s="1">
        <f t="shared" si="1"/>
        <v>-57.2</v>
      </c>
      <c r="M109" s="1">
        <f t="shared" si="2"/>
        <v>0</v>
      </c>
    </row>
    <row r="110" ht="14.25" customHeight="1">
      <c r="A110" s="1">
        <v>2.001808992E9</v>
      </c>
      <c r="B110" s="1">
        <v>1.091117611501E12</v>
      </c>
      <c r="C110" s="2">
        <f>VLOOKUP(A110,'X-Order Report'!$G$2:$H$126,2,0)</f>
        <v>0.5</v>
      </c>
      <c r="D110" s="1">
        <f t="array" ref="D110">IFS(C110&lt;=0.5,0.5,C110&lt;=1,1,C110&lt;=1.5,1.5,C110&lt;=2,2,C110&lt;=2.5,2.5,C110&lt;=3,3,C110&lt;=3.5,3.5,C110&lt;=4,4,C110&lt;=4.5,4.5,C110&lt;=5,5)</f>
        <v>0.5</v>
      </c>
      <c r="E110" s="3">
        <v>0.72</v>
      </c>
      <c r="F110" s="1">
        <f t="array" ref="F110">IFS(E110&lt;=0.5,0.5,E110&lt;=1,1,E110&lt;=1.5,1.5,E110&lt;=2,2,E110&lt;=2.5,2.5,E110&lt;=3,3,E110&lt;=3.5,3.5,E110&lt;=4,4,E110&lt;=4.5,4.5,E110&lt;=5,5)</f>
        <v>1</v>
      </c>
      <c r="G110" s="1" t="str">
        <f>VLOOKUP(A110,'Courier company invoice'!$B$2:$J$125,9,0)</f>
        <v>b</v>
      </c>
      <c r="H110" s="1" t="str">
        <f>VLOOKUP(A110,'Courier company invoice'!$B$2:$J$125,5,0)</f>
        <v>d</v>
      </c>
      <c r="I110" s="1">
        <f>VLOOKUP(A110,'Courier company invoice'!$B$2:$S$125,18,0)</f>
        <v>33</v>
      </c>
      <c r="J110" s="1">
        <f>VLOOKUP(A110,'Courier company invoice'!$B$2:$L$125,7,0)</f>
        <v>90.2</v>
      </c>
      <c r="K110" s="1">
        <f t="shared" si="1"/>
        <v>-57.2</v>
      </c>
      <c r="M110" s="1">
        <f t="shared" si="2"/>
        <v>0</v>
      </c>
    </row>
    <row r="111" ht="14.25" customHeight="1">
      <c r="A111" s="1">
        <v>2.00180927E9</v>
      </c>
      <c r="B111" s="1">
        <v>1.091117613962E12</v>
      </c>
      <c r="C111" s="2">
        <f>VLOOKUP(A111,'X-Order Report'!$G$2:$H$126,2,0)</f>
        <v>0.5</v>
      </c>
      <c r="D111" s="1">
        <f t="array" ref="D111">IFS(C111&lt;=0.5,0.5,C111&lt;=1,1,C111&lt;=1.5,1.5,C111&lt;=2,2,C111&lt;=2.5,2.5,C111&lt;=3,3,C111&lt;=3.5,3.5,C111&lt;=4,4,C111&lt;=4.5,4.5,C111&lt;=5,5)</f>
        <v>0.5</v>
      </c>
      <c r="E111" s="4">
        <v>0.68</v>
      </c>
      <c r="F111" s="1">
        <f t="array" ref="F111">IFS(E111&lt;=0.5,0.5,E111&lt;=1,1,E111&lt;=1.5,1.5,E111&lt;=2,2,E111&lt;=2.5,2.5,E111&lt;=3,3,E111&lt;=3.5,3.5,E111&lt;=4,4,E111&lt;=4.5,4.5,E111&lt;=5,5)</f>
        <v>1</v>
      </c>
      <c r="G111" s="1" t="str">
        <f>VLOOKUP(A111,'Courier company invoice'!$B$2:$J$125,9,0)</f>
        <v>b</v>
      </c>
      <c r="H111" s="1" t="str">
        <f>VLOOKUP(A111,'Courier company invoice'!$B$2:$J$125,5,0)</f>
        <v>d</v>
      </c>
      <c r="I111" s="1">
        <f>VLOOKUP(A111,'Courier company invoice'!$B$2:$S$125,18,0)</f>
        <v>33</v>
      </c>
      <c r="J111" s="1">
        <f>VLOOKUP(A111,'Courier company invoice'!$B$2:$L$125,7,0)</f>
        <v>90.2</v>
      </c>
      <c r="K111" s="1">
        <f t="shared" si="1"/>
        <v>-57.2</v>
      </c>
      <c r="M111" s="1">
        <f t="shared" si="2"/>
        <v>0</v>
      </c>
    </row>
    <row r="112" ht="14.25" customHeight="1">
      <c r="A112" s="1">
        <v>2.001809934E9</v>
      </c>
      <c r="B112" s="1">
        <v>1.091117803511E12</v>
      </c>
      <c r="C112" s="2">
        <f>VLOOKUP(A112,'X-Order Report'!$G$2:$H$126,2,0)</f>
        <v>0.361</v>
      </c>
      <c r="D112" s="1">
        <f t="array" ref="D112">IFS(C112&lt;=0.5,0.5,C112&lt;=1,1,C112&lt;=1.5,1.5,C112&lt;=2,2,C112&lt;=2.5,2.5,C112&lt;=3,3,C112&lt;=3.5,3.5,C112&lt;=4,4,C112&lt;=4.5,4.5,C112&lt;=5,5)</f>
        <v>0.5</v>
      </c>
      <c r="E112" s="3">
        <v>0.82</v>
      </c>
      <c r="F112" s="1">
        <f t="array" ref="F112">IFS(E112&lt;=0.5,0.5,E112&lt;=1,1,E112&lt;=1.5,1.5,E112&lt;=2,2,E112&lt;=2.5,2.5,E112&lt;=3,3,E112&lt;=3.5,3.5,E112&lt;=4,4,E112&lt;=4.5,4.5,E112&lt;=5,5)</f>
        <v>1</v>
      </c>
      <c r="G112" s="1" t="str">
        <f>VLOOKUP(A112,'Courier company invoice'!$B$2:$J$125,9,0)</f>
        <v>b</v>
      </c>
      <c r="H112" s="1" t="str">
        <f>VLOOKUP(A112,'Courier company invoice'!$B$2:$J$125,5,0)</f>
        <v>d</v>
      </c>
      <c r="I112" s="1">
        <f>VLOOKUP(A112,'Courier company invoice'!$B$2:$S$125,18,0)</f>
        <v>33</v>
      </c>
      <c r="J112" s="1">
        <f>VLOOKUP(A112,'Courier company invoice'!$B$2:$L$125,7,0)</f>
        <v>90.2</v>
      </c>
      <c r="K112" s="1">
        <f t="shared" si="1"/>
        <v>-57.2</v>
      </c>
      <c r="M112" s="1">
        <f t="shared" si="2"/>
        <v>0</v>
      </c>
    </row>
    <row r="113" ht="14.25" customHeight="1">
      <c r="A113" s="1">
        <v>2.001810125E9</v>
      </c>
      <c r="B113" s="1">
        <v>1.091117804314E12</v>
      </c>
      <c r="C113" s="2">
        <f>VLOOKUP(A113,'X-Order Report'!$G$2:$H$126,2,0)</f>
        <v>0.5</v>
      </c>
      <c r="D113" s="1">
        <f t="array" ref="D113">IFS(C113&lt;=0.5,0.5,C113&lt;=1,1,C113&lt;=1.5,1.5,C113&lt;=2,2,C113&lt;=2.5,2.5,C113&lt;=3,3,C113&lt;=3.5,3.5,C113&lt;=4,4,C113&lt;=4.5,4.5,C113&lt;=5,5)</f>
        <v>0.5</v>
      </c>
      <c r="E113" s="4">
        <v>0.66</v>
      </c>
      <c r="F113" s="1">
        <f t="array" ref="F113">IFS(E113&lt;=0.5,0.5,E113&lt;=1,1,E113&lt;=1.5,1.5,E113&lt;=2,2,E113&lt;=2.5,2.5,E113&lt;=3,3,E113&lt;=3.5,3.5,E113&lt;=4,4,E113&lt;=4.5,4.5,E113&lt;=5,5)</f>
        <v>1</v>
      </c>
      <c r="G113" s="1" t="str">
        <f>VLOOKUP(A113,'Courier company invoice'!$B$2:$J$125,9,0)</f>
        <v>b</v>
      </c>
      <c r="H113" s="1" t="str">
        <f>VLOOKUP(A113,'Courier company invoice'!$B$2:$J$125,5,0)</f>
        <v>d</v>
      </c>
      <c r="I113" s="1">
        <f>VLOOKUP(A113,'Courier company invoice'!$B$2:$S$125,18,0)</f>
        <v>33</v>
      </c>
      <c r="J113" s="1">
        <f>VLOOKUP(A113,'Courier company invoice'!$B$2:$L$125,7,0)</f>
        <v>90.2</v>
      </c>
      <c r="K113" s="1">
        <f t="shared" si="1"/>
        <v>-57.2</v>
      </c>
      <c r="M113" s="1">
        <f t="shared" si="2"/>
        <v>0</v>
      </c>
    </row>
    <row r="114" ht="14.25" customHeight="1">
      <c r="A114" s="1">
        <v>2.001810281E9</v>
      </c>
      <c r="B114" s="1">
        <v>1.09111780539E12</v>
      </c>
      <c r="C114" s="2">
        <f>VLOOKUP(A114,'X-Order Report'!$G$2:$H$126,2,0)</f>
        <v>0.5</v>
      </c>
      <c r="D114" s="1">
        <f t="array" ref="D114">IFS(C114&lt;=0.5,0.5,C114&lt;=1,1,C114&lt;=1.5,1.5,C114&lt;=2,2,C114&lt;=2.5,2.5,C114&lt;=3,3,C114&lt;=3.5,3.5,C114&lt;=4,4,C114&lt;=4.5,4.5,C114&lt;=5,5)</f>
        <v>0.5</v>
      </c>
      <c r="E114" s="3">
        <v>0.68</v>
      </c>
      <c r="F114" s="1">
        <f t="array" ref="F114">IFS(E114&lt;=0.5,0.5,E114&lt;=1,1,E114&lt;=1.5,1.5,E114&lt;=2,2,E114&lt;=2.5,2.5,E114&lt;=3,3,E114&lt;=3.5,3.5,E114&lt;=4,4,E114&lt;=4.5,4.5,E114&lt;=5,5)</f>
        <v>1</v>
      </c>
      <c r="G114" s="1" t="str">
        <f>VLOOKUP(A114,'Courier company invoice'!$B$2:$J$125,9,0)</f>
        <v>b</v>
      </c>
      <c r="H114" s="1" t="str">
        <f>VLOOKUP(A114,'Courier company invoice'!$B$2:$J$125,5,0)</f>
        <v>d</v>
      </c>
      <c r="I114" s="1">
        <f>VLOOKUP(A114,'Courier company invoice'!$B$2:$S$125,18,0)</f>
        <v>33</v>
      </c>
      <c r="J114" s="1">
        <f>VLOOKUP(A114,'Courier company invoice'!$B$2:$L$125,7,0)</f>
        <v>90.2</v>
      </c>
      <c r="K114" s="1">
        <f t="shared" si="1"/>
        <v>-57.2</v>
      </c>
      <c r="M114" s="1">
        <f t="shared" si="2"/>
        <v>0</v>
      </c>
    </row>
    <row r="115" ht="14.25" customHeight="1">
      <c r="A115" s="1">
        <v>2.001810549E9</v>
      </c>
      <c r="B115" s="1">
        <v>1.091117806263E12</v>
      </c>
      <c r="C115" s="2">
        <f>VLOOKUP(A115,'X-Order Report'!$G$2:$H$126,2,0)</f>
        <v>0.986</v>
      </c>
      <c r="D115" s="1">
        <f t="array" ref="D115">IFS(C115&lt;=0.5,0.5,C115&lt;=1,1,C115&lt;=1.5,1.5,C115&lt;=2,2,C115&lt;=2.5,2.5,C115&lt;=3,3,C115&lt;=3.5,3.5,C115&lt;=4,4,C115&lt;=4.5,4.5,C115&lt;=5,5)</f>
        <v>1</v>
      </c>
      <c r="E115" s="4">
        <v>1.86</v>
      </c>
      <c r="F115" s="1">
        <f t="array" ref="F115">IFS(E115&lt;=0.5,0.5,E115&lt;=1,1,E115&lt;=1.5,1.5,E115&lt;=2,2,E115&lt;=2.5,2.5,E115&lt;=3,3,E115&lt;=3.5,3.5,E115&lt;=4,4,E115&lt;=4.5,4.5,E115&lt;=5,5)</f>
        <v>2</v>
      </c>
      <c r="G115" s="1" t="str">
        <f>VLOOKUP(A115,'Courier company invoice'!$B$2:$J$125,9,0)</f>
        <v>b</v>
      </c>
      <c r="H115" s="1" t="str">
        <f>VLOOKUP(A115,'Courier company invoice'!$B$2:$J$125,5,0)</f>
        <v>d</v>
      </c>
      <c r="I115" s="1">
        <f>VLOOKUP(A115,'Courier company invoice'!$B$2:$S$125,18,0)</f>
        <v>61.3</v>
      </c>
      <c r="J115" s="1">
        <f>VLOOKUP(A115,'Courier company invoice'!$B$2:$L$125,7,0)</f>
        <v>179.8</v>
      </c>
      <c r="K115" s="1">
        <f t="shared" si="1"/>
        <v>-118.5</v>
      </c>
      <c r="M115" s="1">
        <f t="shared" si="2"/>
        <v>0</v>
      </c>
    </row>
    <row r="116" ht="14.25" customHeight="1">
      <c r="A116" s="1">
        <v>2.001810697E9</v>
      </c>
      <c r="B116" s="1">
        <v>1.09111780714E12</v>
      </c>
      <c r="C116" s="2">
        <f>VLOOKUP(A116,'X-Order Report'!$G$2:$H$126,2,0)</f>
        <v>0.607</v>
      </c>
      <c r="D116" s="1">
        <f t="array" ref="D116">IFS(C116&lt;=0.5,0.5,C116&lt;=1,1,C116&lt;=1.5,1.5,C116&lt;=2,2,C116&lt;=2.5,2.5,C116&lt;=3,3,C116&lt;=3.5,3.5,C116&lt;=4,4,C116&lt;=4.5,4.5,C116&lt;=5,5)</f>
        <v>1</v>
      </c>
      <c r="E116" s="3">
        <v>2.27</v>
      </c>
      <c r="F116" s="1">
        <f t="array" ref="F116">IFS(E116&lt;=0.5,0.5,E116&lt;=1,1,E116&lt;=1.5,1.5,E116&lt;=2,2,E116&lt;=2.5,2.5,E116&lt;=3,3,E116&lt;=3.5,3.5,E116&lt;=4,4,E116&lt;=4.5,4.5,E116&lt;=5,5)</f>
        <v>2.5</v>
      </c>
      <c r="G116" s="1" t="str">
        <f>VLOOKUP(A116,'Courier company invoice'!$B$2:$J$125,9,0)</f>
        <v>b</v>
      </c>
      <c r="H116" s="1" t="str">
        <f>VLOOKUP(A116,'Courier company invoice'!$B$2:$J$125,5,0)</f>
        <v>d</v>
      </c>
      <c r="I116" s="1">
        <f>VLOOKUP(A116,'Courier company invoice'!$B$2:$S$125,18,0)</f>
        <v>61.3</v>
      </c>
      <c r="J116" s="1">
        <f>VLOOKUP(A116,'Courier company invoice'!$B$2:$L$125,7,0)</f>
        <v>224.6</v>
      </c>
      <c r="K116" s="1">
        <f t="shared" si="1"/>
        <v>-163.3</v>
      </c>
      <c r="M116" s="1">
        <f t="shared" si="2"/>
        <v>0</v>
      </c>
    </row>
    <row r="117" ht="14.25" customHeight="1">
      <c r="A117" s="1">
        <v>2.001811039E9</v>
      </c>
      <c r="B117" s="1">
        <v>1.09111790486E12</v>
      </c>
      <c r="C117" s="2">
        <f>VLOOKUP(A117,'X-Order Report'!$G$2:$H$126,2,0)</f>
        <v>0.488</v>
      </c>
      <c r="D117" s="1">
        <f t="array" ref="D117">IFS(C117&lt;=0.5,0.5,C117&lt;=1,1,C117&lt;=1.5,1.5,C117&lt;=2,2,C117&lt;=2.5,2.5,C117&lt;=3,3,C117&lt;=3.5,3.5,C117&lt;=4,4,C117&lt;=4.5,4.5,C117&lt;=5,5)</f>
        <v>0.5</v>
      </c>
      <c r="E117" s="4">
        <v>0.68</v>
      </c>
      <c r="F117" s="1">
        <f t="array" ref="F117">IFS(E117&lt;=0.5,0.5,E117&lt;=1,1,E117&lt;=1.5,1.5,E117&lt;=2,2,E117&lt;=2.5,2.5,E117&lt;=3,3,E117&lt;=3.5,3.5,E117&lt;=4,4,E117&lt;=4.5,4.5,E117&lt;=5,5)</f>
        <v>1</v>
      </c>
      <c r="G117" s="1" t="str">
        <f>VLOOKUP(A117,'Courier company invoice'!$B$2:$J$125,9,0)</f>
        <v>b</v>
      </c>
      <c r="H117" s="1" t="str">
        <f>VLOOKUP(A117,'Courier company invoice'!$B$2:$J$125,5,0)</f>
        <v>d</v>
      </c>
      <c r="I117" s="1">
        <f>VLOOKUP(A117,'Courier company invoice'!$B$2:$S$125,18,0)</f>
        <v>33</v>
      </c>
      <c r="J117" s="1">
        <f>VLOOKUP(A117,'Courier company invoice'!$B$2:$L$125,7,0)</f>
        <v>90.2</v>
      </c>
      <c r="K117" s="1">
        <f t="shared" si="1"/>
        <v>-57.2</v>
      </c>
      <c r="M117" s="1">
        <f t="shared" si="2"/>
        <v>0</v>
      </c>
    </row>
    <row r="118" ht="14.25" customHeight="1">
      <c r="A118" s="1">
        <v>2.001811058E9</v>
      </c>
      <c r="B118" s="1">
        <v>1.091117905022E12</v>
      </c>
      <c r="C118" s="2">
        <f>VLOOKUP(A118,'X-Order Report'!$G$2:$H$126,2,0)</f>
        <v>0.5</v>
      </c>
      <c r="D118" s="1">
        <f t="array" ref="D118">IFS(C118&lt;=0.5,0.5,C118&lt;=1,1,C118&lt;=1.5,1.5,C118&lt;=2,2,C118&lt;=2.5,2.5,C118&lt;=3,3,C118&lt;=3.5,3.5,C118&lt;=4,4,C118&lt;=4.5,4.5,C118&lt;=5,5)</f>
        <v>0.5</v>
      </c>
      <c r="E118" s="3">
        <v>0.72</v>
      </c>
      <c r="F118" s="1">
        <f t="array" ref="F118">IFS(E118&lt;=0.5,0.5,E118&lt;=1,1,E118&lt;=1.5,1.5,E118&lt;=2,2,E118&lt;=2.5,2.5,E118&lt;=3,3,E118&lt;=3.5,3.5,E118&lt;=4,4,E118&lt;=4.5,4.5,E118&lt;=5,5)</f>
        <v>1</v>
      </c>
      <c r="G118" s="1" t="str">
        <f>VLOOKUP(A118,'Courier company invoice'!$B$2:$J$125,9,0)</f>
        <v>b</v>
      </c>
      <c r="H118" s="1" t="str">
        <f>VLOOKUP(A118,'Courier company invoice'!$B$2:$J$125,5,0)</f>
        <v>d</v>
      </c>
      <c r="I118" s="1">
        <f>VLOOKUP(A118,'Courier company invoice'!$B$2:$S$125,18,0)</f>
        <v>33</v>
      </c>
      <c r="J118" s="1">
        <f>VLOOKUP(A118,'Courier company invoice'!$B$2:$L$125,7,0)</f>
        <v>90.2</v>
      </c>
      <c r="K118" s="1">
        <f t="shared" si="1"/>
        <v>-57.2</v>
      </c>
      <c r="M118" s="1">
        <f t="shared" si="2"/>
        <v>0</v>
      </c>
    </row>
    <row r="119" ht="14.25" customHeight="1">
      <c r="A119" s="1">
        <v>2.001811306E9</v>
      </c>
      <c r="B119" s="1">
        <v>1.091117958163E12</v>
      </c>
      <c r="C119" s="2">
        <f>VLOOKUP(A119,'X-Order Report'!$G$2:$H$126,2,0)</f>
        <v>0.945</v>
      </c>
      <c r="D119" s="1">
        <f t="array" ref="D119">IFS(C119&lt;=0.5,0.5,C119&lt;=1,1,C119&lt;=1.5,1.5,C119&lt;=2,2,C119&lt;=2.5,2.5,C119&lt;=3,3,C119&lt;=3.5,3.5,C119&lt;=4,4,C119&lt;=4.5,4.5,C119&lt;=5,5)</f>
        <v>1</v>
      </c>
      <c r="E119" s="4">
        <v>1.1</v>
      </c>
      <c r="F119" s="1">
        <f t="array" ref="F119">IFS(E119&lt;=0.5,0.5,E119&lt;=1,1,E119&lt;=1.5,1.5,E119&lt;=2,2,E119&lt;=2.5,2.5,E119&lt;=3,3,E119&lt;=3.5,3.5,E119&lt;=4,4,E119&lt;=4.5,4.5,E119&lt;=5,5)</f>
        <v>1.5</v>
      </c>
      <c r="G119" s="1" t="str">
        <f>VLOOKUP(A119,'Courier company invoice'!$B$2:$J$125,9,0)</f>
        <v>b</v>
      </c>
      <c r="H119" s="1" t="str">
        <f>VLOOKUP(A119,'Courier company invoice'!$B$2:$J$125,5,0)</f>
        <v>d</v>
      </c>
      <c r="I119" s="1">
        <f>VLOOKUP(A119,'Courier company invoice'!$B$2:$S$125,18,0)</f>
        <v>61.3</v>
      </c>
      <c r="J119" s="1">
        <f>VLOOKUP(A119,'Courier company invoice'!$B$2:$L$125,7,0)</f>
        <v>135</v>
      </c>
      <c r="K119" s="1">
        <f t="shared" si="1"/>
        <v>-73.7</v>
      </c>
      <c r="M119" s="1">
        <f t="shared" si="2"/>
        <v>0</v>
      </c>
    </row>
    <row r="120" ht="14.25" customHeight="1">
      <c r="A120" s="1">
        <v>2.001812195E9</v>
      </c>
      <c r="B120" s="1">
        <v>1.09111844239E12</v>
      </c>
      <c r="C120" s="2">
        <f>VLOOKUP(A120,'X-Order Report'!$G$2:$H$126,2,0)</f>
        <v>0.5</v>
      </c>
      <c r="D120" s="1">
        <f t="array" ref="D120">IFS(C120&lt;=0.5,0.5,C120&lt;=1,1,C120&lt;=1.5,1.5,C120&lt;=2,2,C120&lt;=2.5,2.5,C120&lt;=3,3,C120&lt;=3.5,3.5,C120&lt;=4,4,C120&lt;=4.5,4.5,C120&lt;=5,5)</f>
        <v>0.5</v>
      </c>
      <c r="E120" s="3">
        <v>0.67</v>
      </c>
      <c r="F120" s="1">
        <f t="array" ref="F120">IFS(E120&lt;=0.5,0.5,E120&lt;=1,1,E120&lt;=1.5,1.5,E120&lt;=2,2,E120&lt;=2.5,2.5,E120&lt;=3,3,E120&lt;=3.5,3.5,E120&lt;=4,4,E120&lt;=4.5,4.5,E120&lt;=5,5)</f>
        <v>1</v>
      </c>
      <c r="G120" s="1" t="str">
        <f>VLOOKUP(A120,'Courier company invoice'!$B$2:$J$125,9,0)</f>
        <v>b</v>
      </c>
      <c r="H120" s="1" t="str">
        <f>VLOOKUP(A120,'Courier company invoice'!$B$2:$J$125,5,0)</f>
        <v>d</v>
      </c>
      <c r="I120" s="1">
        <f>VLOOKUP(A120,'Courier company invoice'!$B$2:$S$125,18,0)</f>
        <v>33</v>
      </c>
      <c r="J120" s="1">
        <f>VLOOKUP(A120,'Courier company invoice'!$B$2:$L$125,7,0)</f>
        <v>90.2</v>
      </c>
      <c r="K120" s="1">
        <f t="shared" si="1"/>
        <v>-57.2</v>
      </c>
      <c r="M120" s="1">
        <f t="shared" si="2"/>
        <v>0</v>
      </c>
    </row>
    <row r="121" ht="14.25" customHeight="1">
      <c r="A121" s="1">
        <v>2.001812941E9</v>
      </c>
      <c r="B121" s="1">
        <v>1.091118551656E12</v>
      </c>
      <c r="C121" s="2">
        <f>VLOOKUP(A121,'X-Order Report'!$G$2:$H$126,2,0)</f>
        <v>0.5</v>
      </c>
      <c r="D121" s="1">
        <f t="array" ref="D121">IFS(C121&lt;=0.5,0.5,C121&lt;=1,1,C121&lt;=1.5,1.5,C121&lt;=2,2,C121&lt;=2.5,2.5,C121&lt;=3,3,C121&lt;=3.5,3.5,C121&lt;=4,4,C121&lt;=4.5,4.5,C121&lt;=5,5)</f>
        <v>0.5</v>
      </c>
      <c r="E121" s="4">
        <v>0.73</v>
      </c>
      <c r="F121" s="1">
        <f t="array" ref="F121">IFS(E121&lt;=0.5,0.5,E121&lt;=1,1,E121&lt;=1.5,1.5,E121&lt;=2,2,E121&lt;=2.5,2.5,E121&lt;=3,3,E121&lt;=3.5,3.5,E121&lt;=4,4,E121&lt;=4.5,4.5,E121&lt;=5,5)</f>
        <v>1</v>
      </c>
      <c r="G121" s="1" t="str">
        <f>VLOOKUP(A121,'Courier company invoice'!$B$2:$J$125,9,0)</f>
        <v>b</v>
      </c>
      <c r="H121" s="1" t="str">
        <f>VLOOKUP(A121,'Courier company invoice'!$B$2:$J$125,5,0)</f>
        <v>d</v>
      </c>
      <c r="I121" s="1">
        <f>VLOOKUP(A121,'Courier company invoice'!$B$2:$S$125,18,0)</f>
        <v>33</v>
      </c>
      <c r="J121" s="1">
        <f>VLOOKUP(A121,'Courier company invoice'!$B$2:$L$125,7,0)</f>
        <v>90.2</v>
      </c>
      <c r="K121" s="1">
        <f t="shared" si="1"/>
        <v>-57.2</v>
      </c>
      <c r="M121" s="1">
        <f t="shared" si="2"/>
        <v>0</v>
      </c>
    </row>
    <row r="122" ht="14.25" customHeight="1">
      <c r="A122" s="1">
        <v>2.001809383E9</v>
      </c>
      <c r="B122" s="1">
        <v>1.091117614452E12</v>
      </c>
      <c r="C122" s="2">
        <f>VLOOKUP(A122,'X-Order Report'!$G$2:$H$126,2,0)</f>
        <v>0.607</v>
      </c>
      <c r="D122" s="1">
        <f t="array" ref="D122">IFS(C122&lt;=0.5,0.5,C122&lt;=1,1,C122&lt;=1.5,1.5,C122&lt;=2,2,C122&lt;=2.5,2.5,C122&lt;=3,3,C122&lt;=3.5,3.5,C122&lt;=4,4,C122&lt;=4.5,4.5,C122&lt;=5,5)</f>
        <v>1</v>
      </c>
      <c r="E122" s="3">
        <v>0.5</v>
      </c>
      <c r="F122" s="1">
        <f t="array" ref="F122">IFS(E122&lt;=0.5,0.5,E122&lt;=1,1,E122&lt;=1.5,1.5,E122&lt;=2,2,E122&lt;=2.5,2.5,E122&lt;=3,3,E122&lt;=3.5,3.5,E122&lt;=4,4,E122&lt;=4.5,4.5,E122&lt;=5,5)</f>
        <v>0.5</v>
      </c>
      <c r="G122" s="1" t="str">
        <f>VLOOKUP(A122,'Courier company invoice'!$B$2:$J$125,9,0)</f>
        <v>b</v>
      </c>
      <c r="H122" s="1" t="str">
        <f>VLOOKUP(A122,'Courier company invoice'!$B$2:$J$125,5,0)</f>
        <v>d</v>
      </c>
      <c r="I122" s="1">
        <f>VLOOKUP(A122,'Courier company invoice'!$B$2:$S$125,18,0)</f>
        <v>48.8</v>
      </c>
      <c r="J122" s="1">
        <f>VLOOKUP(A122,'Courier company invoice'!$B$2:$L$125,7,0)</f>
        <v>86.7</v>
      </c>
      <c r="K122" s="1">
        <f t="shared" si="1"/>
        <v>-37.9</v>
      </c>
      <c r="M122" s="1">
        <f t="shared" si="2"/>
        <v>0</v>
      </c>
    </row>
    <row r="123" ht="14.25" customHeight="1">
      <c r="A123" s="1">
        <v>2.001820978E9</v>
      </c>
      <c r="B123" s="1">
        <v>1.091120922803E12</v>
      </c>
      <c r="C123" s="2">
        <f>VLOOKUP(A123,'X-Order Report'!$G$2:$H$126,2,0)</f>
        <v>0.515</v>
      </c>
      <c r="D123" s="1">
        <f t="array" ref="D123">IFS(C123&lt;=0.5,0.5,C123&lt;=1,1,C123&lt;=1.5,1.5,C123&lt;=2,2,C123&lt;=2.5,2.5,C123&lt;=3,3,C123&lt;=3.5,3.5,C123&lt;=4,4,C123&lt;=4.5,4.5,C123&lt;=5,5)</f>
        <v>1</v>
      </c>
      <c r="E123" s="4">
        <v>0.5</v>
      </c>
      <c r="F123" s="1">
        <f t="array" ref="F123">IFS(E123&lt;=0.5,0.5,E123&lt;=1,1,E123&lt;=1.5,1.5,E123&lt;=2,2,E123&lt;=2.5,2.5,E123&lt;=3,3,E123&lt;=3.5,3.5,E123&lt;=4,4,E123&lt;=4.5,4.5,E123&lt;=5,5)</f>
        <v>0.5</v>
      </c>
      <c r="G123" s="1" t="str">
        <f>VLOOKUP(A123,'Courier company invoice'!$B$2:$J$125,9,0)</f>
        <v>b</v>
      </c>
      <c r="H123" s="1" t="str">
        <f>VLOOKUP(A123,'Courier company invoice'!$B$2:$J$125,5,0)</f>
        <v>d</v>
      </c>
      <c r="I123" s="1">
        <f>VLOOKUP(A123,'Courier company invoice'!$B$2:$S$125,18,0)</f>
        <v>61.3</v>
      </c>
      <c r="J123" s="1">
        <f>VLOOKUP(A123,'Courier company invoice'!$B$2:$L$125,7,0)</f>
        <v>45.4</v>
      </c>
      <c r="K123" s="1">
        <f t="shared" si="1"/>
        <v>15.9</v>
      </c>
      <c r="M123" s="1">
        <f t="shared" si="2"/>
        <v>0</v>
      </c>
    </row>
    <row r="124" ht="14.25" customHeight="1">
      <c r="A124" s="1">
        <v>2.001811475E9</v>
      </c>
      <c r="B124" s="1">
        <v>1.091121844806E12</v>
      </c>
      <c r="C124" s="2">
        <f>VLOOKUP(A124,'X-Order Report'!$G$2:$H$126,2,0)</f>
        <v>0.689</v>
      </c>
      <c r="D124" s="1">
        <f t="array" ref="D124">IFS(C124&lt;=0.5,0.5,C124&lt;=1,1,C124&lt;=1.5,1.5,C124&lt;=2,2,C124&lt;=2.5,2.5,C124&lt;=3,3,C124&lt;=3.5,3.5,C124&lt;=4,4,C124&lt;=4.5,4.5,C124&lt;=5,5)</f>
        <v>1</v>
      </c>
      <c r="E124" s="3">
        <v>0.5</v>
      </c>
      <c r="F124" s="1">
        <f t="array" ref="F124">IFS(E124&lt;=0.5,0.5,E124&lt;=1,1,E124&lt;=1.5,1.5,E124&lt;=2,2,E124&lt;=2.5,2.5,E124&lt;=3,3,E124&lt;=3.5,3.5,E124&lt;=4,4,E124&lt;=4.5,4.5,E124&lt;=5,5)</f>
        <v>0.5</v>
      </c>
      <c r="G124" s="1" t="str">
        <f>VLOOKUP(A124,'Courier company invoice'!$B$2:$J$125,9,0)</f>
        <v>e</v>
      </c>
      <c r="H124" s="1" t="str">
        <f>VLOOKUP(A124,'Courier company invoice'!$B$2:$J$125,5,0)</f>
        <v>b</v>
      </c>
      <c r="I124" s="1">
        <f>VLOOKUP(A124,'Courier company invoice'!$B$2:$S$125,18,0)</f>
        <v>112.1</v>
      </c>
      <c r="J124" s="1">
        <f>VLOOKUP(A124,'Courier company invoice'!$B$2:$L$125,7,0)</f>
        <v>33</v>
      </c>
      <c r="K124" s="1">
        <f t="shared" si="1"/>
        <v>79.1</v>
      </c>
      <c r="M124" s="1">
        <f t="shared" si="2"/>
        <v>0</v>
      </c>
    </row>
    <row r="125" ht="14.25" customHeight="1">
      <c r="A125" s="1">
        <v>2.001811305E9</v>
      </c>
      <c r="B125" s="1">
        <v>1.091121846136E12</v>
      </c>
      <c r="C125" s="2">
        <f>VLOOKUP(A125,'X-Order Report'!$G$2:$H$126,2,0)</f>
        <v>0.75</v>
      </c>
      <c r="D125" s="1">
        <f t="array" ref="D125">IFS(C125&lt;=0.5,0.5,C125&lt;=1,1,C125&lt;=1.5,1.5,C125&lt;=2,2,C125&lt;=2.5,2.5,C125&lt;=3,3,C125&lt;=3.5,3.5,C125&lt;=4,4,C125&lt;=4.5,4.5,C125&lt;=5,5)</f>
        <v>1</v>
      </c>
      <c r="E125" s="4">
        <v>0.5</v>
      </c>
      <c r="F125" s="1">
        <f t="array" ref="F125">IFS(E125&lt;=0.5,0.5,E125&lt;=1,1,E125&lt;=1.5,1.5,E125&lt;=2,2,E125&lt;=2.5,2.5,E125&lt;=3,3,E125&lt;=3.5,3.5,E125&lt;=4,4,E125&lt;=4.5,4.5,E125&lt;=5,5)</f>
        <v>0.5</v>
      </c>
      <c r="G125" s="1" t="str">
        <f>VLOOKUP(A125,'Courier company invoice'!$B$2:$J$125,9,0)</f>
        <v>b</v>
      </c>
      <c r="H125" s="1" t="str">
        <f>VLOOKUP(A125,'Courier company invoice'!$B$2:$J$125,5,0)</f>
        <v>d</v>
      </c>
      <c r="I125" s="1">
        <f>VLOOKUP(A125,'Courier company invoice'!$B$2:$S$125,18,0)</f>
        <v>61.3</v>
      </c>
      <c r="J125" s="1">
        <f>VLOOKUP(A125,'Courier company invoice'!$B$2:$L$125,7,0)</f>
        <v>45.4</v>
      </c>
      <c r="K125" s="1">
        <f t="shared" si="1"/>
        <v>15.9</v>
      </c>
      <c r="M125" s="1">
        <f t="shared" si="2"/>
        <v>0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6" width="8.71"/>
  </cols>
  <sheetData>
    <row r="1" ht="14.25" customHeight="1"/>
    <row r="2" ht="14.25" customHeight="1"/>
    <row r="3" ht="14.25" customHeight="1"/>
    <row r="4" ht="14.25" customHeight="1">
      <c r="B4" s="5" t="s">
        <v>12</v>
      </c>
      <c r="C4" s="6" t="s">
        <v>13</v>
      </c>
    </row>
    <row r="5" ht="14.25" customHeight="1">
      <c r="A5" s="5" t="s">
        <v>14</v>
      </c>
      <c r="B5" s="1">
        <f>COUNTIF(Calculations!$K:$K,"=0")</f>
        <v>16</v>
      </c>
      <c r="C5" s="1">
        <f>SUM(Calculations!M:M)</f>
        <v>1719.6</v>
      </c>
    </row>
    <row r="6" ht="14.25" customHeight="1">
      <c r="A6" s="5" t="s">
        <v>15</v>
      </c>
      <c r="B6" s="1">
        <f>COUNTIF(Calculations!$K:$K,"&lt;0")</f>
        <v>97</v>
      </c>
      <c r="C6" s="1">
        <f>SUMIF(Calculations!$K:$K,"&lt;0")*-1</f>
        <v>5680.7</v>
      </c>
    </row>
    <row r="7" ht="14.25" customHeight="1">
      <c r="A7" s="5" t="s">
        <v>16</v>
      </c>
      <c r="B7" s="1">
        <f>COUNTIF(Calculations!$K:$K,"&gt;0")</f>
        <v>11</v>
      </c>
      <c r="C7" s="1">
        <f>SUMIF(Calculations!$K:$K,"&gt;0")</f>
        <v>481.5</v>
      </c>
    </row>
    <row r="8" ht="14.25" customHeight="1"/>
    <row r="9" ht="14.25" customHeight="1">
      <c r="A9" s="7" t="s">
        <v>17</v>
      </c>
    </row>
    <row r="10" ht="14.25" customHeight="1">
      <c r="A10" s="7" t="s">
        <v>18</v>
      </c>
    </row>
    <row r="11" ht="14.25" customHeight="1">
      <c r="A11" s="1" t="s">
        <v>19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3" max="3" width="16.57"/>
    <col customWidth="1" min="4" max="4" width="20.0"/>
    <col customWidth="1" min="5" max="5" width="18.43"/>
    <col customWidth="1" min="6" max="6" width="7.29"/>
    <col customWidth="1" min="7" max="7" width="22.43"/>
    <col customWidth="1" min="8" max="9" width="19.57"/>
    <col customWidth="1" min="10" max="26" width="8.71"/>
  </cols>
  <sheetData>
    <row r="1" ht="14.25" customHeight="1">
      <c r="A1" s="8" t="s">
        <v>1</v>
      </c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1" t="s">
        <v>3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ht="14.25" customHeight="1">
      <c r="A2" s="8">
        <v>1.091117222124E12</v>
      </c>
      <c r="B2" s="8">
        <v>2.001806232E9</v>
      </c>
      <c r="C2" s="8">
        <v>1.3</v>
      </c>
      <c r="D2" s="8">
        <v>121003.0</v>
      </c>
      <c r="E2" s="8">
        <v>507101.0</v>
      </c>
      <c r="F2" s="8" t="s">
        <v>36</v>
      </c>
      <c r="G2" s="8" t="s">
        <v>37</v>
      </c>
      <c r="H2" s="8">
        <v>135.0</v>
      </c>
      <c r="I2" s="8" t="str">
        <f>CONCATenate('Courier company invoice'!$D2,"-",'Courier company invoice'!$E2)</f>
        <v>121003-507101</v>
      </c>
      <c r="J2" s="8" t="str">
        <f>VLOOKUP('Courier company invoice'!$I2,'X-Pincode'!E2:F125,2,0)</f>
        <v>d</v>
      </c>
      <c r="K2" s="8" t="str">
        <f>IF('Courier company invoice'!$G2="Forward charges",'Courier company invoice'!$J2,0)</f>
        <v>d</v>
      </c>
      <c r="L2" s="8">
        <f>IF('Courier company invoice'!$G2="Forward and RTO charges",'Courier company invoice'!$J2,0)</f>
        <v>0</v>
      </c>
      <c r="M2" s="1">
        <v>1.5</v>
      </c>
      <c r="N2" s="1">
        <f t="shared" ref="N2:N125" si="1">(M2-0.5)/0.5</f>
        <v>2</v>
      </c>
      <c r="O2" s="1">
        <f t="array" ref="O2">IFS(K2="a",29.5,K2="b",33,K2="c",40.1,K2="d",45.4,K2="e",56.6,K2=0,0)</f>
        <v>45.4</v>
      </c>
      <c r="P2" s="1">
        <f t="array" ref="P2">IFS(K2="a",N2*23.6,K2="b",N2*28.3,K2="c",N2*38.9,K2="d",N2*44.8,K2="e",N2*55.5,K2=0,0)</f>
        <v>89.6</v>
      </c>
      <c r="Q2" s="1">
        <f t="array" ref="Q2">IFS(L2="a",13.6,L2="b",20.5,L2="c",31.9,L2="d",41.3,L2="e",50.7,L2=0,0)</f>
        <v>0</v>
      </c>
      <c r="R2" s="1">
        <f t="array" ref="R2">IFS(L2="a",N2*23.6,L2="b",N2*28.3,L2="c",N2*38.9,L2="d",N2*44.8,L2="e",N2*55.5,L2=0,0)</f>
        <v>0</v>
      </c>
      <c r="S2" s="1">
        <f t="shared" ref="S2:S125" si="2">O2+P2+Q2+R2</f>
        <v>135</v>
      </c>
    </row>
    <row r="3" ht="14.25" customHeight="1">
      <c r="A3" s="8">
        <v>1.091117222194E12</v>
      </c>
      <c r="B3" s="8">
        <v>2.001806273E9</v>
      </c>
      <c r="C3" s="8">
        <v>1.0</v>
      </c>
      <c r="D3" s="8">
        <v>121003.0</v>
      </c>
      <c r="E3" s="8">
        <v>486886.0</v>
      </c>
      <c r="F3" s="8" t="s">
        <v>36</v>
      </c>
      <c r="G3" s="8" t="s">
        <v>37</v>
      </c>
      <c r="H3" s="8">
        <v>90.2</v>
      </c>
      <c r="I3" s="8" t="str">
        <f>CONCATenate('Courier company invoice'!$D3,"-",'Courier company invoice'!$E3)</f>
        <v>121003-486886</v>
      </c>
      <c r="J3" s="8" t="str">
        <f>VLOOKUP('Courier company invoice'!$I3,'X-Pincode'!E3:F126,2,0)</f>
        <v>d</v>
      </c>
      <c r="K3" s="8" t="str">
        <f>IF('Courier company invoice'!$G3="Forward charges",'Courier company invoice'!$J3,0)</f>
        <v>d</v>
      </c>
      <c r="L3" s="8">
        <f>IF('Courier company invoice'!$G3="Forward and RTO charges",'Courier company invoice'!$J3,0)</f>
        <v>0</v>
      </c>
      <c r="M3" s="1">
        <v>1.0</v>
      </c>
      <c r="N3" s="1">
        <f t="shared" si="1"/>
        <v>1</v>
      </c>
      <c r="O3" s="1">
        <f t="array" ref="O3">IFS(K3="a",29.5,K3="b",33,K3="c",40.1,K3="d",45.4,K3="e",56.6,K3=0,0)</f>
        <v>45.4</v>
      </c>
      <c r="P3" s="1">
        <f t="array" ref="P3">IFS(K3="a",N3*23.6,K3="b",N3*28.3,K3="c",N3*38.9,K3="d",N3*44.8,K3="e",N3*55.5,K3=0,0)</f>
        <v>44.8</v>
      </c>
      <c r="Q3" s="1">
        <f t="array" ref="Q3">IFS(L3="a",13.6,L3="b",20.5,L3="c",31.9,L3="d",41.3,L3="e",50.7,L3=0,0)</f>
        <v>0</v>
      </c>
      <c r="R3" s="1">
        <f t="array" ref="R3">IFS(L3="a",N3*23.6,L3="b",N3*28.3,L3="c",N3*38.9,L3="d",N3*44.8,L3="e",N3*55.5,L3=0,0)</f>
        <v>0</v>
      </c>
      <c r="S3" s="1">
        <f t="shared" si="2"/>
        <v>90.2</v>
      </c>
    </row>
    <row r="4" ht="14.25" customHeight="1">
      <c r="A4" s="8">
        <v>1.091117222931E12</v>
      </c>
      <c r="B4" s="8">
        <v>2.001806408E9</v>
      </c>
      <c r="C4" s="8">
        <v>2.5</v>
      </c>
      <c r="D4" s="8">
        <v>121003.0</v>
      </c>
      <c r="E4" s="8">
        <v>532484.0</v>
      </c>
      <c r="F4" s="8" t="s">
        <v>36</v>
      </c>
      <c r="G4" s="8" t="s">
        <v>37</v>
      </c>
      <c r="H4" s="8">
        <v>224.6</v>
      </c>
      <c r="I4" s="8" t="str">
        <f>CONCATenate('Courier company invoice'!$D4,"-",'Courier company invoice'!$E4)</f>
        <v>121003-532484</v>
      </c>
      <c r="J4" s="8" t="str">
        <f>VLOOKUP('Courier company invoice'!$I4,'X-Pincode'!E4:F127,2,0)</f>
        <v>d</v>
      </c>
      <c r="K4" s="8" t="str">
        <f>IF('Courier company invoice'!$G4="Forward charges",'Courier company invoice'!$J4,0)</f>
        <v>d</v>
      </c>
      <c r="L4" s="8">
        <f>IF('Courier company invoice'!$G4="Forward and RTO charges",'Courier company invoice'!$J4,0)</f>
        <v>0</v>
      </c>
      <c r="M4" s="1">
        <v>2.5</v>
      </c>
      <c r="N4" s="1">
        <f t="shared" si="1"/>
        <v>4</v>
      </c>
      <c r="O4" s="1">
        <f t="array" ref="O4">IFS(K4="a",29.5,K4="b",33,K4="c",40.1,K4="d",45.4,K4="e",56.6,K4=0,0)</f>
        <v>45.4</v>
      </c>
      <c r="P4" s="1">
        <f t="array" ref="P4">IFS(K4="a",N4*23.6,K4="b",N4*28.3,K4="c",N4*38.9,K4="d",N4*44.8,K4="e",N4*55.5,K4=0,0)</f>
        <v>179.2</v>
      </c>
      <c r="Q4" s="1">
        <f t="array" ref="Q4">IFS(L4="a",13.6,L4="b",20.5,L4="c",31.9,L4="d",41.3,L4="e",50.7,L4=0,0)</f>
        <v>0</v>
      </c>
      <c r="R4" s="1">
        <f t="array" ref="R4">IFS(L4="a",N4*23.6,L4="b",N4*28.3,L4="c",N4*38.9,L4="d",N4*44.8,L4="e",N4*55.5,L4=0,0)</f>
        <v>0</v>
      </c>
      <c r="S4" s="1">
        <f t="shared" si="2"/>
        <v>224.6</v>
      </c>
    </row>
    <row r="5" ht="14.25" customHeight="1">
      <c r="A5" s="8">
        <v>1.091117223244E12</v>
      </c>
      <c r="B5" s="8">
        <v>2.001806458E9</v>
      </c>
      <c r="C5" s="8">
        <v>1.0</v>
      </c>
      <c r="D5" s="8">
        <v>121003.0</v>
      </c>
      <c r="E5" s="8">
        <v>143001.0</v>
      </c>
      <c r="F5" s="8" t="s">
        <v>38</v>
      </c>
      <c r="G5" s="8" t="s">
        <v>37</v>
      </c>
      <c r="H5" s="8">
        <v>61.3</v>
      </c>
      <c r="I5" s="8" t="str">
        <f>CONCATenate('Courier company invoice'!$D5,"-",'Courier company invoice'!$E5)</f>
        <v>121003-143001</v>
      </c>
      <c r="J5" s="8" t="str">
        <f>VLOOKUP('Courier company invoice'!$I5,'X-Pincode'!E5:F128,2,0)</f>
        <v>b</v>
      </c>
      <c r="K5" s="8" t="str">
        <f>IF('Courier company invoice'!$G5="Forward charges",'Courier company invoice'!$J5,0)</f>
        <v>b</v>
      </c>
      <c r="L5" s="8">
        <f>IF('Courier company invoice'!$G5="Forward and RTO charges",'Courier company invoice'!$J5,0)</f>
        <v>0</v>
      </c>
      <c r="M5" s="1">
        <v>1.0</v>
      </c>
      <c r="N5" s="1">
        <f t="shared" si="1"/>
        <v>1</v>
      </c>
      <c r="O5" s="1">
        <f t="array" ref="O5">IFS(K5="a",29.5,K5="b",33,K5="c",40.1,K5="d",45.4,K5="e",56.6,K5=0,0)</f>
        <v>33</v>
      </c>
      <c r="P5" s="1">
        <f t="array" ref="P5">IFS(K5="a",N5*23.6,K5="b",N5*28.3,K5="c",N5*38.9,K5="d",N5*44.8,K5="e",N5*55.5,K5=0,0)</f>
        <v>28.3</v>
      </c>
      <c r="Q5" s="1">
        <f t="array" ref="Q5">IFS(L5="a",13.6,L5="b",20.5,L5="c",31.9,L5="d",41.3,L5="e",50.7,L5=0,0)</f>
        <v>0</v>
      </c>
      <c r="R5" s="1">
        <f t="array" ref="R5">IFS(L5="a",N5*23.6,L5="b",N5*28.3,L5="c",N5*38.9,L5="d",N5*44.8,L5="e",N5*55.5,L5=0,0)</f>
        <v>0</v>
      </c>
      <c r="S5" s="1">
        <f t="shared" si="2"/>
        <v>61.3</v>
      </c>
    </row>
    <row r="6" ht="14.25" customHeight="1">
      <c r="A6" s="8">
        <v>1.091117229345E12</v>
      </c>
      <c r="B6" s="8">
        <v>2.001807012E9</v>
      </c>
      <c r="C6" s="8">
        <v>0.15</v>
      </c>
      <c r="D6" s="8">
        <v>121003.0</v>
      </c>
      <c r="E6" s="8">
        <v>515591.0</v>
      </c>
      <c r="F6" s="8" t="s">
        <v>36</v>
      </c>
      <c r="G6" s="8" t="s">
        <v>37</v>
      </c>
      <c r="H6" s="8">
        <v>45.4</v>
      </c>
      <c r="I6" s="8" t="str">
        <f>CONCATenate('Courier company invoice'!$D6,"-",'Courier company invoice'!$E6)</f>
        <v>121003-515591</v>
      </c>
      <c r="J6" s="8" t="str">
        <f>VLOOKUP('Courier company invoice'!$I6,'X-Pincode'!E6:F129,2,0)</f>
        <v>d</v>
      </c>
      <c r="K6" s="8" t="str">
        <f>IF('Courier company invoice'!$G6="Forward charges",'Courier company invoice'!$J6,0)</f>
        <v>d</v>
      </c>
      <c r="L6" s="8">
        <f>IF('Courier company invoice'!$G6="Forward and RTO charges",'Courier company invoice'!$J6,0)</f>
        <v>0</v>
      </c>
      <c r="M6" s="1">
        <v>0.5</v>
      </c>
      <c r="N6" s="1">
        <f t="shared" si="1"/>
        <v>0</v>
      </c>
      <c r="O6" s="1">
        <f t="array" ref="O6">IFS(K6="a",29.5,K6="b",33,K6="c",40.1,K6="d",45.4,K6="e",56.6,K6=0,0)</f>
        <v>45.4</v>
      </c>
      <c r="P6" s="1">
        <f t="array" ref="P6">IFS(K6="a",N6*23.6,K6="b",N6*28.3,K6="c",N6*38.9,K6="d",N6*44.8,K6="e",N6*55.5,K6=0,0)</f>
        <v>0</v>
      </c>
      <c r="Q6" s="1">
        <f t="array" ref="Q6">IFS(L6="a",13.6,L6="b",20.5,L6="c",31.9,L6="d",41.3,L6="e",50.7,L6=0,0)</f>
        <v>0</v>
      </c>
      <c r="R6" s="1">
        <f t="array" ref="R6">IFS(L6="a",N6*23.6,L6="b",N6*28.3,L6="c",N6*38.9,L6="d",N6*44.8,L6="e",N6*55.5,L6=0,0)</f>
        <v>0</v>
      </c>
      <c r="S6" s="1">
        <f t="shared" si="2"/>
        <v>45.4</v>
      </c>
    </row>
    <row r="7" ht="14.25" customHeight="1">
      <c r="A7" s="8">
        <v>1.091117229555E12</v>
      </c>
      <c r="B7" s="8">
        <v>2.001806686E9</v>
      </c>
      <c r="C7" s="8">
        <v>0.15</v>
      </c>
      <c r="D7" s="8">
        <v>121003.0</v>
      </c>
      <c r="E7" s="8">
        <v>326502.0</v>
      </c>
      <c r="F7" s="8" t="s">
        <v>36</v>
      </c>
      <c r="G7" s="8" t="s">
        <v>37</v>
      </c>
      <c r="H7" s="8">
        <v>45.4</v>
      </c>
      <c r="I7" s="8" t="str">
        <f>CONCATenate('Courier company invoice'!$D7,"-",'Courier company invoice'!$E7)</f>
        <v>121003-326502</v>
      </c>
      <c r="J7" s="8" t="str">
        <f>VLOOKUP('Courier company invoice'!$I7,'X-Pincode'!E7:F130,2,0)</f>
        <v>d</v>
      </c>
      <c r="K7" s="8" t="str">
        <f>IF('Courier company invoice'!$G7="Forward charges",'Courier company invoice'!$J7,0)</f>
        <v>d</v>
      </c>
      <c r="L7" s="8">
        <f>IF('Courier company invoice'!$G7="Forward and RTO charges",'Courier company invoice'!$J7,0)</f>
        <v>0</v>
      </c>
      <c r="M7" s="1">
        <v>0.5</v>
      </c>
      <c r="N7" s="1">
        <f t="shared" si="1"/>
        <v>0</v>
      </c>
      <c r="O7" s="1">
        <f t="array" ref="O7">IFS(K7="a",29.5,K7="b",33,K7="c",40.1,K7="d",45.4,K7="e",56.6,K7=0,0)</f>
        <v>45.4</v>
      </c>
      <c r="P7" s="1">
        <f t="array" ref="P7">IFS(K7="a",N7*23.6,K7="b",N7*28.3,K7="c",N7*38.9,K7="d",N7*44.8,K7="e",N7*55.5,K7=0,0)</f>
        <v>0</v>
      </c>
      <c r="Q7" s="1">
        <f t="array" ref="Q7">IFS(L7="a",13.6,L7="b",20.5,L7="c",31.9,L7="d",41.3,L7="e",50.7,L7=0,0)</f>
        <v>0</v>
      </c>
      <c r="R7" s="1">
        <f t="array" ref="R7">IFS(L7="a",N7*23.6,L7="b",N7*28.3,L7="c",N7*38.9,L7="d",N7*44.8,L7="e",N7*55.5,L7=0,0)</f>
        <v>0</v>
      </c>
      <c r="S7" s="1">
        <f t="shared" si="2"/>
        <v>45.4</v>
      </c>
    </row>
    <row r="8" ht="14.25" customHeight="1">
      <c r="A8" s="8">
        <v>1.091117229776E12</v>
      </c>
      <c r="B8" s="8">
        <v>2.001806885E9</v>
      </c>
      <c r="C8" s="8">
        <v>1.0</v>
      </c>
      <c r="D8" s="8">
        <v>121003.0</v>
      </c>
      <c r="E8" s="8">
        <v>208019.0</v>
      </c>
      <c r="F8" s="8" t="s">
        <v>38</v>
      </c>
      <c r="G8" s="8" t="s">
        <v>37</v>
      </c>
      <c r="H8" s="8">
        <v>61.3</v>
      </c>
      <c r="I8" s="8" t="str">
        <f>CONCATenate('Courier company invoice'!$D8,"-",'Courier company invoice'!$E8)</f>
        <v>121003-208019</v>
      </c>
      <c r="J8" s="8" t="str">
        <f>VLOOKUP('Courier company invoice'!$I8,'X-Pincode'!E8:F131,2,0)</f>
        <v>b</v>
      </c>
      <c r="K8" s="8" t="str">
        <f>IF('Courier company invoice'!$G8="Forward charges",'Courier company invoice'!$J8,0)</f>
        <v>b</v>
      </c>
      <c r="L8" s="8">
        <f>IF('Courier company invoice'!$G8="Forward and RTO charges",'Courier company invoice'!$J8,0)</f>
        <v>0</v>
      </c>
      <c r="M8" s="1">
        <v>1.0</v>
      </c>
      <c r="N8" s="1">
        <f t="shared" si="1"/>
        <v>1</v>
      </c>
      <c r="O8" s="1">
        <f t="array" ref="O8">IFS(K8="a",29.5,K8="b",33,K8="c",40.1,K8="d",45.4,K8="e",56.6,K8=0,0)</f>
        <v>33</v>
      </c>
      <c r="P8" s="1">
        <f t="array" ref="P8">IFS(K8="a",N8*23.6,K8="b",N8*28.3,K8="c",N8*38.9,K8="d",N8*44.8,K8="e",N8*55.5,K8=0,0)</f>
        <v>28.3</v>
      </c>
      <c r="Q8" s="1">
        <f t="array" ref="Q8">IFS(L8="a",13.6,L8="b",20.5,L8="c",31.9,L8="d",41.3,L8="e",50.7,L8=0,0)</f>
        <v>0</v>
      </c>
      <c r="R8" s="1">
        <f t="array" ref="R8">IFS(L8="a",N8*23.6,L8="b",N8*28.3,L8="c",N8*38.9,L8="d",N8*44.8,L8="e",N8*55.5,L8=0,0)</f>
        <v>0</v>
      </c>
      <c r="S8" s="1">
        <f t="shared" si="2"/>
        <v>61.3</v>
      </c>
    </row>
    <row r="9" ht="14.25" customHeight="1">
      <c r="A9" s="8">
        <v>1.091117323112E12</v>
      </c>
      <c r="B9" s="8">
        <v>2.001807058E9</v>
      </c>
      <c r="C9" s="8">
        <v>1.15</v>
      </c>
      <c r="D9" s="8">
        <v>121003.0</v>
      </c>
      <c r="E9" s="8">
        <v>140301.0</v>
      </c>
      <c r="F9" s="8" t="s">
        <v>38</v>
      </c>
      <c r="G9" s="8" t="s">
        <v>37</v>
      </c>
      <c r="H9" s="8">
        <v>89.6</v>
      </c>
      <c r="I9" s="8" t="str">
        <f>CONCATenate('Courier company invoice'!$D9,"-",'Courier company invoice'!$E9)</f>
        <v>121003-140301</v>
      </c>
      <c r="J9" s="8" t="str">
        <f>VLOOKUP('Courier company invoice'!$I9,'X-Pincode'!E9:F132,2,0)</f>
        <v>b</v>
      </c>
      <c r="K9" s="8" t="str">
        <f>IF('Courier company invoice'!$G9="Forward charges",'Courier company invoice'!$J9,0)</f>
        <v>b</v>
      </c>
      <c r="L9" s="8">
        <f>IF('Courier company invoice'!$G9="Forward and RTO charges",'Courier company invoice'!$J9,0)</f>
        <v>0</v>
      </c>
      <c r="M9" s="1">
        <v>1.5</v>
      </c>
      <c r="N9" s="1">
        <f t="shared" si="1"/>
        <v>2</v>
      </c>
      <c r="O9" s="1">
        <f t="array" ref="O9">IFS(K9="a",29.5,K9="b",33,K9="c",40.1,K9="d",45.4,K9="e",56.6,K9=0,0)</f>
        <v>33</v>
      </c>
      <c r="P9" s="1">
        <f t="array" ref="P9">IFS(K9="a",N9*23.6,K9="b",N9*28.3,K9="c",N9*38.9,K9="d",N9*44.8,K9="e",N9*55.5,K9=0,0)</f>
        <v>56.6</v>
      </c>
      <c r="Q9" s="1">
        <f t="array" ref="Q9">IFS(L9="a",13.6,L9="b",20.5,L9="c",31.9,L9="d",41.3,L9="e",50.7,L9=0,0)</f>
        <v>0</v>
      </c>
      <c r="R9" s="1">
        <f t="array" ref="R9">IFS(L9="a",N9*23.6,L9="b",N9*28.3,L9="c",N9*38.9,L9="d",N9*44.8,L9="e",N9*55.5,L9=0,0)</f>
        <v>0</v>
      </c>
      <c r="S9" s="1">
        <f t="shared" si="2"/>
        <v>89.6</v>
      </c>
    </row>
    <row r="10" ht="14.25" customHeight="1">
      <c r="A10" s="8">
        <v>1.091117323812E12</v>
      </c>
      <c r="B10" s="8">
        <v>2.001807186E9</v>
      </c>
      <c r="C10" s="8">
        <v>0.5</v>
      </c>
      <c r="D10" s="8">
        <v>121003.0</v>
      </c>
      <c r="E10" s="8">
        <v>396001.0</v>
      </c>
      <c r="F10" s="8" t="s">
        <v>36</v>
      </c>
      <c r="G10" s="8" t="s">
        <v>37</v>
      </c>
      <c r="H10" s="8">
        <v>45.4</v>
      </c>
      <c r="I10" s="8" t="str">
        <f>CONCATenate('Courier company invoice'!$D10,"-",'Courier company invoice'!$E10)</f>
        <v>121003-396001</v>
      </c>
      <c r="J10" s="8" t="str">
        <f>VLOOKUP('Courier company invoice'!$I10,'X-Pincode'!E10:F133,2,0)</f>
        <v>d</v>
      </c>
      <c r="K10" s="8" t="str">
        <f>IF('Courier company invoice'!$G10="Forward charges",'Courier company invoice'!$J10,0)</f>
        <v>d</v>
      </c>
      <c r="L10" s="8">
        <f>IF('Courier company invoice'!$G10="Forward and RTO charges",'Courier company invoice'!$J10,0)</f>
        <v>0</v>
      </c>
      <c r="M10" s="1">
        <v>0.5</v>
      </c>
      <c r="N10" s="1">
        <f t="shared" si="1"/>
        <v>0</v>
      </c>
      <c r="O10" s="1">
        <f t="array" ref="O10">IFS(K10="a",29.5,K10="b",33,K10="c",40.1,K10="d",45.4,K10="e",56.6,K10=0,0)</f>
        <v>45.4</v>
      </c>
      <c r="P10" s="1">
        <f t="array" ref="P10">IFS(K10="a",N10*23.6,K10="b",N10*28.3,K10="c",N10*38.9,K10="d",N10*44.8,K10="e",N10*55.5,K10=0,0)</f>
        <v>0</v>
      </c>
      <c r="Q10" s="1">
        <f t="array" ref="Q10">IFS(L10="a",13.6,L10="b",20.5,L10="c",31.9,L10="d",41.3,L10="e",50.7,L10=0,0)</f>
        <v>0</v>
      </c>
      <c r="R10" s="1">
        <f t="array" ref="R10">IFS(L10="a",N10*23.6,L10="b",N10*28.3,L10="c",N10*38.9,L10="d",N10*44.8,L10="e",N10*55.5,L10=0,0)</f>
        <v>0</v>
      </c>
      <c r="S10" s="1">
        <f t="shared" si="2"/>
        <v>45.4</v>
      </c>
    </row>
    <row r="11" ht="14.25" customHeight="1">
      <c r="A11" s="8">
        <v>1.091117324206E12</v>
      </c>
      <c r="B11" s="8">
        <v>2.00180729E9</v>
      </c>
      <c r="C11" s="8">
        <v>0.5</v>
      </c>
      <c r="D11" s="8">
        <v>121003.0</v>
      </c>
      <c r="E11" s="8">
        <v>711106.0</v>
      </c>
      <c r="F11" s="8" t="s">
        <v>36</v>
      </c>
      <c r="G11" s="8" t="s">
        <v>37</v>
      </c>
      <c r="H11" s="8">
        <v>45.4</v>
      </c>
      <c r="I11" s="8" t="str">
        <f>CONCATenate('Courier company invoice'!$D11,"-",'Courier company invoice'!$E11)</f>
        <v>121003-711106</v>
      </c>
      <c r="J11" s="8" t="str">
        <f>VLOOKUP('Courier company invoice'!$I11,'X-Pincode'!E11:F134,2,0)</f>
        <v>d</v>
      </c>
      <c r="K11" s="8" t="str">
        <f>IF('Courier company invoice'!$G11="Forward charges",'Courier company invoice'!$J11,0)</f>
        <v>d</v>
      </c>
      <c r="L11" s="8">
        <f>IF('Courier company invoice'!$G11="Forward and RTO charges",'Courier company invoice'!$J11,0)</f>
        <v>0</v>
      </c>
      <c r="M11" s="1">
        <v>0.5</v>
      </c>
      <c r="N11" s="1">
        <f t="shared" si="1"/>
        <v>0</v>
      </c>
      <c r="O11" s="1">
        <f t="array" ref="O11">IFS(K11="a",29.5,K11="b",33,K11="c",40.1,K11="d",45.4,K11="e",56.6,K11=0,0)</f>
        <v>45.4</v>
      </c>
      <c r="P11" s="1">
        <f t="array" ref="P11">IFS(K11="a",N11*23.6,K11="b",N11*28.3,K11="c",N11*38.9,K11="d",N11*44.8,K11="e",N11*55.5,K11=0,0)</f>
        <v>0</v>
      </c>
      <c r="Q11" s="1">
        <f t="array" ref="Q11">IFS(L11="a",13.6,L11="b",20.5,L11="c",31.9,L11="d",41.3,L11="e",50.7,L11=0,0)</f>
        <v>0</v>
      </c>
      <c r="R11" s="1">
        <f t="array" ref="R11">IFS(L11="a",N11*23.6,L11="b",N11*28.3,L11="c",N11*38.9,L11="d",N11*44.8,L11="e",N11*55.5,L11=0,0)</f>
        <v>0</v>
      </c>
      <c r="S11" s="1">
        <f t="shared" si="2"/>
        <v>45.4</v>
      </c>
    </row>
    <row r="12" ht="14.25" customHeight="1">
      <c r="A12" s="8">
        <v>1.091117326612E12</v>
      </c>
      <c r="B12" s="8">
        <v>2.001807814E9</v>
      </c>
      <c r="C12" s="8">
        <v>0.79</v>
      </c>
      <c r="D12" s="8">
        <v>121003.0</v>
      </c>
      <c r="E12" s="8">
        <v>284001.0</v>
      </c>
      <c r="F12" s="8" t="s">
        <v>38</v>
      </c>
      <c r="G12" s="8" t="s">
        <v>37</v>
      </c>
      <c r="H12" s="8">
        <v>61.3</v>
      </c>
      <c r="I12" s="8" t="str">
        <f>CONCATenate('Courier company invoice'!$D12,"-",'Courier company invoice'!$E12)</f>
        <v>121003-284001</v>
      </c>
      <c r="J12" s="8" t="str">
        <f>VLOOKUP('Courier company invoice'!$I12,'X-Pincode'!E12:F135,2,0)</f>
        <v>b</v>
      </c>
      <c r="K12" s="8" t="str">
        <f>IF('Courier company invoice'!$G12="Forward charges",'Courier company invoice'!$J12,0)</f>
        <v>b</v>
      </c>
      <c r="L12" s="8">
        <f>IF('Courier company invoice'!$G12="Forward and RTO charges",'Courier company invoice'!$J12,0)</f>
        <v>0</v>
      </c>
      <c r="M12" s="1">
        <v>1.0</v>
      </c>
      <c r="N12" s="1">
        <f t="shared" si="1"/>
        <v>1</v>
      </c>
      <c r="O12" s="1">
        <f t="array" ref="O12">IFS(K12="a",29.5,K12="b",33,K12="c",40.1,K12="d",45.4,K12="e",56.6,K12=0,0)</f>
        <v>33</v>
      </c>
      <c r="P12" s="1">
        <f t="array" ref="P12">IFS(K12="a",N12*23.6,K12="b",N12*28.3,K12="c",N12*38.9,K12="d",N12*44.8,K12="e",N12*55.5,K12=0,0)</f>
        <v>28.3</v>
      </c>
      <c r="Q12" s="1">
        <f t="array" ref="Q12">IFS(L12="a",13.6,L12="b",20.5,L12="c",31.9,L12="d",41.3,L12="e",50.7,L12=0,0)</f>
        <v>0</v>
      </c>
      <c r="R12" s="1">
        <f t="array" ref="R12">IFS(L12="a",N12*23.6,L12="b",N12*28.3,L12="c",N12*38.9,L12="d",N12*44.8,L12="e",N12*55.5,L12=0,0)</f>
        <v>0</v>
      </c>
      <c r="S12" s="1">
        <f t="shared" si="2"/>
        <v>61.3</v>
      </c>
    </row>
    <row r="13" ht="14.25" customHeight="1">
      <c r="A13" s="8">
        <v>1.091117327172E12</v>
      </c>
      <c r="B13" s="8">
        <v>2.001807931E9</v>
      </c>
      <c r="C13" s="8">
        <v>0.72</v>
      </c>
      <c r="D13" s="8">
        <v>121003.0</v>
      </c>
      <c r="E13" s="8">
        <v>441601.0</v>
      </c>
      <c r="F13" s="8" t="s">
        <v>36</v>
      </c>
      <c r="G13" s="8" t="s">
        <v>37</v>
      </c>
      <c r="H13" s="8">
        <v>90.2</v>
      </c>
      <c r="I13" s="8" t="str">
        <f>CONCATenate('Courier company invoice'!$D13,"-",'Courier company invoice'!$E13)</f>
        <v>121003-441601</v>
      </c>
      <c r="J13" s="8" t="str">
        <f>VLOOKUP('Courier company invoice'!$I13,'X-Pincode'!E13:F136,2,0)</f>
        <v>d</v>
      </c>
      <c r="K13" s="8" t="str">
        <f>IF('Courier company invoice'!$G13="Forward charges",'Courier company invoice'!$J13,0)</f>
        <v>d</v>
      </c>
      <c r="L13" s="8">
        <f>IF('Courier company invoice'!$G13="Forward and RTO charges",'Courier company invoice'!$J13,0)</f>
        <v>0</v>
      </c>
      <c r="M13" s="1">
        <v>1.0</v>
      </c>
      <c r="N13" s="1">
        <f t="shared" si="1"/>
        <v>1</v>
      </c>
      <c r="O13" s="1">
        <f t="array" ref="O13">IFS(K13="a",29.5,K13="b",33,K13="c",40.1,K13="d",45.4,K13="e",56.6,K13=0,0)</f>
        <v>45.4</v>
      </c>
      <c r="P13" s="1">
        <f t="array" ref="P13">IFS(K13="a",N13*23.6,K13="b",N13*28.3,K13="c",N13*38.9,K13="d",N13*44.8,K13="e",N13*55.5,K13=0,0)</f>
        <v>44.8</v>
      </c>
      <c r="Q13" s="1">
        <f t="array" ref="Q13">IFS(L13="a",13.6,L13="b",20.5,L13="c",31.9,L13="d",41.3,L13="e",50.7,L13=0,0)</f>
        <v>0</v>
      </c>
      <c r="R13" s="1">
        <f t="array" ref="R13">IFS(L13="a",N13*23.6,L13="b",N13*28.3,L13="c",N13*38.9,L13="d",N13*44.8,L13="e",N13*55.5,L13=0,0)</f>
        <v>0</v>
      </c>
      <c r="S13" s="1">
        <f t="shared" si="2"/>
        <v>90.2</v>
      </c>
    </row>
    <row r="14" ht="14.25" customHeight="1">
      <c r="A14" s="8">
        <v>1.091117327275E12</v>
      </c>
      <c r="B14" s="8">
        <v>2.001807956E9</v>
      </c>
      <c r="C14" s="8">
        <v>1.08</v>
      </c>
      <c r="D14" s="8">
        <v>121003.0</v>
      </c>
      <c r="E14" s="8">
        <v>248006.0</v>
      </c>
      <c r="F14" s="8" t="s">
        <v>38</v>
      </c>
      <c r="G14" s="8" t="s">
        <v>37</v>
      </c>
      <c r="H14" s="8">
        <v>89.6</v>
      </c>
      <c r="I14" s="8" t="str">
        <f>CONCATenate('Courier company invoice'!$D14,"-",'Courier company invoice'!$E14)</f>
        <v>121003-248006</v>
      </c>
      <c r="J14" s="8" t="str">
        <f>VLOOKUP('Courier company invoice'!$I14,'X-Pincode'!E14:F137,2,0)</f>
        <v>b</v>
      </c>
      <c r="K14" s="8" t="str">
        <f>IF('Courier company invoice'!$G14="Forward charges",'Courier company invoice'!$J14,0)</f>
        <v>b</v>
      </c>
      <c r="L14" s="8">
        <f>IF('Courier company invoice'!$G14="Forward and RTO charges",'Courier company invoice'!$J14,0)</f>
        <v>0</v>
      </c>
      <c r="M14" s="1">
        <v>1.5</v>
      </c>
      <c r="N14" s="1">
        <f t="shared" si="1"/>
        <v>2</v>
      </c>
      <c r="O14" s="1">
        <f t="array" ref="O14">IFS(K14="a",29.5,K14="b",33,K14="c",40.1,K14="d",45.4,K14="e",56.6,K14=0,0)</f>
        <v>33</v>
      </c>
      <c r="P14" s="1">
        <f t="array" ref="P14">IFS(K14="a",N14*23.6,K14="b",N14*28.3,K14="c",N14*38.9,K14="d",N14*44.8,K14="e",N14*55.5,K14=0,0)</f>
        <v>56.6</v>
      </c>
      <c r="Q14" s="1">
        <f t="array" ref="Q14">IFS(L14="a",13.6,L14="b",20.5,L14="c",31.9,L14="d",41.3,L14="e",50.7,L14=0,0)</f>
        <v>0</v>
      </c>
      <c r="R14" s="1">
        <f t="array" ref="R14">IFS(L14="a",N14*23.6,L14="b",N14*28.3,L14="c",N14*38.9,L14="d",N14*44.8,L14="e",N14*55.5,L14=0,0)</f>
        <v>0</v>
      </c>
      <c r="S14" s="1">
        <f t="shared" si="2"/>
        <v>89.6</v>
      </c>
    </row>
    <row r="15" ht="14.25" customHeight="1">
      <c r="A15" s="8">
        <v>1.091117327312E12</v>
      </c>
      <c r="B15" s="8">
        <v>2.00180796E9</v>
      </c>
      <c r="C15" s="8">
        <v>1.0</v>
      </c>
      <c r="D15" s="8">
        <v>121003.0</v>
      </c>
      <c r="E15" s="8">
        <v>485001.0</v>
      </c>
      <c r="F15" s="8" t="s">
        <v>36</v>
      </c>
      <c r="G15" s="8" t="s">
        <v>37</v>
      </c>
      <c r="H15" s="8">
        <v>90.2</v>
      </c>
      <c r="I15" s="8" t="str">
        <f>CONCATenate('Courier company invoice'!$D15,"-",'Courier company invoice'!$E15)</f>
        <v>121003-485001</v>
      </c>
      <c r="J15" s="8" t="str">
        <f>VLOOKUP('Courier company invoice'!$I15,'X-Pincode'!E15:F138,2,0)</f>
        <v>d</v>
      </c>
      <c r="K15" s="8" t="str">
        <f>IF('Courier company invoice'!$G15="Forward charges",'Courier company invoice'!$J15,0)</f>
        <v>d</v>
      </c>
      <c r="L15" s="8">
        <f>IF('Courier company invoice'!$G15="Forward and RTO charges",'Courier company invoice'!$J15,0)</f>
        <v>0</v>
      </c>
      <c r="M15" s="1">
        <v>1.0</v>
      </c>
      <c r="N15" s="1">
        <f t="shared" si="1"/>
        <v>1</v>
      </c>
      <c r="O15" s="1">
        <f t="array" ref="O15">IFS(K15="a",29.5,K15="b",33,K15="c",40.1,K15="d",45.4,K15="e",56.6,K15=0,0)</f>
        <v>45.4</v>
      </c>
      <c r="P15" s="1">
        <f t="array" ref="P15">IFS(K15="a",N15*23.6,K15="b",N15*28.3,K15="c",N15*38.9,K15="d",N15*44.8,K15="e",N15*55.5,K15=0,0)</f>
        <v>44.8</v>
      </c>
      <c r="Q15" s="1">
        <f t="array" ref="Q15">IFS(L15="a",13.6,L15="b",20.5,L15="c",31.9,L15="d",41.3,L15="e",50.7,L15=0,0)</f>
        <v>0</v>
      </c>
      <c r="R15" s="1">
        <f t="array" ref="R15">IFS(L15="a",N15*23.6,L15="b",N15*28.3,L15="c",N15*38.9,L15="d",N15*44.8,L15="e",N15*55.5,L15=0,0)</f>
        <v>0</v>
      </c>
      <c r="S15" s="1">
        <f t="shared" si="2"/>
        <v>90.2</v>
      </c>
    </row>
    <row r="16" ht="14.25" customHeight="1">
      <c r="A16" s="8">
        <v>1.091117327695E12</v>
      </c>
      <c r="B16" s="8">
        <v>2.00180793E9</v>
      </c>
      <c r="C16" s="8">
        <v>0.15</v>
      </c>
      <c r="D16" s="8">
        <v>121003.0</v>
      </c>
      <c r="E16" s="8">
        <v>845438.0</v>
      </c>
      <c r="F16" s="8" t="s">
        <v>36</v>
      </c>
      <c r="G16" s="8" t="s">
        <v>37</v>
      </c>
      <c r="H16" s="8">
        <v>45.4</v>
      </c>
      <c r="I16" s="8" t="str">
        <f>CONCATenate('Courier company invoice'!$D16,"-",'Courier company invoice'!$E16)</f>
        <v>121003-845438</v>
      </c>
      <c r="J16" s="8" t="str">
        <f>VLOOKUP('Courier company invoice'!$I16,'X-Pincode'!E16:F139,2,0)</f>
        <v>d</v>
      </c>
      <c r="K16" s="8" t="str">
        <f>IF('Courier company invoice'!$G16="Forward charges",'Courier company invoice'!$J16,0)</f>
        <v>d</v>
      </c>
      <c r="L16" s="8">
        <f>IF('Courier company invoice'!$G16="Forward and RTO charges",'Courier company invoice'!$J16,0)</f>
        <v>0</v>
      </c>
      <c r="M16" s="1">
        <v>0.5</v>
      </c>
      <c r="N16" s="1">
        <f t="shared" si="1"/>
        <v>0</v>
      </c>
      <c r="O16" s="1">
        <f t="array" ref="O16">IFS(K16="a",29.5,K16="b",33,K16="c",40.1,K16="d",45.4,K16="e",56.6,K16=0,0)</f>
        <v>45.4</v>
      </c>
      <c r="P16" s="1">
        <f t="array" ref="P16">IFS(K16="a",N16*23.6,K16="b",N16*28.3,K16="c",N16*38.9,K16="d",N16*44.8,K16="e",N16*55.5,K16=0,0)</f>
        <v>0</v>
      </c>
      <c r="Q16" s="1">
        <f t="array" ref="Q16">IFS(L16="a",13.6,L16="b",20.5,L16="c",31.9,L16="d",41.3,L16="e",50.7,L16=0,0)</f>
        <v>0</v>
      </c>
      <c r="R16" s="1">
        <f t="array" ref="R16">IFS(L16="a",N16*23.6,L16="b",N16*28.3,L16="c",N16*38.9,L16="d",N16*44.8,L16="e",N16*55.5,L16=0,0)</f>
        <v>0</v>
      </c>
      <c r="S16" s="1">
        <f t="shared" si="2"/>
        <v>45.4</v>
      </c>
    </row>
    <row r="17" ht="14.25" customHeight="1">
      <c r="A17" s="8">
        <v>1.091117435005E12</v>
      </c>
      <c r="B17" s="8">
        <v>2.001808102E9</v>
      </c>
      <c r="C17" s="8">
        <v>1.28</v>
      </c>
      <c r="D17" s="8">
        <v>121003.0</v>
      </c>
      <c r="E17" s="8">
        <v>463106.0</v>
      </c>
      <c r="F17" s="8" t="s">
        <v>36</v>
      </c>
      <c r="G17" s="8" t="s">
        <v>37</v>
      </c>
      <c r="H17" s="8">
        <v>135.0</v>
      </c>
      <c r="I17" s="8" t="str">
        <f>CONCATenate('Courier company invoice'!$D17,"-",'Courier company invoice'!$E17)</f>
        <v>121003-463106</v>
      </c>
      <c r="J17" s="8" t="str">
        <f>VLOOKUP('Courier company invoice'!$I17,'X-Pincode'!E17:F140,2,0)</f>
        <v>d</v>
      </c>
      <c r="K17" s="8" t="str">
        <f>IF('Courier company invoice'!$G17="Forward charges",'Courier company invoice'!$J17,0)</f>
        <v>d</v>
      </c>
      <c r="L17" s="8">
        <f>IF('Courier company invoice'!$G17="Forward and RTO charges",'Courier company invoice'!$J17,0)</f>
        <v>0</v>
      </c>
      <c r="M17" s="1">
        <v>1.5</v>
      </c>
      <c r="N17" s="1">
        <f t="shared" si="1"/>
        <v>2</v>
      </c>
      <c r="O17" s="1">
        <f t="array" ref="O17">IFS(K17="a",29.5,K17="b",33,K17="c",40.1,K17="d",45.4,K17="e",56.6,K17=0,0)</f>
        <v>45.4</v>
      </c>
      <c r="P17" s="1">
        <f t="array" ref="P17">IFS(K17="a",N17*23.6,K17="b",N17*28.3,K17="c",N17*38.9,K17="d",N17*44.8,K17="e",N17*55.5,K17=0,0)</f>
        <v>89.6</v>
      </c>
      <c r="Q17" s="1">
        <f t="array" ref="Q17">IFS(L17="a",13.6,L17="b",20.5,L17="c",31.9,L17="d",41.3,L17="e",50.7,L17=0,0)</f>
        <v>0</v>
      </c>
      <c r="R17" s="1">
        <f t="array" ref="R17">IFS(L17="a",N17*23.6,L17="b",N17*28.3,L17="c",N17*38.9,L17="d",N17*44.8,L17="e",N17*55.5,L17=0,0)</f>
        <v>0</v>
      </c>
      <c r="S17" s="1">
        <f t="shared" si="2"/>
        <v>135</v>
      </c>
    </row>
    <row r="18" ht="14.25" customHeight="1">
      <c r="A18" s="8">
        <v>1.091117435134E12</v>
      </c>
      <c r="B18" s="8">
        <v>2.001808118E9</v>
      </c>
      <c r="C18" s="8">
        <v>0.5</v>
      </c>
      <c r="D18" s="8">
        <v>121003.0</v>
      </c>
      <c r="E18" s="8">
        <v>140301.0</v>
      </c>
      <c r="F18" s="8" t="s">
        <v>38</v>
      </c>
      <c r="G18" s="8" t="s">
        <v>37</v>
      </c>
      <c r="H18" s="8">
        <v>33.0</v>
      </c>
      <c r="I18" s="8" t="str">
        <f>CONCATenate('Courier company invoice'!$D18,"-",'Courier company invoice'!$E18)</f>
        <v>121003-140301</v>
      </c>
      <c r="J18" s="8" t="str">
        <f>VLOOKUP('Courier company invoice'!$I18,'X-Pincode'!E18:F141,2,0)</f>
        <v>b</v>
      </c>
      <c r="K18" s="8" t="str">
        <f>IF('Courier company invoice'!$G18="Forward charges",'Courier company invoice'!$J18,0)</f>
        <v>b</v>
      </c>
      <c r="L18" s="8">
        <f>IF('Courier company invoice'!$G18="Forward and RTO charges",'Courier company invoice'!$J18,0)</f>
        <v>0</v>
      </c>
      <c r="M18" s="1">
        <v>0.5</v>
      </c>
      <c r="N18" s="1">
        <f t="shared" si="1"/>
        <v>0</v>
      </c>
      <c r="O18" s="1">
        <f t="array" ref="O18">IFS(K18="a",29.5,K18="b",33,K18="c",40.1,K18="d",45.4,K18="e",56.6,K18=0,0)</f>
        <v>33</v>
      </c>
      <c r="P18" s="1">
        <f t="array" ref="P18">IFS(K18="a",N18*23.6,K18="b",N18*28.3,K18="c",N18*38.9,K18="d",N18*44.8,K18="e",N18*55.5,K18=0,0)</f>
        <v>0</v>
      </c>
      <c r="Q18" s="1">
        <f t="array" ref="Q18">IFS(L18="a",13.6,L18="b",20.5,L18="c",31.9,L18="d",41.3,L18="e",50.7,L18=0,0)</f>
        <v>0</v>
      </c>
      <c r="R18" s="1">
        <f t="array" ref="R18">IFS(L18="a",N18*23.6,L18="b",N18*28.3,L18="c",N18*38.9,L18="d",N18*44.8,L18="e",N18*55.5,L18=0,0)</f>
        <v>0</v>
      </c>
      <c r="S18" s="1">
        <f t="shared" si="2"/>
        <v>33</v>
      </c>
    </row>
    <row r="19" ht="14.25" customHeight="1">
      <c r="A19" s="8">
        <v>1.09111743537E12</v>
      </c>
      <c r="B19" s="8">
        <v>2.001808207E9</v>
      </c>
      <c r="C19" s="8">
        <v>0.79</v>
      </c>
      <c r="D19" s="8">
        <v>121003.0</v>
      </c>
      <c r="E19" s="8">
        <v>495671.0</v>
      </c>
      <c r="F19" s="8" t="s">
        <v>36</v>
      </c>
      <c r="G19" s="8" t="s">
        <v>37</v>
      </c>
      <c r="H19" s="8">
        <v>90.2</v>
      </c>
      <c r="I19" s="8" t="str">
        <f>CONCATenate('Courier company invoice'!$D19,"-",'Courier company invoice'!$E19)</f>
        <v>121003-495671</v>
      </c>
      <c r="J19" s="8" t="str">
        <f>VLOOKUP('Courier company invoice'!$I19,'X-Pincode'!E19:F142,2,0)</f>
        <v>d</v>
      </c>
      <c r="K19" s="8" t="str">
        <f>IF('Courier company invoice'!$G19="Forward charges",'Courier company invoice'!$J19,0)</f>
        <v>d</v>
      </c>
      <c r="L19" s="8">
        <f>IF('Courier company invoice'!$G19="Forward and RTO charges",'Courier company invoice'!$J19,0)</f>
        <v>0</v>
      </c>
      <c r="M19" s="1">
        <v>1.0</v>
      </c>
      <c r="N19" s="1">
        <f t="shared" si="1"/>
        <v>1</v>
      </c>
      <c r="O19" s="1">
        <f t="array" ref="O19">IFS(K19="a",29.5,K19="b",33,K19="c",40.1,K19="d",45.4,K19="e",56.6,K19=0,0)</f>
        <v>45.4</v>
      </c>
      <c r="P19" s="1">
        <f t="array" ref="P19">IFS(K19="a",N19*23.6,K19="b",N19*28.3,K19="c",N19*38.9,K19="d",N19*44.8,K19="e",N19*55.5,K19=0,0)</f>
        <v>44.8</v>
      </c>
      <c r="Q19" s="1">
        <f t="array" ref="Q19">IFS(L19="a",13.6,L19="b",20.5,L19="c",31.9,L19="d",41.3,L19="e",50.7,L19=0,0)</f>
        <v>0</v>
      </c>
      <c r="R19" s="1">
        <f t="array" ref="R19">IFS(L19="a",N19*23.6,L19="b",N19*28.3,L19="c",N19*38.9,L19="d",N19*44.8,L19="e",N19*55.5,L19=0,0)</f>
        <v>0</v>
      </c>
      <c r="S19" s="1">
        <f t="shared" si="2"/>
        <v>90.2</v>
      </c>
    </row>
    <row r="20" ht="14.25" customHeight="1">
      <c r="A20" s="8">
        <v>1.091117435661E12</v>
      </c>
      <c r="B20" s="8">
        <v>2.001808295E9</v>
      </c>
      <c r="C20" s="8">
        <v>0.2</v>
      </c>
      <c r="D20" s="8">
        <v>121003.0</v>
      </c>
      <c r="E20" s="8">
        <v>673002.0</v>
      </c>
      <c r="F20" s="8" t="s">
        <v>39</v>
      </c>
      <c r="G20" s="8" t="s">
        <v>40</v>
      </c>
      <c r="H20" s="8">
        <v>107.3</v>
      </c>
      <c r="I20" s="8" t="str">
        <f>CONCATenate('Courier company invoice'!$D20,"-",'Courier company invoice'!$E20)</f>
        <v>121003-673002</v>
      </c>
      <c r="J20" s="8" t="str">
        <f>VLOOKUP('Courier company invoice'!$I20,'X-Pincode'!E20:F143,2,0)</f>
        <v>e</v>
      </c>
      <c r="K20" s="8">
        <f>IF('Courier company invoice'!$G20="Forward charges",'Courier company invoice'!$J20,0)</f>
        <v>0</v>
      </c>
      <c r="L20" s="8" t="str">
        <f>IF('Courier company invoice'!$G20="Forward and RTO charges",'Courier company invoice'!$J20,0)</f>
        <v>e</v>
      </c>
      <c r="M20" s="1">
        <v>0.5</v>
      </c>
      <c r="N20" s="1">
        <f t="shared" si="1"/>
        <v>0</v>
      </c>
      <c r="O20" s="1">
        <f t="array" ref="O20">IFS(K20="a",29.5,K20="b",33,K20="c",40.1,K20="d",45.4,K20="e",56.6,K20=0,0)</f>
        <v>0</v>
      </c>
      <c r="P20" s="1">
        <f t="array" ref="P20">IFS(K20="a",N20*23.6,K20="b",N20*28.3,K20="c",N20*38.9,K20="d",N20*44.8,K20="e",N20*55.5,K20=0,0)</f>
        <v>0</v>
      </c>
      <c r="Q20" s="1">
        <f t="array" ref="Q20">IFS(L20="a",13.6,L20="b",20.5,L20="c",31.9,L20="d",41.3,L20="e",50.7,L20=0,0)</f>
        <v>50.7</v>
      </c>
      <c r="R20" s="1">
        <f t="array" ref="R20">IFS(L20="a",N20*23.6,L20="b",N20*28.3,L20="c",N20*38.9,L20="d",N20*44.8,L20="e",N20*55.5,L20=0,0)</f>
        <v>0</v>
      </c>
      <c r="S20" s="1">
        <f t="shared" si="2"/>
        <v>50.7</v>
      </c>
    </row>
    <row r="21" ht="14.25" customHeight="1">
      <c r="A21" s="8">
        <v>1.091117436383E12</v>
      </c>
      <c r="B21" s="8">
        <v>2.001808507E9</v>
      </c>
      <c r="C21" s="8">
        <v>0.79</v>
      </c>
      <c r="D21" s="8">
        <v>121003.0</v>
      </c>
      <c r="E21" s="8">
        <v>208002.0</v>
      </c>
      <c r="F21" s="8" t="s">
        <v>38</v>
      </c>
      <c r="G21" s="8" t="s">
        <v>37</v>
      </c>
      <c r="H21" s="8">
        <v>61.3</v>
      </c>
      <c r="I21" s="8" t="str">
        <f>CONCATenate('Courier company invoice'!$D21,"-",'Courier company invoice'!$E21)</f>
        <v>121003-208002</v>
      </c>
      <c r="J21" s="8" t="str">
        <f>VLOOKUP('Courier company invoice'!$I21,'X-Pincode'!E21:F144,2,0)</f>
        <v>b</v>
      </c>
      <c r="K21" s="8" t="str">
        <f>IF('Courier company invoice'!$G21="Forward charges",'Courier company invoice'!$J21,0)</f>
        <v>b</v>
      </c>
      <c r="L21" s="8">
        <f>IF('Courier company invoice'!$G21="Forward and RTO charges",'Courier company invoice'!$J21,0)</f>
        <v>0</v>
      </c>
      <c r="M21" s="1">
        <v>1.0</v>
      </c>
      <c r="N21" s="1">
        <f t="shared" si="1"/>
        <v>1</v>
      </c>
      <c r="O21" s="1">
        <f t="array" ref="O21">IFS(K21="a",29.5,K21="b",33,K21="c",40.1,K21="d",45.4,K21="e",56.6,K21=0,0)</f>
        <v>33</v>
      </c>
      <c r="P21" s="1">
        <f t="array" ref="P21">IFS(K21="a",N21*23.6,K21="b",N21*28.3,K21="c",N21*38.9,K21="d",N21*44.8,K21="e",N21*55.5,K21=0,0)</f>
        <v>28.3</v>
      </c>
      <c r="Q21" s="1">
        <f t="array" ref="Q21">IFS(L21="a",13.6,L21="b",20.5,L21="c",31.9,L21="d",41.3,L21="e",50.7,L21=0,0)</f>
        <v>0</v>
      </c>
      <c r="R21" s="1">
        <f t="array" ref="R21">IFS(L21="a",N21*23.6,L21="b",N21*28.3,L21="c",N21*38.9,L21="d",N21*44.8,L21="e",N21*55.5,L21=0,0)</f>
        <v>0</v>
      </c>
      <c r="S21" s="1">
        <f t="shared" si="2"/>
        <v>61.3</v>
      </c>
    </row>
    <row r="22" ht="14.25" customHeight="1">
      <c r="A22" s="8">
        <v>1.091117436464E12</v>
      </c>
      <c r="B22" s="8">
        <v>2.001808542E9</v>
      </c>
      <c r="C22" s="8">
        <v>0.86</v>
      </c>
      <c r="D22" s="8">
        <v>121003.0</v>
      </c>
      <c r="E22" s="8">
        <v>416010.0</v>
      </c>
      <c r="F22" s="8" t="s">
        <v>36</v>
      </c>
      <c r="G22" s="8" t="s">
        <v>37</v>
      </c>
      <c r="H22" s="8">
        <v>90.2</v>
      </c>
      <c r="I22" s="8" t="str">
        <f>CONCATenate('Courier company invoice'!$D22,"-",'Courier company invoice'!$E22)</f>
        <v>121003-416010</v>
      </c>
      <c r="J22" s="8" t="str">
        <f>VLOOKUP('Courier company invoice'!$I22,'X-Pincode'!E22:F145,2,0)</f>
        <v>d</v>
      </c>
      <c r="K22" s="8" t="str">
        <f>IF('Courier company invoice'!$G22="Forward charges",'Courier company invoice'!$J22,0)</f>
        <v>d</v>
      </c>
      <c r="L22" s="8">
        <f>IF('Courier company invoice'!$G22="Forward and RTO charges",'Courier company invoice'!$J22,0)</f>
        <v>0</v>
      </c>
      <c r="M22" s="1">
        <v>1.0</v>
      </c>
      <c r="N22" s="1">
        <f t="shared" si="1"/>
        <v>1</v>
      </c>
      <c r="O22" s="1">
        <f t="array" ref="O22">IFS(K22="a",29.5,K22="b",33,K22="c",40.1,K22="d",45.4,K22="e",56.6,K22=0,0)</f>
        <v>45.4</v>
      </c>
      <c r="P22" s="1">
        <f t="array" ref="P22">IFS(K22="a",N22*23.6,K22="b",N22*28.3,K22="c",N22*38.9,K22="d",N22*44.8,K22="e",N22*55.5,K22=0,0)</f>
        <v>44.8</v>
      </c>
      <c r="Q22" s="1">
        <f t="array" ref="Q22">IFS(L22="a",13.6,L22="b",20.5,L22="c",31.9,L22="d",41.3,L22="e",50.7,L22=0,0)</f>
        <v>0</v>
      </c>
      <c r="R22" s="1">
        <f t="array" ref="R22">IFS(L22="a",N22*23.6,L22="b",N22*28.3,L22="c",N22*38.9,L22="d",N22*44.8,L22="e",N22*55.5,L22=0,0)</f>
        <v>0</v>
      </c>
      <c r="S22" s="1">
        <f t="shared" si="2"/>
        <v>90.2</v>
      </c>
    </row>
    <row r="23" ht="14.25" customHeight="1">
      <c r="A23" s="8">
        <v>1.09111743705E12</v>
      </c>
      <c r="B23" s="8">
        <v>2.001808675E9</v>
      </c>
      <c r="C23" s="8">
        <v>1.2</v>
      </c>
      <c r="D23" s="8">
        <v>121003.0</v>
      </c>
      <c r="E23" s="8">
        <v>226010.0</v>
      </c>
      <c r="F23" s="8" t="s">
        <v>38</v>
      </c>
      <c r="G23" s="8" t="s">
        <v>37</v>
      </c>
      <c r="H23" s="8">
        <v>89.6</v>
      </c>
      <c r="I23" s="8" t="str">
        <f>CONCATenate('Courier company invoice'!$D23,"-",'Courier company invoice'!$E23)</f>
        <v>121003-226010</v>
      </c>
      <c r="J23" s="8" t="str">
        <f>VLOOKUP('Courier company invoice'!$I23,'X-Pincode'!E23:F146,2,0)</f>
        <v>b</v>
      </c>
      <c r="K23" s="8" t="str">
        <f>IF('Courier company invoice'!$G23="Forward charges",'Courier company invoice'!$J23,0)</f>
        <v>b</v>
      </c>
      <c r="L23" s="8">
        <f>IF('Courier company invoice'!$G23="Forward and RTO charges",'Courier company invoice'!$J23,0)</f>
        <v>0</v>
      </c>
      <c r="M23" s="1">
        <v>1.5</v>
      </c>
      <c r="N23" s="1">
        <f t="shared" si="1"/>
        <v>2</v>
      </c>
      <c r="O23" s="1">
        <f t="array" ref="O23">IFS(K23="a",29.5,K23="b",33,K23="c",40.1,K23="d",45.4,K23="e",56.6,K23=0,0)</f>
        <v>33</v>
      </c>
      <c r="P23" s="1">
        <f t="array" ref="P23">IFS(K23="a",N23*23.6,K23="b",N23*28.3,K23="c",N23*38.9,K23="d",N23*44.8,K23="e",N23*55.5,K23=0,0)</f>
        <v>56.6</v>
      </c>
      <c r="Q23" s="1">
        <f t="array" ref="Q23">IFS(L23="a",13.6,L23="b",20.5,L23="c",31.9,L23="d",41.3,L23="e",50.7,L23=0,0)</f>
        <v>0</v>
      </c>
      <c r="R23" s="1">
        <f t="array" ref="R23">IFS(L23="a",N23*23.6,L23="b",N23*28.3,L23="c",N23*38.9,L23="d",N23*44.8,L23="e",N23*55.5,L23=0,0)</f>
        <v>0</v>
      </c>
      <c r="S23" s="1">
        <f t="shared" si="2"/>
        <v>89.6</v>
      </c>
    </row>
    <row r="24" ht="14.25" customHeight="1">
      <c r="A24" s="8">
        <v>1.091117327496E12</v>
      </c>
      <c r="B24" s="8">
        <v>2.001807976E9</v>
      </c>
      <c r="C24" s="8">
        <v>0.7</v>
      </c>
      <c r="D24" s="8">
        <v>121003.0</v>
      </c>
      <c r="E24" s="8">
        <v>400705.0</v>
      </c>
      <c r="F24" s="8" t="s">
        <v>36</v>
      </c>
      <c r="G24" s="8" t="s">
        <v>40</v>
      </c>
      <c r="H24" s="8">
        <v>172.8</v>
      </c>
      <c r="I24" s="8" t="str">
        <f>CONCATenate('Courier company invoice'!$D24,"-",'Courier company invoice'!$E24)</f>
        <v>121003-400705</v>
      </c>
      <c r="J24" s="8" t="str">
        <f>VLOOKUP('Courier company invoice'!$I24,'X-Pincode'!E24:F147,2,0)</f>
        <v>d</v>
      </c>
      <c r="K24" s="8">
        <f>IF('Courier company invoice'!$G24="Forward charges",'Courier company invoice'!$J24,0)</f>
        <v>0</v>
      </c>
      <c r="L24" s="8" t="str">
        <f>IF('Courier company invoice'!$G24="Forward and RTO charges",'Courier company invoice'!$J24,0)</f>
        <v>d</v>
      </c>
      <c r="M24" s="1">
        <v>1.0</v>
      </c>
      <c r="N24" s="1">
        <f t="shared" si="1"/>
        <v>1</v>
      </c>
      <c r="O24" s="1">
        <f t="array" ref="O24">IFS(K24="a",29.5,K24="b",33,K24="c",40.1,K24="d",45.4,K24="e",56.6,K24=0,0)</f>
        <v>0</v>
      </c>
      <c r="P24" s="1">
        <f t="array" ref="P24">IFS(K24="a",N24*23.6,K24="b",N24*28.3,K24="c",N24*38.9,K24="d",N24*44.8,K24="e",N24*55.5,K24=0,0)</f>
        <v>0</v>
      </c>
      <c r="Q24" s="1">
        <f t="array" ref="Q24">IFS(L24="a",13.6,L24="b",20.5,L24="c",31.9,L24="d",41.3,L24="e",50.7,L24=0,0)</f>
        <v>41.3</v>
      </c>
      <c r="R24" s="1">
        <f t="array" ref="R24">IFS(L24="a",N24*23.6,L24="b",N24*28.3,L24="c",N24*38.9,L24="d",N24*44.8,L24="e",N24*55.5,L24=0,0)</f>
        <v>44.8</v>
      </c>
      <c r="S24" s="1">
        <f t="shared" si="2"/>
        <v>86.1</v>
      </c>
    </row>
    <row r="25" ht="14.25" customHeight="1">
      <c r="A25" s="8">
        <v>1.091118547832E12</v>
      </c>
      <c r="B25" s="8">
        <v>2.001812838E9</v>
      </c>
      <c r="C25" s="8">
        <v>0.6</v>
      </c>
      <c r="D25" s="8">
        <v>121003.0</v>
      </c>
      <c r="E25" s="8">
        <v>262405.0</v>
      </c>
      <c r="F25" s="8" t="s">
        <v>38</v>
      </c>
      <c r="G25" s="8" t="s">
        <v>40</v>
      </c>
      <c r="H25" s="8">
        <v>102.3</v>
      </c>
      <c r="I25" s="8" t="str">
        <f>CONCATenate('Courier company invoice'!$D25,"-",'Courier company invoice'!$E25)</f>
        <v>121003-262405</v>
      </c>
      <c r="J25" s="8" t="str">
        <f>VLOOKUP('Courier company invoice'!$I25,'X-Pincode'!E25:F148,2,0)</f>
        <v>b</v>
      </c>
      <c r="K25" s="8">
        <f>IF('Courier company invoice'!$G25="Forward charges",'Courier company invoice'!$J25,0)</f>
        <v>0</v>
      </c>
      <c r="L25" s="8" t="str">
        <f>IF('Courier company invoice'!$G25="Forward and RTO charges",'Courier company invoice'!$J25,0)</f>
        <v>b</v>
      </c>
      <c r="M25" s="1">
        <v>1.0</v>
      </c>
      <c r="N25" s="1">
        <f t="shared" si="1"/>
        <v>1</v>
      </c>
      <c r="O25" s="1">
        <f t="array" ref="O25">IFS(K25="a",29.5,K25="b",33,K25="c",40.1,K25="d",45.4,K25="e",56.6,K25=0,0)</f>
        <v>0</v>
      </c>
      <c r="P25" s="1">
        <f t="array" ref="P25">IFS(K25="a",N25*23.6,K25="b",N25*28.3,K25="c",N25*38.9,K25="d",N25*44.8,K25="e",N25*55.5,K25=0,0)</f>
        <v>0</v>
      </c>
      <c r="Q25" s="1">
        <f t="array" ref="Q25">IFS(L25="a",13.6,L25="b",20.5,L25="c",31.9,L25="d",41.3,L25="e",50.7,L25=0,0)</f>
        <v>20.5</v>
      </c>
      <c r="R25" s="1">
        <f t="array" ref="R25">IFS(L25="a",N25*23.6,L25="b",N25*28.3,L25="c",N25*38.9,L25="d",N25*44.8,L25="e",N25*55.5,L25=0,0)</f>
        <v>28.3</v>
      </c>
      <c r="S25" s="1">
        <f t="shared" si="2"/>
        <v>48.8</v>
      </c>
    </row>
    <row r="26" ht="14.25" customHeight="1">
      <c r="A26" s="8">
        <v>1.091119398844E12</v>
      </c>
      <c r="B26" s="8">
        <v>2.001816684E9</v>
      </c>
      <c r="C26" s="8">
        <v>0.99</v>
      </c>
      <c r="D26" s="8">
        <v>121003.0</v>
      </c>
      <c r="E26" s="8">
        <v>394210.0</v>
      </c>
      <c r="F26" s="8" t="s">
        <v>36</v>
      </c>
      <c r="G26" s="8" t="s">
        <v>40</v>
      </c>
      <c r="H26" s="8">
        <v>172.8</v>
      </c>
      <c r="I26" s="8" t="str">
        <f>CONCATenate('Courier company invoice'!$D26,"-",'Courier company invoice'!$E26)</f>
        <v>121003-394210</v>
      </c>
      <c r="J26" s="8" t="str">
        <f>VLOOKUP('Courier company invoice'!$I26,'X-Pincode'!E26:F149,2,0)</f>
        <v>d</v>
      </c>
      <c r="K26" s="8">
        <f>IF('Courier company invoice'!$G26="Forward charges",'Courier company invoice'!$J26,0)</f>
        <v>0</v>
      </c>
      <c r="L26" s="8" t="str">
        <f>IF('Courier company invoice'!$G26="Forward and RTO charges",'Courier company invoice'!$J26,0)</f>
        <v>d</v>
      </c>
      <c r="M26" s="1">
        <v>1.0</v>
      </c>
      <c r="N26" s="1">
        <f t="shared" si="1"/>
        <v>1</v>
      </c>
      <c r="O26" s="1">
        <f t="array" ref="O26">IFS(K26="a",29.5,K26="b",33,K26="c",40.1,K26="d",45.4,K26="e",56.6,K26=0,0)</f>
        <v>0</v>
      </c>
      <c r="P26" s="1">
        <f t="array" ref="P26">IFS(K26="a",N26*23.6,K26="b",N26*28.3,K26="c",N26*38.9,K26="d",N26*44.8,K26="e",N26*55.5,K26=0,0)</f>
        <v>0</v>
      </c>
      <c r="Q26" s="1">
        <f t="array" ref="Q26">IFS(L26="a",13.6,L26="b",20.5,L26="c",31.9,L26="d",41.3,L26="e",50.7,L26=0,0)</f>
        <v>41.3</v>
      </c>
      <c r="R26" s="1">
        <f t="array" ref="R26">IFS(L26="a",N26*23.6,L26="b",N26*28.3,L26="c",N26*38.9,L26="d",N26*44.8,L26="e",N26*55.5,L26=0,0)</f>
        <v>44.8</v>
      </c>
      <c r="S26" s="1">
        <f t="shared" si="2"/>
        <v>86.1</v>
      </c>
    </row>
    <row r="27" ht="14.25" customHeight="1">
      <c r="A27" s="8">
        <v>1.091119630264E12</v>
      </c>
      <c r="B27" s="8">
        <v>2.00181716E9</v>
      </c>
      <c r="C27" s="8">
        <v>0.7</v>
      </c>
      <c r="D27" s="8">
        <v>121003.0</v>
      </c>
      <c r="E27" s="8">
        <v>411014.0</v>
      </c>
      <c r="F27" s="8" t="s">
        <v>36</v>
      </c>
      <c r="G27" s="8" t="s">
        <v>40</v>
      </c>
      <c r="H27" s="8">
        <v>172.8</v>
      </c>
      <c r="I27" s="8" t="str">
        <f>CONCATenate('Courier company invoice'!$D27,"-",'Courier company invoice'!$E27)</f>
        <v>121003-411014</v>
      </c>
      <c r="J27" s="8" t="str">
        <f>VLOOKUP('Courier company invoice'!$I27,'X-Pincode'!E27:F150,2,0)</f>
        <v>d</v>
      </c>
      <c r="K27" s="8">
        <f>IF('Courier company invoice'!$G27="Forward charges",'Courier company invoice'!$J27,0)</f>
        <v>0</v>
      </c>
      <c r="L27" s="8" t="str">
        <f>IF('Courier company invoice'!$G27="Forward and RTO charges",'Courier company invoice'!$J27,0)</f>
        <v>d</v>
      </c>
      <c r="M27" s="1">
        <v>1.0</v>
      </c>
      <c r="N27" s="1">
        <f t="shared" si="1"/>
        <v>1</v>
      </c>
      <c r="O27" s="1">
        <f t="array" ref="O27">IFS(K27="a",29.5,K27="b",33,K27="c",40.1,K27="d",45.4,K27="e",56.6,K27=0,0)</f>
        <v>0</v>
      </c>
      <c r="P27" s="1">
        <f t="array" ref="P27">IFS(K27="a",N27*23.6,K27="b",N27*28.3,K27="c",N27*38.9,K27="d",N27*44.8,K27="e",N27*55.5,K27=0,0)</f>
        <v>0</v>
      </c>
      <c r="Q27" s="1">
        <f t="array" ref="Q27">IFS(L27="a",13.6,L27="b",20.5,L27="c",31.9,L27="d",41.3,L27="e",50.7,L27=0,0)</f>
        <v>41.3</v>
      </c>
      <c r="R27" s="1">
        <f t="array" ref="R27">IFS(L27="a",N27*23.6,L27="b",N27*28.3,L27="c",N27*38.9,L27="d",N27*44.8,L27="e",N27*55.5,L27=0,0)</f>
        <v>44.8</v>
      </c>
      <c r="S27" s="1">
        <f t="shared" si="2"/>
        <v>86.1</v>
      </c>
    </row>
    <row r="28" ht="14.25" customHeight="1">
      <c r="A28" s="8">
        <v>1.091120014461E12</v>
      </c>
      <c r="B28" s="8">
        <v>2.00181839E9</v>
      </c>
      <c r="C28" s="8">
        <v>0.8</v>
      </c>
      <c r="D28" s="8">
        <v>121003.0</v>
      </c>
      <c r="E28" s="8">
        <v>783301.0</v>
      </c>
      <c r="F28" s="8" t="s">
        <v>39</v>
      </c>
      <c r="G28" s="8" t="s">
        <v>40</v>
      </c>
      <c r="H28" s="8">
        <v>213.5</v>
      </c>
      <c r="I28" s="8" t="str">
        <f>CONCATenate('Courier company invoice'!$D28,"-",'Courier company invoice'!$E28)</f>
        <v>121003-783301</v>
      </c>
      <c r="J28" s="8" t="str">
        <f>VLOOKUP('Courier company invoice'!$I28,'X-Pincode'!E28:F151,2,0)</f>
        <v>e</v>
      </c>
      <c r="K28" s="8">
        <f>IF('Courier company invoice'!$G28="Forward charges",'Courier company invoice'!$J28,0)</f>
        <v>0</v>
      </c>
      <c r="L28" s="8" t="str">
        <f>IF('Courier company invoice'!$G28="Forward and RTO charges",'Courier company invoice'!$J28,0)</f>
        <v>e</v>
      </c>
      <c r="M28" s="1">
        <v>1.0</v>
      </c>
      <c r="N28" s="1">
        <f t="shared" si="1"/>
        <v>1</v>
      </c>
      <c r="O28" s="1">
        <f t="array" ref="O28">IFS(K28="a",29.5,K28="b",33,K28="c",40.1,K28="d",45.4,K28="e",56.6,K28=0,0)</f>
        <v>0</v>
      </c>
      <c r="P28" s="1">
        <f t="array" ref="P28">IFS(K28="a",N28*23.6,K28="b",N28*28.3,K28="c",N28*38.9,K28="d",N28*44.8,K28="e",N28*55.5,K28=0,0)</f>
        <v>0</v>
      </c>
      <c r="Q28" s="1">
        <f t="array" ref="Q28">IFS(L28="a",13.6,L28="b",20.5,L28="c",31.9,L28="d",41.3,L28="e",50.7,L28=0,0)</f>
        <v>50.7</v>
      </c>
      <c r="R28" s="1">
        <f t="array" ref="R28">IFS(L28="a",N28*23.6,L28="b",N28*28.3,L28="c",N28*38.9,L28="d",N28*44.8,L28="e",N28*55.5,L28=0,0)</f>
        <v>55.5</v>
      </c>
      <c r="S28" s="1">
        <f t="shared" si="2"/>
        <v>106.2</v>
      </c>
    </row>
    <row r="29" ht="14.25" customHeight="1">
      <c r="A29" s="8">
        <v>1.091120959015E12</v>
      </c>
      <c r="B29" s="8">
        <v>2.00182119E9</v>
      </c>
      <c r="C29" s="8">
        <v>1.2</v>
      </c>
      <c r="D29" s="8">
        <v>121003.0</v>
      </c>
      <c r="E29" s="8">
        <v>486661.0</v>
      </c>
      <c r="F29" s="8" t="s">
        <v>36</v>
      </c>
      <c r="G29" s="8" t="s">
        <v>40</v>
      </c>
      <c r="H29" s="8">
        <v>258.9</v>
      </c>
      <c r="I29" s="8" t="str">
        <f>CONCATenate('Courier company invoice'!$D29,"-",'Courier company invoice'!$E29)</f>
        <v>121003-486661</v>
      </c>
      <c r="J29" s="8" t="str">
        <f>VLOOKUP('Courier company invoice'!$I29,'X-Pincode'!E29:F152,2,0)</f>
        <v>d</v>
      </c>
      <c r="K29" s="8">
        <f>IF('Courier company invoice'!$G29="Forward charges",'Courier company invoice'!$J29,0)</f>
        <v>0</v>
      </c>
      <c r="L29" s="8" t="str">
        <f>IF('Courier company invoice'!$G29="Forward and RTO charges",'Courier company invoice'!$J29,0)</f>
        <v>d</v>
      </c>
      <c r="M29" s="1">
        <v>1.5</v>
      </c>
      <c r="N29" s="1">
        <f t="shared" si="1"/>
        <v>2</v>
      </c>
      <c r="O29" s="1">
        <f t="array" ref="O29">IFS(K29="a",29.5,K29="b",33,K29="c",40.1,K29="d",45.4,K29="e",56.6,K29=0,0)</f>
        <v>0</v>
      </c>
      <c r="P29" s="1">
        <f t="array" ref="P29">IFS(K29="a",N29*23.6,K29="b",N29*28.3,K29="c",N29*38.9,K29="d",N29*44.8,K29="e",N29*55.5,K29=0,0)</f>
        <v>0</v>
      </c>
      <c r="Q29" s="1">
        <f t="array" ref="Q29">IFS(L29="a",13.6,L29="b",20.5,L29="c",31.9,L29="d",41.3,L29="e",50.7,L29=0,0)</f>
        <v>41.3</v>
      </c>
      <c r="R29" s="1">
        <f t="array" ref="R29">IFS(L29="a",N29*23.6,L29="b",N29*28.3,L29="c",N29*38.9,L29="d",N29*44.8,L29="e",N29*55.5,L29=0,0)</f>
        <v>89.6</v>
      </c>
      <c r="S29" s="1">
        <f t="shared" si="2"/>
        <v>130.9</v>
      </c>
    </row>
    <row r="30" ht="14.25" customHeight="1">
      <c r="A30" s="8">
        <v>1.091121485824E12</v>
      </c>
      <c r="B30" s="8">
        <v>2.001817093E9</v>
      </c>
      <c r="C30" s="8">
        <v>1.3</v>
      </c>
      <c r="D30" s="8">
        <v>121003.0</v>
      </c>
      <c r="E30" s="8">
        <v>244001.0</v>
      </c>
      <c r="F30" s="8" t="s">
        <v>38</v>
      </c>
      <c r="G30" s="8" t="s">
        <v>40</v>
      </c>
      <c r="H30" s="8">
        <v>151.1</v>
      </c>
      <c r="I30" s="8" t="str">
        <f>CONCATenate('Courier company invoice'!$D30,"-",'Courier company invoice'!$E30)</f>
        <v>121003-244001</v>
      </c>
      <c r="J30" s="8" t="str">
        <f>VLOOKUP('Courier company invoice'!$I30,'X-Pincode'!E30:F153,2,0)</f>
        <v>b</v>
      </c>
      <c r="K30" s="8">
        <f>IF('Courier company invoice'!$G30="Forward charges",'Courier company invoice'!$J30,0)</f>
        <v>0</v>
      </c>
      <c r="L30" s="8" t="str">
        <f>IF('Courier company invoice'!$G30="Forward and RTO charges",'Courier company invoice'!$J30,0)</f>
        <v>b</v>
      </c>
      <c r="M30" s="1">
        <v>1.5</v>
      </c>
      <c r="N30" s="1">
        <f t="shared" si="1"/>
        <v>2</v>
      </c>
      <c r="O30" s="1">
        <f t="array" ref="O30">IFS(K30="a",29.5,K30="b",33,K30="c",40.1,K30="d",45.4,K30="e",56.6,K30=0,0)</f>
        <v>0</v>
      </c>
      <c r="P30" s="1">
        <f t="array" ref="P30">IFS(K30="a",N30*23.6,K30="b",N30*28.3,K30="c",N30*38.9,K30="d",N30*44.8,K30="e",N30*55.5,K30=0,0)</f>
        <v>0</v>
      </c>
      <c r="Q30" s="1">
        <f t="array" ref="Q30">IFS(L30="a",13.6,L30="b",20.5,L30="c",31.9,L30="d",41.3,L30="e",50.7,L30=0,0)</f>
        <v>20.5</v>
      </c>
      <c r="R30" s="1">
        <f t="array" ref="R30">IFS(L30="a",N30*23.6,L30="b",N30*28.3,L30="c",N30*38.9,L30="d",N30*44.8,L30="e",N30*55.5,L30=0,0)</f>
        <v>56.6</v>
      </c>
      <c r="S30" s="1">
        <f t="shared" si="2"/>
        <v>77.1</v>
      </c>
    </row>
    <row r="31" ht="14.25" customHeight="1">
      <c r="A31" s="8">
        <v>1.091121666133E12</v>
      </c>
      <c r="B31" s="8">
        <v>2.001823564E9</v>
      </c>
      <c r="C31" s="8">
        <v>0.7</v>
      </c>
      <c r="D31" s="8">
        <v>121003.0</v>
      </c>
      <c r="E31" s="8">
        <v>492001.0</v>
      </c>
      <c r="F31" s="8" t="s">
        <v>36</v>
      </c>
      <c r="G31" s="8" t="s">
        <v>40</v>
      </c>
      <c r="H31" s="8">
        <v>172.8</v>
      </c>
      <c r="I31" s="8" t="str">
        <f>CONCATenate('Courier company invoice'!$D31,"-",'Courier company invoice'!$E31)</f>
        <v>121003-492001</v>
      </c>
      <c r="J31" s="8" t="str">
        <f>VLOOKUP('Courier company invoice'!$I31,'X-Pincode'!E31:F154,2,0)</f>
        <v>d</v>
      </c>
      <c r="K31" s="8">
        <f>IF('Courier company invoice'!$G31="Forward charges",'Courier company invoice'!$J31,0)</f>
        <v>0</v>
      </c>
      <c r="L31" s="8" t="str">
        <f>IF('Courier company invoice'!$G31="Forward and RTO charges",'Courier company invoice'!$J31,0)</f>
        <v>d</v>
      </c>
      <c r="M31" s="1">
        <v>1.0</v>
      </c>
      <c r="N31" s="1">
        <f t="shared" si="1"/>
        <v>1</v>
      </c>
      <c r="O31" s="1">
        <f t="array" ref="O31">IFS(K31="a",29.5,K31="b",33,K31="c",40.1,K31="d",45.4,K31="e",56.6,K31=0,0)</f>
        <v>0</v>
      </c>
      <c r="P31" s="1">
        <f t="array" ref="P31">IFS(K31="a",N31*23.6,K31="b",N31*28.3,K31="c",N31*38.9,K31="d",N31*44.8,K31="e",N31*55.5,K31=0,0)</f>
        <v>0</v>
      </c>
      <c r="Q31" s="1">
        <f t="array" ref="Q31">IFS(L31="a",13.6,L31="b",20.5,L31="c",31.9,L31="d",41.3,L31="e",50.7,L31=0,0)</f>
        <v>41.3</v>
      </c>
      <c r="R31" s="1">
        <f t="array" ref="R31">IFS(L31="a",N31*23.6,L31="b",N31*28.3,L31="c",N31*38.9,L31="d",N31*44.8,L31="e",N31*55.5,L31=0,0)</f>
        <v>44.8</v>
      </c>
      <c r="S31" s="1">
        <f t="shared" si="2"/>
        <v>86.1</v>
      </c>
    </row>
    <row r="32" ht="14.25" customHeight="1">
      <c r="A32" s="8">
        <v>1.091121981575E12</v>
      </c>
      <c r="B32" s="8">
        <v>2.001825261E9</v>
      </c>
      <c r="C32" s="8">
        <v>1.6</v>
      </c>
      <c r="D32" s="8">
        <v>121003.0</v>
      </c>
      <c r="E32" s="8">
        <v>517128.0</v>
      </c>
      <c r="F32" s="8" t="s">
        <v>36</v>
      </c>
      <c r="G32" s="8" t="s">
        <v>40</v>
      </c>
      <c r="H32" s="8">
        <v>345.0</v>
      </c>
      <c r="I32" s="8" t="str">
        <f>CONCATenate('Courier company invoice'!$D32,"-",'Courier company invoice'!$E32)</f>
        <v>121003-517128</v>
      </c>
      <c r="J32" s="8" t="str">
        <f>VLOOKUP('Courier company invoice'!$I32,'X-Pincode'!E32:F155,2,0)</f>
        <v>d</v>
      </c>
      <c r="K32" s="8">
        <f>IF('Courier company invoice'!$G32="Forward charges",'Courier company invoice'!$J32,0)</f>
        <v>0</v>
      </c>
      <c r="L32" s="8" t="str">
        <f>IF('Courier company invoice'!$G32="Forward and RTO charges",'Courier company invoice'!$J32,0)</f>
        <v>d</v>
      </c>
      <c r="M32" s="1">
        <v>2.0</v>
      </c>
      <c r="N32" s="1">
        <f t="shared" si="1"/>
        <v>3</v>
      </c>
      <c r="O32" s="1">
        <f t="array" ref="O32">IFS(K32="a",29.5,K32="b",33,K32="c",40.1,K32="d",45.4,K32="e",56.6,K32=0,0)</f>
        <v>0</v>
      </c>
      <c r="P32" s="1">
        <f t="array" ref="P32">IFS(K32="a",N32*23.6,K32="b",N32*28.3,K32="c",N32*38.9,K32="d",N32*44.8,K32="e",N32*55.5,K32=0,0)</f>
        <v>0</v>
      </c>
      <c r="Q32" s="1">
        <f t="array" ref="Q32">IFS(L32="a",13.6,L32="b",20.5,L32="c",31.9,L32="d",41.3,L32="e",50.7,L32=0,0)</f>
        <v>41.3</v>
      </c>
      <c r="R32" s="1">
        <f t="array" ref="R32">IFS(L32="a",N32*23.6,L32="b",N32*28.3,L32="c",N32*38.9,L32="d",N32*44.8,L32="e",N32*55.5,L32=0,0)</f>
        <v>134.4</v>
      </c>
      <c r="S32" s="1">
        <f t="shared" si="2"/>
        <v>175.7</v>
      </c>
    </row>
    <row r="33" ht="14.25" customHeight="1">
      <c r="A33" s="8">
        <v>1.09111795778E12</v>
      </c>
      <c r="B33" s="8">
        <v>2.001811192E9</v>
      </c>
      <c r="C33" s="8">
        <v>1.13</v>
      </c>
      <c r="D33" s="8">
        <v>121003.0</v>
      </c>
      <c r="E33" s="8">
        <v>562110.0</v>
      </c>
      <c r="F33" s="8" t="s">
        <v>36</v>
      </c>
      <c r="G33" s="8" t="s">
        <v>40</v>
      </c>
      <c r="H33" s="8">
        <v>258.9</v>
      </c>
      <c r="I33" s="8" t="str">
        <f>CONCATenate('Courier company invoice'!$D33,"-",'Courier company invoice'!$E33)</f>
        <v>121003-562110</v>
      </c>
      <c r="J33" s="8" t="str">
        <f>VLOOKUP('Courier company invoice'!$I33,'X-Pincode'!E33:F156,2,0)</f>
        <v>d</v>
      </c>
      <c r="K33" s="8">
        <f>IF('Courier company invoice'!$G33="Forward charges",'Courier company invoice'!$J33,0)</f>
        <v>0</v>
      </c>
      <c r="L33" s="8" t="str">
        <f>IF('Courier company invoice'!$G33="Forward and RTO charges",'Courier company invoice'!$J33,0)</f>
        <v>d</v>
      </c>
      <c r="M33" s="1">
        <v>1.5</v>
      </c>
      <c r="N33" s="1">
        <f t="shared" si="1"/>
        <v>2</v>
      </c>
      <c r="O33" s="1">
        <f t="array" ref="O33">IFS(K33="a",29.5,K33="b",33,K33="c",40.1,K33="d",45.4,K33="e",56.6,K33=0,0)</f>
        <v>0</v>
      </c>
      <c r="P33" s="1">
        <f t="array" ref="P33">IFS(K33="a",N33*23.6,K33="b",N33*28.3,K33="c",N33*38.9,K33="d",N33*44.8,K33="e",N33*55.5,K33=0,0)</f>
        <v>0</v>
      </c>
      <c r="Q33" s="1">
        <f t="array" ref="Q33">IFS(L33="a",13.6,L33="b",20.5,L33="c",31.9,L33="d",41.3,L33="e",50.7,L33=0,0)</f>
        <v>41.3</v>
      </c>
      <c r="R33" s="1">
        <f t="array" ref="R33">IFS(L33="a",N33*23.6,L33="b",N33*28.3,L33="c",N33*38.9,L33="d",N33*44.8,L33="e",N33*55.5,L33=0,0)</f>
        <v>89.6</v>
      </c>
      <c r="S33" s="1">
        <f t="shared" si="2"/>
        <v>130.9</v>
      </c>
    </row>
    <row r="34" ht="14.25" customHeight="1">
      <c r="A34" s="8">
        <v>1.091121482593E12</v>
      </c>
      <c r="B34" s="8">
        <v>2.001809917E9</v>
      </c>
      <c r="C34" s="8">
        <v>0.6</v>
      </c>
      <c r="D34" s="8">
        <v>121003.0</v>
      </c>
      <c r="E34" s="8">
        <v>831006.0</v>
      </c>
      <c r="F34" s="8" t="s">
        <v>36</v>
      </c>
      <c r="G34" s="8" t="s">
        <v>40</v>
      </c>
      <c r="H34" s="8">
        <v>172.8</v>
      </c>
      <c r="I34" s="8" t="str">
        <f>CONCATenate('Courier company invoice'!$D34,"-",'Courier company invoice'!$E34)</f>
        <v>121003-831006</v>
      </c>
      <c r="J34" s="8" t="str">
        <f>VLOOKUP('Courier company invoice'!$I34,'X-Pincode'!E34:F157,2,0)</f>
        <v>d</v>
      </c>
      <c r="K34" s="8">
        <f>IF('Courier company invoice'!$G34="Forward charges",'Courier company invoice'!$J34,0)</f>
        <v>0</v>
      </c>
      <c r="L34" s="8" t="str">
        <f>IF('Courier company invoice'!$G34="Forward and RTO charges",'Courier company invoice'!$J34,0)</f>
        <v>d</v>
      </c>
      <c r="M34" s="1">
        <v>1.0</v>
      </c>
      <c r="N34" s="1">
        <f t="shared" si="1"/>
        <v>1</v>
      </c>
      <c r="O34" s="1">
        <f t="array" ref="O34">IFS(K34="a",29.5,K34="b",33,K34="c",40.1,K34="d",45.4,K34="e",56.6,K34=0,0)</f>
        <v>0</v>
      </c>
      <c r="P34" s="1">
        <f t="array" ref="P34">IFS(K34="a",N34*23.6,K34="b",N34*28.3,K34="c",N34*38.9,K34="d",N34*44.8,K34="e",N34*55.5,K34=0,0)</f>
        <v>0</v>
      </c>
      <c r="Q34" s="1">
        <f t="array" ref="Q34">IFS(L34="a",13.6,L34="b",20.5,L34="c",31.9,L34="d",41.3,L34="e",50.7,L34=0,0)</f>
        <v>41.3</v>
      </c>
      <c r="R34" s="1">
        <f t="array" ref="R34">IFS(L34="a",N34*23.6,L34="b",N34*28.3,L34="c",N34*38.9,L34="d",N34*44.8,L34="e",N34*55.5,L34=0,0)</f>
        <v>44.8</v>
      </c>
      <c r="S34" s="1">
        <f t="shared" si="2"/>
        <v>86.1</v>
      </c>
    </row>
    <row r="35" ht="14.25" customHeight="1">
      <c r="A35" s="8">
        <v>1.09111722194E12</v>
      </c>
      <c r="B35" s="8">
        <v>2.00180621E9</v>
      </c>
      <c r="C35" s="8">
        <v>2.92</v>
      </c>
      <c r="D35" s="8">
        <v>121003.0</v>
      </c>
      <c r="E35" s="8">
        <v>140604.0</v>
      </c>
      <c r="F35" s="8" t="s">
        <v>38</v>
      </c>
      <c r="G35" s="8" t="s">
        <v>37</v>
      </c>
      <c r="H35" s="8">
        <v>174.5</v>
      </c>
      <c r="I35" s="8" t="str">
        <f>CONCATenate('Courier company invoice'!$D35,"-",'Courier company invoice'!$E35)</f>
        <v>121003-140604</v>
      </c>
      <c r="J35" s="8" t="str">
        <f>VLOOKUP('Courier company invoice'!$I35,'X-Pincode'!E35:F158,2,0)</f>
        <v>b</v>
      </c>
      <c r="K35" s="8" t="str">
        <f>IF('Courier company invoice'!$G35="Forward charges",'Courier company invoice'!$J35,0)</f>
        <v>b</v>
      </c>
      <c r="L35" s="8">
        <f>IF('Courier company invoice'!$G35="Forward and RTO charges",'Courier company invoice'!$J35,0)</f>
        <v>0</v>
      </c>
      <c r="M35" s="1">
        <v>0.5</v>
      </c>
      <c r="N35" s="1">
        <f t="shared" si="1"/>
        <v>0</v>
      </c>
      <c r="O35" s="1">
        <f t="array" ref="O35">IFS(K35="a",29.5,K35="b",33,K35="c",40.1,K35="d",45.4,K35="e",56.6,K35=0,0)</f>
        <v>33</v>
      </c>
      <c r="P35" s="1">
        <f t="array" ref="P35">IFS(K35="a",N35*23.6,K35="b",N35*28.3,K35="c",N35*38.9,K35="d",N35*44.8,K35="e",N35*55.5,K35=0,0)</f>
        <v>0</v>
      </c>
      <c r="Q35" s="1">
        <f t="array" ref="Q35">IFS(L35="a",13.6,L35="b",20.5,L35="c",31.9,L35="d",41.3,L35="e",50.7,L35=0,0)</f>
        <v>0</v>
      </c>
      <c r="R35" s="1">
        <f t="array" ref="R35">IFS(L35="a",N35*23.6,L35="b",N35*28.3,L35="c",N35*38.9,L35="d",N35*44.8,L35="e",N35*55.5,L35=0,0)</f>
        <v>0</v>
      </c>
      <c r="S35" s="1">
        <f t="shared" si="2"/>
        <v>33</v>
      </c>
    </row>
    <row r="36" ht="14.25" customHeight="1">
      <c r="A36" s="8">
        <v>1.091117222065E12</v>
      </c>
      <c r="B36" s="8">
        <v>2.001806226E9</v>
      </c>
      <c r="C36" s="8">
        <v>0.68</v>
      </c>
      <c r="D36" s="8">
        <v>121003.0</v>
      </c>
      <c r="E36" s="8">
        <v>723146.0</v>
      </c>
      <c r="F36" s="8" t="s">
        <v>36</v>
      </c>
      <c r="G36" s="8" t="s">
        <v>37</v>
      </c>
      <c r="H36" s="8">
        <v>90.2</v>
      </c>
      <c r="I36" s="8" t="str">
        <f>CONCATenate('Courier company invoice'!$D36,"-",'Courier company invoice'!$E36)</f>
        <v>121003-723146</v>
      </c>
      <c r="J36" s="8" t="str">
        <f>VLOOKUP('Courier company invoice'!$I36,'X-Pincode'!E36:F159,2,0)</f>
        <v>d</v>
      </c>
      <c r="K36" s="8" t="str">
        <f>IF('Courier company invoice'!$G36="Forward charges",'Courier company invoice'!$J36,0)</f>
        <v>d</v>
      </c>
      <c r="L36" s="8">
        <f>IF('Courier company invoice'!$G36="Forward and RTO charges",'Courier company invoice'!$J36,0)</f>
        <v>0</v>
      </c>
      <c r="M36" s="1">
        <v>0.5</v>
      </c>
      <c r="N36" s="1">
        <f t="shared" si="1"/>
        <v>0</v>
      </c>
      <c r="O36" s="1">
        <f t="array" ref="O36">IFS(K36="a",29.5,K36="b",33,K36="c",40.1,K36="d",45.4,K36="e",56.6,K36=0,0)</f>
        <v>45.4</v>
      </c>
      <c r="P36" s="1">
        <f t="array" ref="P36">IFS(K36="a",N36*23.6,K36="b",N36*28.3,K36="c",N36*38.9,K36="d",N36*44.8,K36="e",N36*55.5,K36=0,0)</f>
        <v>0</v>
      </c>
      <c r="Q36" s="1">
        <f t="array" ref="Q36">IFS(L36="a",13.6,L36="b",20.5,L36="c",31.9,L36="d",41.3,L36="e",50.7,L36=0,0)</f>
        <v>0</v>
      </c>
      <c r="R36" s="1">
        <f t="array" ref="R36">IFS(L36="a",N36*23.6,L36="b",N36*28.3,L36="c",N36*38.9,L36="d",N36*44.8,L36="e",N36*55.5,L36=0,0)</f>
        <v>0</v>
      </c>
      <c r="S36" s="1">
        <f t="shared" si="2"/>
        <v>45.4</v>
      </c>
    </row>
    <row r="37" ht="14.25" customHeight="1">
      <c r="A37" s="8">
        <v>1.09111722208E12</v>
      </c>
      <c r="B37" s="8">
        <v>2.001806229E9</v>
      </c>
      <c r="C37" s="8">
        <v>0.71</v>
      </c>
      <c r="D37" s="8">
        <v>121003.0</v>
      </c>
      <c r="E37" s="8">
        <v>421204.0</v>
      </c>
      <c r="F37" s="8" t="s">
        <v>36</v>
      </c>
      <c r="G37" s="8" t="s">
        <v>37</v>
      </c>
      <c r="H37" s="8">
        <v>90.2</v>
      </c>
      <c r="I37" s="8" t="str">
        <f>CONCATenate('Courier company invoice'!$D37,"-",'Courier company invoice'!$E37)</f>
        <v>121003-421204</v>
      </c>
      <c r="J37" s="8" t="str">
        <f>VLOOKUP('Courier company invoice'!$I37,'X-Pincode'!E37:F160,2,0)</f>
        <v>d</v>
      </c>
      <c r="K37" s="8" t="str">
        <f>IF('Courier company invoice'!$G37="Forward charges",'Courier company invoice'!$J37,0)</f>
        <v>d</v>
      </c>
      <c r="L37" s="8">
        <f>IF('Courier company invoice'!$G37="Forward and RTO charges",'Courier company invoice'!$J37,0)</f>
        <v>0</v>
      </c>
      <c r="M37" s="1">
        <v>0.5</v>
      </c>
      <c r="N37" s="1">
        <f t="shared" si="1"/>
        <v>0</v>
      </c>
      <c r="O37" s="1">
        <f t="array" ref="O37">IFS(K37="a",29.5,K37="b",33,K37="c",40.1,K37="d",45.4,K37="e",56.6,K37=0,0)</f>
        <v>45.4</v>
      </c>
      <c r="P37" s="1">
        <f t="array" ref="P37">IFS(K37="a",N37*23.6,K37="b",N37*28.3,K37="c",N37*38.9,K37="d",N37*44.8,K37="e",N37*55.5,K37=0,0)</f>
        <v>0</v>
      </c>
      <c r="Q37" s="1">
        <f t="array" ref="Q37">IFS(L37="a",13.6,L37="b",20.5,L37="c",31.9,L37="d",41.3,L37="e",50.7,L37=0,0)</f>
        <v>0</v>
      </c>
      <c r="R37" s="1">
        <f t="array" ref="R37">IFS(L37="a",N37*23.6,L37="b",N37*28.3,L37="c",N37*38.9,L37="d",N37*44.8,L37="e",N37*55.5,L37=0,0)</f>
        <v>0</v>
      </c>
      <c r="S37" s="1">
        <f t="shared" si="2"/>
        <v>45.4</v>
      </c>
    </row>
    <row r="38" ht="14.25" customHeight="1">
      <c r="A38" s="8">
        <v>1.091117222135E12</v>
      </c>
      <c r="B38" s="8">
        <v>2.001806233E9</v>
      </c>
      <c r="C38" s="8">
        <v>0.78</v>
      </c>
      <c r="D38" s="8">
        <v>121003.0</v>
      </c>
      <c r="E38" s="8">
        <v>263139.0</v>
      </c>
      <c r="F38" s="8" t="s">
        <v>38</v>
      </c>
      <c r="G38" s="8" t="s">
        <v>37</v>
      </c>
      <c r="H38" s="8">
        <v>61.3</v>
      </c>
      <c r="I38" s="8" t="str">
        <f>CONCATenate('Courier company invoice'!$D38,"-",'Courier company invoice'!$E38)</f>
        <v>121003-263139</v>
      </c>
      <c r="J38" s="8" t="str">
        <f>VLOOKUP('Courier company invoice'!$I38,'X-Pincode'!E38:F161,2,0)</f>
        <v>b</v>
      </c>
      <c r="K38" s="8" t="str">
        <f>IF('Courier company invoice'!$G38="Forward charges",'Courier company invoice'!$J38,0)</f>
        <v>b</v>
      </c>
      <c r="L38" s="8">
        <f>IF('Courier company invoice'!$G38="Forward and RTO charges",'Courier company invoice'!$J38,0)</f>
        <v>0</v>
      </c>
      <c r="M38" s="1">
        <v>0.5</v>
      </c>
      <c r="N38" s="1">
        <f t="shared" si="1"/>
        <v>0</v>
      </c>
      <c r="O38" s="1">
        <f t="array" ref="O38">IFS(K38="a",29.5,K38="b",33,K38="c",40.1,K38="d",45.4,K38="e",56.6,K38=0,0)</f>
        <v>33</v>
      </c>
      <c r="P38" s="1">
        <f t="array" ref="P38">IFS(K38="a",N38*23.6,K38="b",N38*28.3,K38="c",N38*38.9,K38="d",N38*44.8,K38="e",N38*55.5,K38=0,0)</f>
        <v>0</v>
      </c>
      <c r="Q38" s="1">
        <f t="array" ref="Q38">IFS(L38="a",13.6,L38="b",20.5,L38="c",31.9,L38="d",41.3,L38="e",50.7,L38=0,0)</f>
        <v>0</v>
      </c>
      <c r="R38" s="1">
        <f t="array" ref="R38">IFS(L38="a",N38*23.6,L38="b",N38*28.3,L38="c",N38*38.9,L38="d",N38*44.8,L38="e",N38*55.5,L38=0,0)</f>
        <v>0</v>
      </c>
      <c r="S38" s="1">
        <f t="shared" si="2"/>
        <v>33</v>
      </c>
    </row>
    <row r="39" ht="14.25" customHeight="1">
      <c r="A39" s="8">
        <v>1.091117222146E12</v>
      </c>
      <c r="B39" s="8">
        <v>2.001806251E9</v>
      </c>
      <c r="C39" s="8">
        <v>1.27</v>
      </c>
      <c r="D39" s="8">
        <v>121003.0</v>
      </c>
      <c r="E39" s="8">
        <v>743263.0</v>
      </c>
      <c r="F39" s="8" t="s">
        <v>36</v>
      </c>
      <c r="G39" s="8" t="s">
        <v>37</v>
      </c>
      <c r="H39" s="8">
        <v>135.0</v>
      </c>
      <c r="I39" s="8" t="str">
        <f>CONCATenate('Courier company invoice'!$D39,"-",'Courier company invoice'!$E39)</f>
        <v>121003-743263</v>
      </c>
      <c r="J39" s="8" t="str">
        <f>VLOOKUP('Courier company invoice'!$I39,'X-Pincode'!E39:F162,2,0)</f>
        <v>d</v>
      </c>
      <c r="K39" s="8" t="str">
        <f>IF('Courier company invoice'!$G39="Forward charges",'Courier company invoice'!$J39,0)</f>
        <v>d</v>
      </c>
      <c r="L39" s="8">
        <f>IF('Courier company invoice'!$G39="Forward and RTO charges",'Courier company invoice'!$J39,0)</f>
        <v>0</v>
      </c>
      <c r="M39" s="1">
        <v>0.5</v>
      </c>
      <c r="N39" s="1">
        <f t="shared" si="1"/>
        <v>0</v>
      </c>
      <c r="O39" s="1">
        <f t="array" ref="O39">IFS(K39="a",29.5,K39="b",33,K39="c",40.1,K39="d",45.4,K39="e",56.6,K39=0,0)</f>
        <v>45.4</v>
      </c>
      <c r="P39" s="1">
        <f t="array" ref="P39">IFS(K39="a",N39*23.6,K39="b",N39*28.3,K39="c",N39*38.9,K39="d",N39*44.8,K39="e",N39*55.5,K39=0,0)</f>
        <v>0</v>
      </c>
      <c r="Q39" s="1">
        <f t="array" ref="Q39">IFS(L39="a",13.6,L39="b",20.5,L39="c",31.9,L39="d",41.3,L39="e",50.7,L39=0,0)</f>
        <v>0</v>
      </c>
      <c r="R39" s="1">
        <f t="array" ref="R39">IFS(L39="a",N39*23.6,L39="b",N39*28.3,L39="c",N39*38.9,L39="d",N39*44.8,L39="e",N39*55.5,L39=0,0)</f>
        <v>0</v>
      </c>
      <c r="S39" s="1">
        <f t="shared" si="2"/>
        <v>45.4</v>
      </c>
    </row>
    <row r="40" ht="14.25" customHeight="1">
      <c r="A40" s="8">
        <v>1.09111722257E12</v>
      </c>
      <c r="B40" s="8">
        <v>2.001806338E9</v>
      </c>
      <c r="C40" s="8">
        <v>0.7</v>
      </c>
      <c r="D40" s="8">
        <v>121003.0</v>
      </c>
      <c r="E40" s="8">
        <v>392150.0</v>
      </c>
      <c r="F40" s="8" t="s">
        <v>36</v>
      </c>
      <c r="G40" s="8" t="s">
        <v>37</v>
      </c>
      <c r="H40" s="8">
        <v>90.2</v>
      </c>
      <c r="I40" s="8" t="str">
        <f>CONCATenate('Courier company invoice'!$D40,"-",'Courier company invoice'!$E40)</f>
        <v>121003-392150</v>
      </c>
      <c r="J40" s="8" t="str">
        <f>VLOOKUP('Courier company invoice'!$I40,'X-Pincode'!E40:F163,2,0)</f>
        <v>d</v>
      </c>
      <c r="K40" s="8" t="str">
        <f>IF('Courier company invoice'!$G40="Forward charges",'Courier company invoice'!$J40,0)</f>
        <v>d</v>
      </c>
      <c r="L40" s="8">
        <f>IF('Courier company invoice'!$G40="Forward and RTO charges",'Courier company invoice'!$J40,0)</f>
        <v>0</v>
      </c>
      <c r="M40" s="1">
        <v>0.5</v>
      </c>
      <c r="N40" s="1">
        <f t="shared" si="1"/>
        <v>0</v>
      </c>
      <c r="O40" s="1">
        <f t="array" ref="O40">IFS(K40="a",29.5,K40="b",33,K40="c",40.1,K40="d",45.4,K40="e",56.6,K40=0,0)</f>
        <v>45.4</v>
      </c>
      <c r="P40" s="1">
        <f t="array" ref="P40">IFS(K40="a",N40*23.6,K40="b",N40*28.3,K40="c",N40*38.9,K40="d",N40*44.8,K40="e",N40*55.5,K40=0,0)</f>
        <v>0</v>
      </c>
      <c r="Q40" s="1">
        <f t="array" ref="Q40">IFS(L40="a",13.6,L40="b",20.5,L40="c",31.9,L40="d",41.3,L40="e",50.7,L40=0,0)</f>
        <v>0</v>
      </c>
      <c r="R40" s="1">
        <f t="array" ref="R40">IFS(L40="a",N40*23.6,L40="b",N40*28.3,L40="c",N40*38.9,L40="d",N40*44.8,L40="e",N40*55.5,L40=0,0)</f>
        <v>0</v>
      </c>
      <c r="S40" s="1">
        <f t="shared" si="2"/>
        <v>45.4</v>
      </c>
    </row>
    <row r="41" ht="14.25" customHeight="1">
      <c r="A41" s="8">
        <v>1.091117223211E12</v>
      </c>
      <c r="B41" s="8">
        <v>2.001806446E9</v>
      </c>
      <c r="C41" s="8">
        <v>0.69</v>
      </c>
      <c r="D41" s="8">
        <v>121003.0</v>
      </c>
      <c r="E41" s="8">
        <v>382830.0</v>
      </c>
      <c r="F41" s="8" t="s">
        <v>36</v>
      </c>
      <c r="G41" s="8" t="s">
        <v>37</v>
      </c>
      <c r="H41" s="8">
        <v>90.2</v>
      </c>
      <c r="I41" s="8" t="str">
        <f>CONCATenate('Courier company invoice'!$D41,"-",'Courier company invoice'!$E41)</f>
        <v>121003-382830</v>
      </c>
      <c r="J41" s="8" t="str">
        <f>VLOOKUP('Courier company invoice'!$I41,'X-Pincode'!E41:F164,2,0)</f>
        <v>d</v>
      </c>
      <c r="K41" s="8" t="str">
        <f>IF('Courier company invoice'!$G41="Forward charges",'Courier company invoice'!$J41,0)</f>
        <v>d</v>
      </c>
      <c r="L41" s="8">
        <f>IF('Courier company invoice'!$G41="Forward and RTO charges",'Courier company invoice'!$J41,0)</f>
        <v>0</v>
      </c>
      <c r="M41" s="1">
        <v>0.5</v>
      </c>
      <c r="N41" s="1">
        <f t="shared" si="1"/>
        <v>0</v>
      </c>
      <c r="O41" s="1">
        <f t="array" ref="O41">IFS(K41="a",29.5,K41="b",33,K41="c",40.1,K41="d",45.4,K41="e",56.6,K41=0,0)</f>
        <v>45.4</v>
      </c>
      <c r="P41" s="1">
        <f t="array" ref="P41">IFS(K41="a",N41*23.6,K41="b",N41*28.3,K41="c",N41*38.9,K41="d",N41*44.8,K41="e",N41*55.5,K41=0,0)</f>
        <v>0</v>
      </c>
      <c r="Q41" s="1">
        <f t="array" ref="Q41">IFS(L41="a",13.6,L41="b",20.5,L41="c",31.9,L41="d",41.3,L41="e",50.7,L41=0,0)</f>
        <v>0</v>
      </c>
      <c r="R41" s="1">
        <f t="array" ref="R41">IFS(L41="a",N41*23.6,L41="b",N41*28.3,L41="c",N41*38.9,L41="d",N41*44.8,L41="e",N41*55.5,L41=0,0)</f>
        <v>0</v>
      </c>
      <c r="S41" s="1">
        <f t="shared" si="2"/>
        <v>45.4</v>
      </c>
    </row>
    <row r="42" ht="14.25" customHeight="1">
      <c r="A42" s="8">
        <v>1.091117224353E12</v>
      </c>
      <c r="B42" s="8">
        <v>2.001806533E9</v>
      </c>
      <c r="C42" s="8">
        <v>0.68</v>
      </c>
      <c r="D42" s="8">
        <v>121003.0</v>
      </c>
      <c r="E42" s="8">
        <v>711303.0</v>
      </c>
      <c r="F42" s="8" t="s">
        <v>36</v>
      </c>
      <c r="G42" s="8" t="s">
        <v>37</v>
      </c>
      <c r="H42" s="8">
        <v>90.2</v>
      </c>
      <c r="I42" s="8" t="str">
        <f>CONCATenate('Courier company invoice'!$D42,"-",'Courier company invoice'!$E42)</f>
        <v>121003-711303</v>
      </c>
      <c r="J42" s="8" t="str">
        <f>VLOOKUP('Courier company invoice'!$I42,'X-Pincode'!E42:F165,2,0)</f>
        <v>d</v>
      </c>
      <c r="K42" s="8" t="str">
        <f>IF('Courier company invoice'!$G42="Forward charges",'Courier company invoice'!$J42,0)</f>
        <v>d</v>
      </c>
      <c r="L42" s="8">
        <f>IF('Courier company invoice'!$G42="Forward and RTO charges",'Courier company invoice'!$J42,0)</f>
        <v>0</v>
      </c>
      <c r="M42" s="1">
        <v>0.5</v>
      </c>
      <c r="N42" s="1">
        <f t="shared" si="1"/>
        <v>0</v>
      </c>
      <c r="O42" s="1">
        <f t="array" ref="O42">IFS(K42="a",29.5,K42="b",33,K42="c",40.1,K42="d",45.4,K42="e",56.6,K42=0,0)</f>
        <v>45.4</v>
      </c>
      <c r="P42" s="1">
        <f t="array" ref="P42">IFS(K42="a",N42*23.6,K42="b",N42*28.3,K42="c",N42*38.9,K42="d",N42*44.8,K42="e",N42*55.5,K42=0,0)</f>
        <v>0</v>
      </c>
      <c r="Q42" s="1">
        <f t="array" ref="Q42">IFS(L42="a",13.6,L42="b",20.5,L42="c",31.9,L42="d",41.3,L42="e",50.7,L42=0,0)</f>
        <v>0</v>
      </c>
      <c r="R42" s="1">
        <f t="array" ref="R42">IFS(L42="a",N42*23.6,L42="b",N42*28.3,L42="c",N42*38.9,L42="d",N42*44.8,L42="e",N42*55.5,L42=0,0)</f>
        <v>0</v>
      </c>
      <c r="S42" s="1">
        <f t="shared" si="2"/>
        <v>45.4</v>
      </c>
    </row>
    <row r="43" ht="14.25" customHeight="1">
      <c r="A43" s="8">
        <v>1.091117224611E12</v>
      </c>
      <c r="B43" s="8">
        <v>2.001806547E9</v>
      </c>
      <c r="C43" s="8">
        <v>1.0</v>
      </c>
      <c r="D43" s="8">
        <v>121003.0</v>
      </c>
      <c r="E43" s="8">
        <v>283102.0</v>
      </c>
      <c r="F43" s="8" t="s">
        <v>38</v>
      </c>
      <c r="G43" s="8" t="s">
        <v>37</v>
      </c>
      <c r="H43" s="8">
        <v>61.3</v>
      </c>
      <c r="I43" s="8" t="str">
        <f>CONCATenate('Courier company invoice'!$D43,"-",'Courier company invoice'!$E43)</f>
        <v>121003-283102</v>
      </c>
      <c r="J43" s="8" t="str">
        <f>VLOOKUP('Courier company invoice'!$I43,'X-Pincode'!E43:F166,2,0)</f>
        <v>b</v>
      </c>
      <c r="K43" s="8" t="str">
        <f>IF('Courier company invoice'!$G43="Forward charges",'Courier company invoice'!$J43,0)</f>
        <v>b</v>
      </c>
      <c r="L43" s="8">
        <f>IF('Courier company invoice'!$G43="Forward and RTO charges",'Courier company invoice'!$J43,0)</f>
        <v>0</v>
      </c>
      <c r="M43" s="1">
        <v>0.5</v>
      </c>
      <c r="N43" s="1">
        <f t="shared" si="1"/>
        <v>0</v>
      </c>
      <c r="O43" s="1">
        <f t="array" ref="O43">IFS(K43="a",29.5,K43="b",33,K43="c",40.1,K43="d",45.4,K43="e",56.6,K43=0,0)</f>
        <v>33</v>
      </c>
      <c r="P43" s="1">
        <f t="array" ref="P43">IFS(K43="a",N43*23.6,K43="b",N43*28.3,K43="c",N43*38.9,K43="d",N43*44.8,K43="e",N43*55.5,K43=0,0)</f>
        <v>0</v>
      </c>
      <c r="Q43" s="1">
        <f t="array" ref="Q43">IFS(L43="a",13.6,L43="b",20.5,L43="c",31.9,L43="d",41.3,L43="e",50.7,L43=0,0)</f>
        <v>0</v>
      </c>
      <c r="R43" s="1">
        <f t="array" ref="R43">IFS(L43="a",N43*23.6,L43="b",N43*28.3,L43="c",N43*38.9,L43="d",N43*44.8,L43="e",N43*55.5,L43=0,0)</f>
        <v>0</v>
      </c>
      <c r="S43" s="1">
        <f t="shared" si="2"/>
        <v>33</v>
      </c>
    </row>
    <row r="44" ht="14.25" customHeight="1">
      <c r="A44" s="8">
        <v>1.091117224902E12</v>
      </c>
      <c r="B44" s="8">
        <v>2.001806567E9</v>
      </c>
      <c r="C44" s="8">
        <v>1.16</v>
      </c>
      <c r="D44" s="8">
        <v>121003.0</v>
      </c>
      <c r="E44" s="8">
        <v>370201.0</v>
      </c>
      <c r="F44" s="8" t="s">
        <v>36</v>
      </c>
      <c r="G44" s="8" t="s">
        <v>37</v>
      </c>
      <c r="H44" s="8">
        <v>135.0</v>
      </c>
      <c r="I44" s="8" t="str">
        <f>CONCATenate('Courier company invoice'!$D44,"-",'Courier company invoice'!$E44)</f>
        <v>121003-370201</v>
      </c>
      <c r="J44" s="8" t="str">
        <f>VLOOKUP('Courier company invoice'!$I44,'X-Pincode'!E44:F167,2,0)</f>
        <v>d</v>
      </c>
      <c r="K44" s="8" t="str">
        <f>IF('Courier company invoice'!$G44="Forward charges",'Courier company invoice'!$J44,0)</f>
        <v>d</v>
      </c>
      <c r="L44" s="8">
        <f>IF('Courier company invoice'!$G44="Forward and RTO charges",'Courier company invoice'!$J44,0)</f>
        <v>0</v>
      </c>
      <c r="M44" s="1">
        <v>1.0</v>
      </c>
      <c r="N44" s="1">
        <f t="shared" si="1"/>
        <v>1</v>
      </c>
      <c r="O44" s="1">
        <f t="array" ref="O44">IFS(K44="a",29.5,K44="b",33,K44="c",40.1,K44="d",45.4,K44="e",56.6,K44=0,0)</f>
        <v>45.4</v>
      </c>
      <c r="P44" s="1">
        <f t="array" ref="P44">IFS(K44="a",N44*23.6,K44="b",N44*28.3,K44="c",N44*38.9,K44="d",N44*44.8,K44="e",N44*55.5,K44=0,0)</f>
        <v>44.8</v>
      </c>
      <c r="Q44" s="1">
        <f t="array" ref="Q44">IFS(L44="a",13.6,L44="b",20.5,L44="c",31.9,L44="d",41.3,L44="e",50.7,L44=0,0)</f>
        <v>0</v>
      </c>
      <c r="R44" s="1">
        <f t="array" ref="R44">IFS(L44="a",N44*23.6,L44="b",N44*28.3,L44="c",N44*38.9,L44="d",N44*44.8,L44="e",N44*55.5,L44=0,0)</f>
        <v>0</v>
      </c>
      <c r="S44" s="1">
        <f t="shared" si="2"/>
        <v>90.2</v>
      </c>
    </row>
    <row r="45" ht="14.25" customHeight="1">
      <c r="A45" s="8">
        <v>1.091117225016E12</v>
      </c>
      <c r="B45" s="8">
        <v>2.001806575E9</v>
      </c>
      <c r="C45" s="8">
        <v>0.68</v>
      </c>
      <c r="D45" s="8">
        <v>121003.0</v>
      </c>
      <c r="E45" s="8">
        <v>248001.0</v>
      </c>
      <c r="F45" s="8" t="s">
        <v>38</v>
      </c>
      <c r="G45" s="8" t="s">
        <v>37</v>
      </c>
      <c r="H45" s="8">
        <v>61.3</v>
      </c>
      <c r="I45" s="8" t="str">
        <f>CONCATenate('Courier company invoice'!$D45,"-",'Courier company invoice'!$E45)</f>
        <v>121003-248001</v>
      </c>
      <c r="J45" s="8" t="str">
        <f>VLOOKUP('Courier company invoice'!$I45,'X-Pincode'!E45:F168,2,0)</f>
        <v>b</v>
      </c>
      <c r="K45" s="8" t="str">
        <f>IF('Courier company invoice'!$G45="Forward charges",'Courier company invoice'!$J45,0)</f>
        <v>b</v>
      </c>
      <c r="L45" s="8">
        <f>IF('Courier company invoice'!$G45="Forward and RTO charges",'Courier company invoice'!$J45,0)</f>
        <v>0</v>
      </c>
      <c r="M45" s="1">
        <v>0.5</v>
      </c>
      <c r="N45" s="1">
        <f t="shared" si="1"/>
        <v>0</v>
      </c>
      <c r="O45" s="1">
        <f t="array" ref="O45">IFS(K45="a",29.5,K45="b",33,K45="c",40.1,K45="d",45.4,K45="e",56.6,K45=0,0)</f>
        <v>33</v>
      </c>
      <c r="P45" s="1">
        <f t="array" ref="P45">IFS(K45="a",N45*23.6,K45="b",N45*28.3,K45="c",N45*38.9,K45="d",N45*44.8,K45="e",N45*55.5,K45=0,0)</f>
        <v>0</v>
      </c>
      <c r="Q45" s="1">
        <f t="array" ref="Q45">IFS(L45="a",13.6,L45="b",20.5,L45="c",31.9,L45="d",41.3,L45="e",50.7,L45=0,0)</f>
        <v>0</v>
      </c>
      <c r="R45" s="1">
        <f t="array" ref="R45">IFS(L45="a",N45*23.6,L45="b",N45*28.3,L45="c",N45*38.9,L45="d",N45*44.8,L45="e",N45*55.5,L45=0,0)</f>
        <v>0</v>
      </c>
      <c r="S45" s="1">
        <f t="shared" si="2"/>
        <v>33</v>
      </c>
    </row>
    <row r="46" ht="14.25" customHeight="1">
      <c r="A46" s="8">
        <v>1.091117225484E12</v>
      </c>
      <c r="B46" s="8">
        <v>2.001806616E9</v>
      </c>
      <c r="C46" s="8">
        <v>1.08</v>
      </c>
      <c r="D46" s="8">
        <v>121003.0</v>
      </c>
      <c r="E46" s="8">
        <v>144001.0</v>
      </c>
      <c r="F46" s="8" t="s">
        <v>38</v>
      </c>
      <c r="G46" s="8" t="s">
        <v>37</v>
      </c>
      <c r="H46" s="8">
        <v>89.6</v>
      </c>
      <c r="I46" s="8" t="str">
        <f>CONCATenate('Courier company invoice'!$D46,"-",'Courier company invoice'!$E46)</f>
        <v>121003-144001</v>
      </c>
      <c r="J46" s="8" t="str">
        <f>VLOOKUP('Courier company invoice'!$I46,'X-Pincode'!E46:F169,2,0)</f>
        <v>b</v>
      </c>
      <c r="K46" s="8" t="str">
        <f>IF('Courier company invoice'!$G46="Forward charges",'Courier company invoice'!$J46,0)</f>
        <v>b</v>
      </c>
      <c r="L46" s="8">
        <f>IF('Courier company invoice'!$G46="Forward and RTO charges",'Courier company invoice'!$J46,0)</f>
        <v>0</v>
      </c>
      <c r="M46" s="1">
        <v>1.0</v>
      </c>
      <c r="N46" s="1">
        <f t="shared" si="1"/>
        <v>1</v>
      </c>
      <c r="O46" s="1">
        <f t="array" ref="O46">IFS(K46="a",29.5,K46="b",33,K46="c",40.1,K46="d",45.4,K46="e",56.6,K46=0,0)</f>
        <v>33</v>
      </c>
      <c r="P46" s="1">
        <f t="array" ref="P46">IFS(K46="a",N46*23.6,K46="b",N46*28.3,K46="c",N46*38.9,K46="d",N46*44.8,K46="e",N46*55.5,K46=0,0)</f>
        <v>28.3</v>
      </c>
      <c r="Q46" s="1">
        <f t="array" ref="Q46">IFS(L46="a",13.6,L46="b",20.5,L46="c",31.9,L46="d",41.3,L46="e",50.7,L46=0,0)</f>
        <v>0</v>
      </c>
      <c r="R46" s="1">
        <f t="array" ref="R46">IFS(L46="a",N46*23.6,L46="b",N46*28.3,L46="c",N46*38.9,L46="d",N46*44.8,L46="e",N46*55.5,L46=0,0)</f>
        <v>0</v>
      </c>
      <c r="S46" s="1">
        <f t="shared" si="2"/>
        <v>61.3</v>
      </c>
    </row>
    <row r="47" ht="14.25" customHeight="1">
      <c r="A47" s="8">
        <v>1.091117226221E12</v>
      </c>
      <c r="B47" s="8">
        <v>2.001806652E9</v>
      </c>
      <c r="C47" s="8">
        <v>0.69</v>
      </c>
      <c r="D47" s="8">
        <v>121003.0</v>
      </c>
      <c r="E47" s="8">
        <v>403401.0</v>
      </c>
      <c r="F47" s="8" t="s">
        <v>36</v>
      </c>
      <c r="G47" s="8" t="s">
        <v>37</v>
      </c>
      <c r="H47" s="8">
        <v>90.2</v>
      </c>
      <c r="I47" s="8" t="str">
        <f>CONCATenate('Courier company invoice'!$D47,"-",'Courier company invoice'!$E47)</f>
        <v>121003-403401</v>
      </c>
      <c r="J47" s="8" t="str">
        <f>VLOOKUP('Courier company invoice'!$I47,'X-Pincode'!E47:F170,2,0)</f>
        <v>d</v>
      </c>
      <c r="K47" s="8" t="str">
        <f>IF('Courier company invoice'!$G47="Forward charges",'Courier company invoice'!$J47,0)</f>
        <v>d</v>
      </c>
      <c r="L47" s="8">
        <f>IF('Courier company invoice'!$G47="Forward and RTO charges",'Courier company invoice'!$J47,0)</f>
        <v>0</v>
      </c>
      <c r="M47" s="1">
        <v>0.5</v>
      </c>
      <c r="N47" s="1">
        <f t="shared" si="1"/>
        <v>0</v>
      </c>
      <c r="O47" s="1">
        <f t="array" ref="O47">IFS(K47="a",29.5,K47="b",33,K47="c",40.1,K47="d",45.4,K47="e",56.6,K47=0,0)</f>
        <v>45.4</v>
      </c>
      <c r="P47" s="1">
        <f t="array" ref="P47">IFS(K47="a",N47*23.6,K47="b",N47*28.3,K47="c",N47*38.9,K47="d",N47*44.8,K47="e",N47*55.5,K47=0,0)</f>
        <v>0</v>
      </c>
      <c r="Q47" s="1">
        <f t="array" ref="Q47">IFS(L47="a",13.6,L47="b",20.5,L47="c",31.9,L47="d",41.3,L47="e",50.7,L47=0,0)</f>
        <v>0</v>
      </c>
      <c r="R47" s="1">
        <f t="array" ref="R47">IFS(L47="a",N47*23.6,L47="b",N47*28.3,L47="c",N47*38.9,L47="d",N47*44.8,L47="e",N47*55.5,L47=0,0)</f>
        <v>0</v>
      </c>
      <c r="S47" s="1">
        <f t="shared" si="2"/>
        <v>45.4</v>
      </c>
    </row>
    <row r="48" ht="14.25" customHeight="1">
      <c r="A48" s="8">
        <v>1.091117226674E12</v>
      </c>
      <c r="B48" s="8">
        <v>2.001806733E9</v>
      </c>
      <c r="C48" s="8">
        <v>1.13</v>
      </c>
      <c r="D48" s="8">
        <v>121003.0</v>
      </c>
      <c r="E48" s="8">
        <v>452001.0</v>
      </c>
      <c r="F48" s="8" t="s">
        <v>36</v>
      </c>
      <c r="G48" s="8" t="s">
        <v>37</v>
      </c>
      <c r="H48" s="8">
        <v>135.0</v>
      </c>
      <c r="I48" s="8" t="str">
        <f>CONCATenate('Courier company invoice'!$D48,"-",'Courier company invoice'!$E48)</f>
        <v>121003-452001</v>
      </c>
      <c r="J48" s="8" t="str">
        <f>VLOOKUP('Courier company invoice'!$I48,'X-Pincode'!E48:F171,2,0)</f>
        <v>d</v>
      </c>
      <c r="K48" s="8" t="str">
        <f>IF('Courier company invoice'!$G48="Forward charges",'Courier company invoice'!$J48,0)</f>
        <v>d</v>
      </c>
      <c r="L48" s="8">
        <f>IF('Courier company invoice'!$G48="Forward and RTO charges",'Courier company invoice'!$J48,0)</f>
        <v>0</v>
      </c>
      <c r="M48" s="1">
        <v>1.0</v>
      </c>
      <c r="N48" s="1">
        <f t="shared" si="1"/>
        <v>1</v>
      </c>
      <c r="O48" s="1">
        <f t="array" ref="O48">IFS(K48="a",29.5,K48="b",33,K48="c",40.1,K48="d",45.4,K48="e",56.6,K48=0,0)</f>
        <v>45.4</v>
      </c>
      <c r="P48" s="1">
        <f t="array" ref="P48">IFS(K48="a",N48*23.6,K48="b",N48*28.3,K48="c",N48*38.9,K48="d",N48*44.8,K48="e",N48*55.5,K48=0,0)</f>
        <v>44.8</v>
      </c>
      <c r="Q48" s="1">
        <f t="array" ref="Q48">IFS(L48="a",13.6,L48="b",20.5,L48="c",31.9,L48="d",41.3,L48="e",50.7,L48=0,0)</f>
        <v>0</v>
      </c>
      <c r="R48" s="1">
        <f t="array" ref="R48">IFS(L48="a",N48*23.6,L48="b",N48*28.3,L48="c",N48*38.9,L48="d",N48*44.8,L48="e",N48*55.5,L48=0,0)</f>
        <v>0</v>
      </c>
      <c r="S48" s="1">
        <f t="shared" si="2"/>
        <v>90.2</v>
      </c>
    </row>
    <row r="49" ht="14.25" customHeight="1">
      <c r="A49" s="8">
        <v>1.091117226711E12</v>
      </c>
      <c r="B49" s="8">
        <v>2.001806735E9</v>
      </c>
      <c r="C49" s="8">
        <v>0.69</v>
      </c>
      <c r="D49" s="8">
        <v>121003.0</v>
      </c>
      <c r="E49" s="8">
        <v>721636.0</v>
      </c>
      <c r="F49" s="8" t="s">
        <v>36</v>
      </c>
      <c r="G49" s="8" t="s">
        <v>37</v>
      </c>
      <c r="H49" s="8">
        <v>90.2</v>
      </c>
      <c r="I49" s="8" t="str">
        <f>CONCATenate('Courier company invoice'!$D49,"-",'Courier company invoice'!$E49)</f>
        <v>121003-721636</v>
      </c>
      <c r="J49" s="8" t="str">
        <f>VLOOKUP('Courier company invoice'!$I49,'X-Pincode'!E49:F172,2,0)</f>
        <v>d</v>
      </c>
      <c r="K49" s="8" t="str">
        <f>IF('Courier company invoice'!$G49="Forward charges",'Courier company invoice'!$J49,0)</f>
        <v>d</v>
      </c>
      <c r="L49" s="8">
        <f>IF('Courier company invoice'!$G49="Forward and RTO charges",'Courier company invoice'!$J49,0)</f>
        <v>0</v>
      </c>
      <c r="M49" s="1">
        <v>0.5</v>
      </c>
      <c r="N49" s="1">
        <f t="shared" si="1"/>
        <v>0</v>
      </c>
      <c r="O49" s="1">
        <f t="array" ref="O49">IFS(K49="a",29.5,K49="b",33,K49="c",40.1,K49="d",45.4,K49="e",56.6,K49=0,0)</f>
        <v>45.4</v>
      </c>
      <c r="P49" s="1">
        <f t="array" ref="P49">IFS(K49="a",N49*23.6,K49="b",N49*28.3,K49="c",N49*38.9,K49="d",N49*44.8,K49="e",N49*55.5,K49=0,0)</f>
        <v>0</v>
      </c>
      <c r="Q49" s="1">
        <f t="array" ref="Q49">IFS(L49="a",13.6,L49="b",20.5,L49="c",31.9,L49="d",41.3,L49="e",50.7,L49=0,0)</f>
        <v>0</v>
      </c>
      <c r="R49" s="1">
        <f t="array" ref="R49">IFS(L49="a",N49*23.6,L49="b",N49*28.3,L49="c",N49*38.9,L49="d",N49*44.8,L49="e",N49*55.5,L49=0,0)</f>
        <v>0</v>
      </c>
      <c r="S49" s="1">
        <f t="shared" si="2"/>
        <v>45.4</v>
      </c>
    </row>
    <row r="50" ht="14.25" customHeight="1">
      <c r="A50" s="8">
        <v>1.09111722691E12</v>
      </c>
      <c r="B50" s="8">
        <v>2.001806726E9</v>
      </c>
      <c r="C50" s="8">
        <v>0.68</v>
      </c>
      <c r="D50" s="8">
        <v>121003.0</v>
      </c>
      <c r="E50" s="8">
        <v>831002.0</v>
      </c>
      <c r="F50" s="8" t="s">
        <v>36</v>
      </c>
      <c r="G50" s="8" t="s">
        <v>37</v>
      </c>
      <c r="H50" s="8">
        <v>90.2</v>
      </c>
      <c r="I50" s="8" t="str">
        <f>CONCATenate('Courier company invoice'!$D50,"-",'Courier company invoice'!$E50)</f>
        <v>121003-831002</v>
      </c>
      <c r="J50" s="8" t="str">
        <f>VLOOKUP('Courier company invoice'!$I50,'X-Pincode'!E50:F173,2,0)</f>
        <v>d</v>
      </c>
      <c r="K50" s="8" t="str">
        <f>IF('Courier company invoice'!$G50="Forward charges",'Courier company invoice'!$J50,0)</f>
        <v>d</v>
      </c>
      <c r="L50" s="8">
        <f>IF('Courier company invoice'!$G50="Forward and RTO charges",'Courier company invoice'!$J50,0)</f>
        <v>0</v>
      </c>
      <c r="M50" s="1">
        <v>0.5</v>
      </c>
      <c r="N50" s="1">
        <f t="shared" si="1"/>
        <v>0</v>
      </c>
      <c r="O50" s="1">
        <f t="array" ref="O50">IFS(K50="a",29.5,K50="b",33,K50="c",40.1,K50="d",45.4,K50="e",56.6,K50=0,0)</f>
        <v>45.4</v>
      </c>
      <c r="P50" s="1">
        <f t="array" ref="P50">IFS(K50="a",N50*23.6,K50="b",N50*28.3,K50="c",N50*38.9,K50="d",N50*44.8,K50="e",N50*55.5,K50=0,0)</f>
        <v>0</v>
      </c>
      <c r="Q50" s="1">
        <f t="array" ref="Q50">IFS(L50="a",13.6,L50="b",20.5,L50="c",31.9,L50="d",41.3,L50="e",50.7,L50=0,0)</f>
        <v>0</v>
      </c>
      <c r="R50" s="1">
        <f t="array" ref="R50">IFS(L50="a",N50*23.6,L50="b",N50*28.3,L50="c",N50*38.9,L50="d",N50*44.8,L50="e",N50*55.5,L50=0,0)</f>
        <v>0</v>
      </c>
      <c r="S50" s="1">
        <f t="shared" si="2"/>
        <v>45.4</v>
      </c>
    </row>
    <row r="51" ht="14.25" customHeight="1">
      <c r="A51" s="8">
        <v>1.091117227573E12</v>
      </c>
      <c r="B51" s="8">
        <v>2.001806776E9</v>
      </c>
      <c r="C51" s="8">
        <v>2.86</v>
      </c>
      <c r="D51" s="8">
        <v>121003.0</v>
      </c>
      <c r="E51" s="8">
        <v>226004.0</v>
      </c>
      <c r="F51" s="8" t="s">
        <v>38</v>
      </c>
      <c r="G51" s="8" t="s">
        <v>37</v>
      </c>
      <c r="H51" s="8">
        <v>174.5</v>
      </c>
      <c r="I51" s="8" t="str">
        <f>CONCATenate('Courier company invoice'!$D51,"-",'Courier company invoice'!$E51)</f>
        <v>121003-226004</v>
      </c>
      <c r="J51" s="8" t="str">
        <f>VLOOKUP('Courier company invoice'!$I51,'X-Pincode'!E51:F174,2,0)</f>
        <v>b</v>
      </c>
      <c r="K51" s="8" t="str">
        <f>IF('Courier company invoice'!$G51="Forward charges",'Courier company invoice'!$J51,0)</f>
        <v>b</v>
      </c>
      <c r="L51" s="8">
        <f>IF('Courier company invoice'!$G51="Forward and RTO charges",'Courier company invoice'!$J51,0)</f>
        <v>0</v>
      </c>
      <c r="M51" s="1">
        <v>1.0</v>
      </c>
      <c r="N51" s="1">
        <f t="shared" si="1"/>
        <v>1</v>
      </c>
      <c r="O51" s="1">
        <f t="array" ref="O51">IFS(K51="a",29.5,K51="b",33,K51="c",40.1,K51="d",45.4,K51="e",56.6,K51=0,0)</f>
        <v>33</v>
      </c>
      <c r="P51" s="1">
        <f t="array" ref="P51">IFS(K51="a",N51*23.6,K51="b",N51*28.3,K51="c",N51*38.9,K51="d",N51*44.8,K51="e",N51*55.5,K51=0,0)</f>
        <v>28.3</v>
      </c>
      <c r="Q51" s="1">
        <f t="array" ref="Q51">IFS(L51="a",13.6,L51="b",20.5,L51="c",31.9,L51="d",41.3,L51="e",50.7,L51=0,0)</f>
        <v>0</v>
      </c>
      <c r="R51" s="1">
        <f t="array" ref="R51">IFS(L51="a",N51*23.6,L51="b",N51*28.3,L51="c",N51*38.9,L51="d",N51*44.8,L51="e",N51*55.5,L51=0,0)</f>
        <v>0</v>
      </c>
      <c r="S51" s="1">
        <f t="shared" si="2"/>
        <v>61.3</v>
      </c>
    </row>
    <row r="52" ht="14.25" customHeight="1">
      <c r="A52" s="8">
        <v>1.091117227816E12</v>
      </c>
      <c r="B52" s="8">
        <v>2.001806801E9</v>
      </c>
      <c r="C52" s="8">
        <v>1.35</v>
      </c>
      <c r="D52" s="8">
        <v>121003.0</v>
      </c>
      <c r="E52" s="8">
        <v>248001.0</v>
      </c>
      <c r="F52" s="8" t="s">
        <v>38</v>
      </c>
      <c r="G52" s="8" t="s">
        <v>37</v>
      </c>
      <c r="H52" s="8">
        <v>89.6</v>
      </c>
      <c r="I52" s="8" t="str">
        <f>CONCATenate('Courier company invoice'!$D52,"-",'Courier company invoice'!$E52)</f>
        <v>121003-248001</v>
      </c>
      <c r="J52" s="8" t="str">
        <f>VLOOKUP('Courier company invoice'!$I52,'X-Pincode'!E52:F175,2,0)</f>
        <v>b</v>
      </c>
      <c r="K52" s="8" t="str">
        <f>IF('Courier company invoice'!$G52="Forward charges",'Courier company invoice'!$J52,0)</f>
        <v>b</v>
      </c>
      <c r="L52" s="8">
        <f>IF('Courier company invoice'!$G52="Forward and RTO charges",'Courier company invoice'!$J52,0)</f>
        <v>0</v>
      </c>
      <c r="M52" s="1">
        <v>0.5</v>
      </c>
      <c r="N52" s="1">
        <f t="shared" si="1"/>
        <v>0</v>
      </c>
      <c r="O52" s="1">
        <f t="array" ref="O52">IFS(K52="a",29.5,K52="b",33,K52="c",40.1,K52="d",45.4,K52="e",56.6,K52=0,0)</f>
        <v>33</v>
      </c>
      <c r="P52" s="1">
        <f t="array" ref="P52">IFS(K52="a",N52*23.6,K52="b",N52*28.3,K52="c",N52*38.9,K52="d",N52*44.8,K52="e",N52*55.5,K52=0,0)</f>
        <v>0</v>
      </c>
      <c r="Q52" s="1">
        <f t="array" ref="Q52">IFS(L52="a",13.6,L52="b",20.5,L52="c",31.9,L52="d",41.3,L52="e",50.7,L52=0,0)</f>
        <v>0</v>
      </c>
      <c r="R52" s="1">
        <f t="array" ref="R52">IFS(L52="a",N52*23.6,L52="b",N52*28.3,L52="c",N52*38.9,L52="d",N52*44.8,L52="e",N52*55.5,L52=0,0)</f>
        <v>0</v>
      </c>
      <c r="S52" s="1">
        <f t="shared" si="2"/>
        <v>33</v>
      </c>
    </row>
    <row r="53" ht="14.25" customHeight="1">
      <c r="A53" s="8">
        <v>1.09111722929E12</v>
      </c>
      <c r="B53" s="8">
        <v>2.001807004E9</v>
      </c>
      <c r="C53" s="8">
        <v>0.68</v>
      </c>
      <c r="D53" s="8">
        <v>121003.0</v>
      </c>
      <c r="E53" s="8">
        <v>410206.0</v>
      </c>
      <c r="F53" s="8" t="s">
        <v>36</v>
      </c>
      <c r="G53" s="8" t="s">
        <v>37</v>
      </c>
      <c r="H53" s="8">
        <v>90.2</v>
      </c>
      <c r="I53" s="8" t="str">
        <f>CONCATenate('Courier company invoice'!$D53,"-",'Courier company invoice'!$E53)</f>
        <v>121003-410206</v>
      </c>
      <c r="J53" s="8" t="str">
        <f>VLOOKUP('Courier company invoice'!$I53,'X-Pincode'!E53:F176,2,0)</f>
        <v>d</v>
      </c>
      <c r="K53" s="8" t="str">
        <f>IF('Courier company invoice'!$G53="Forward charges",'Courier company invoice'!$J53,0)</f>
        <v>d</v>
      </c>
      <c r="L53" s="8">
        <f>IF('Courier company invoice'!$G53="Forward and RTO charges",'Courier company invoice'!$J53,0)</f>
        <v>0</v>
      </c>
      <c r="M53" s="1">
        <v>0.5</v>
      </c>
      <c r="N53" s="1">
        <f t="shared" si="1"/>
        <v>0</v>
      </c>
      <c r="O53" s="1">
        <f t="array" ref="O53">IFS(K53="a",29.5,K53="b",33,K53="c",40.1,K53="d",45.4,K53="e",56.6,K53=0,0)</f>
        <v>45.4</v>
      </c>
      <c r="P53" s="1">
        <f t="array" ref="P53">IFS(K53="a",N53*23.6,K53="b",N53*28.3,K53="c",N53*38.9,K53="d",N53*44.8,K53="e",N53*55.5,K53=0,0)</f>
        <v>0</v>
      </c>
      <c r="Q53" s="1">
        <f t="array" ref="Q53">IFS(L53="a",13.6,L53="b",20.5,L53="c",31.9,L53="d",41.3,L53="e",50.7,L53=0,0)</f>
        <v>0</v>
      </c>
      <c r="R53" s="1">
        <f t="array" ref="R53">IFS(L53="a",N53*23.6,L53="b",N53*28.3,L53="c",N53*38.9,L53="d",N53*44.8,L53="e",N53*55.5,L53=0,0)</f>
        <v>0</v>
      </c>
      <c r="S53" s="1">
        <f t="shared" si="2"/>
        <v>45.4</v>
      </c>
    </row>
    <row r="54" ht="14.25" customHeight="1">
      <c r="A54" s="8">
        <v>1.091117323005E12</v>
      </c>
      <c r="B54" s="8">
        <v>2.001807036E9</v>
      </c>
      <c r="C54" s="8">
        <v>1.64</v>
      </c>
      <c r="D54" s="8">
        <v>121003.0</v>
      </c>
      <c r="E54" s="8">
        <v>516503.0</v>
      </c>
      <c r="F54" s="8" t="s">
        <v>36</v>
      </c>
      <c r="G54" s="8" t="s">
        <v>37</v>
      </c>
      <c r="H54" s="8">
        <v>179.8</v>
      </c>
      <c r="I54" s="8" t="str">
        <f>CONCATenate('Courier company invoice'!$D54,"-",'Courier company invoice'!$E54)</f>
        <v>121003-516503</v>
      </c>
      <c r="J54" s="8" t="str">
        <f>VLOOKUP('Courier company invoice'!$I54,'X-Pincode'!E54:F177,2,0)</f>
        <v>d</v>
      </c>
      <c r="K54" s="8" t="str">
        <f>IF('Courier company invoice'!$G54="Forward charges",'Courier company invoice'!$J54,0)</f>
        <v>d</v>
      </c>
      <c r="L54" s="8">
        <f>IF('Courier company invoice'!$G54="Forward and RTO charges",'Courier company invoice'!$J54,0)</f>
        <v>0</v>
      </c>
      <c r="M54" s="1">
        <v>1.5</v>
      </c>
      <c r="N54" s="1">
        <f t="shared" si="1"/>
        <v>2</v>
      </c>
      <c r="O54" s="1">
        <f t="array" ref="O54">IFS(K54="a",29.5,K54="b",33,K54="c",40.1,K54="d",45.4,K54="e",56.6,K54=0,0)</f>
        <v>45.4</v>
      </c>
      <c r="P54" s="1">
        <f t="array" ref="P54">IFS(K54="a",N54*23.6,K54="b",N54*28.3,K54="c",N54*38.9,K54="d",N54*44.8,K54="e",N54*55.5,K54=0,0)</f>
        <v>89.6</v>
      </c>
      <c r="Q54" s="1">
        <f t="array" ref="Q54">IFS(L54="a",13.6,L54="b",20.5,L54="c",31.9,L54="d",41.3,L54="e",50.7,L54=0,0)</f>
        <v>0</v>
      </c>
      <c r="R54" s="1">
        <f t="array" ref="R54">IFS(L54="a",N54*23.6,L54="b",N54*28.3,L54="c",N54*38.9,L54="d",N54*44.8,L54="e",N54*55.5,L54=0,0)</f>
        <v>0</v>
      </c>
      <c r="S54" s="1">
        <f t="shared" si="2"/>
        <v>135</v>
      </c>
    </row>
    <row r="55" ht="14.25" customHeight="1">
      <c r="A55" s="8">
        <v>1.091117323215E12</v>
      </c>
      <c r="B55" s="8">
        <v>2.001807084E9</v>
      </c>
      <c r="C55" s="8">
        <v>0.67</v>
      </c>
      <c r="D55" s="8">
        <v>121003.0</v>
      </c>
      <c r="E55" s="8">
        <v>742103.0</v>
      </c>
      <c r="F55" s="8" t="s">
        <v>36</v>
      </c>
      <c r="G55" s="8" t="s">
        <v>37</v>
      </c>
      <c r="H55" s="8">
        <v>90.2</v>
      </c>
      <c r="I55" s="8" t="str">
        <f>CONCATenate('Courier company invoice'!$D55,"-",'Courier company invoice'!$E55)</f>
        <v>121003-742103</v>
      </c>
      <c r="J55" s="8" t="str">
        <f>VLOOKUP('Courier company invoice'!$I55,'X-Pincode'!E55:F178,2,0)</f>
        <v>d</v>
      </c>
      <c r="K55" s="8" t="str">
        <f>IF('Courier company invoice'!$G55="Forward charges",'Courier company invoice'!$J55,0)</f>
        <v>d</v>
      </c>
      <c r="L55" s="8">
        <f>IF('Courier company invoice'!$G55="Forward and RTO charges",'Courier company invoice'!$J55,0)</f>
        <v>0</v>
      </c>
      <c r="M55" s="1">
        <v>0.5</v>
      </c>
      <c r="N55" s="1">
        <f t="shared" si="1"/>
        <v>0</v>
      </c>
      <c r="O55" s="1">
        <f t="array" ref="O55">IFS(K55="a",29.5,K55="b",33,K55="c",40.1,K55="d",45.4,K55="e",56.6,K55=0,0)</f>
        <v>45.4</v>
      </c>
      <c r="P55" s="1">
        <f t="array" ref="P55">IFS(K55="a",N55*23.6,K55="b",N55*28.3,K55="c",N55*38.9,K55="d",N55*44.8,K55="e",N55*55.5,K55=0,0)</f>
        <v>0</v>
      </c>
      <c r="Q55" s="1">
        <f t="array" ref="Q55">IFS(L55="a",13.6,L55="b",20.5,L55="c",31.9,L55="d",41.3,L55="e",50.7,L55=0,0)</f>
        <v>0</v>
      </c>
      <c r="R55" s="1">
        <f t="array" ref="R55">IFS(L55="a",N55*23.6,L55="b",N55*28.3,L55="c",N55*38.9,L55="d",N55*44.8,L55="e",N55*55.5,L55=0,0)</f>
        <v>0</v>
      </c>
      <c r="S55" s="1">
        <f t="shared" si="2"/>
        <v>45.4</v>
      </c>
    </row>
    <row r="56" ht="14.25" customHeight="1">
      <c r="A56" s="8">
        <v>1.091117324394E12</v>
      </c>
      <c r="B56" s="8">
        <v>2.001807362E9</v>
      </c>
      <c r="C56" s="8">
        <v>2.0</v>
      </c>
      <c r="D56" s="8">
        <v>121003.0</v>
      </c>
      <c r="E56" s="8">
        <v>452018.0</v>
      </c>
      <c r="F56" s="8" t="s">
        <v>36</v>
      </c>
      <c r="G56" s="8" t="s">
        <v>37</v>
      </c>
      <c r="H56" s="8">
        <v>179.8</v>
      </c>
      <c r="I56" s="8" t="str">
        <f>CONCATenate('Courier company invoice'!$D56,"-",'Courier company invoice'!$E56)</f>
        <v>121003-452018</v>
      </c>
      <c r="J56" s="8" t="str">
        <f>VLOOKUP('Courier company invoice'!$I56,'X-Pincode'!E56:F179,2,0)</f>
        <v>d</v>
      </c>
      <c r="K56" s="8" t="str">
        <f>IF('Courier company invoice'!$G56="Forward charges",'Courier company invoice'!$J56,0)</f>
        <v>d</v>
      </c>
      <c r="L56" s="8">
        <f>IF('Courier company invoice'!$G56="Forward and RTO charges",'Courier company invoice'!$J56,0)</f>
        <v>0</v>
      </c>
      <c r="M56" s="1">
        <v>2.5</v>
      </c>
      <c r="N56" s="1">
        <f t="shared" si="1"/>
        <v>4</v>
      </c>
      <c r="O56" s="1">
        <f t="array" ref="O56">IFS(K56="a",29.5,K56="b",33,K56="c",40.1,K56="d",45.4,K56="e",56.6,K56=0,0)</f>
        <v>45.4</v>
      </c>
      <c r="P56" s="1">
        <f t="array" ref="P56">IFS(K56="a",N56*23.6,K56="b",N56*28.3,K56="c",N56*38.9,K56="d",N56*44.8,K56="e",N56*55.5,K56=0,0)</f>
        <v>179.2</v>
      </c>
      <c r="Q56" s="1">
        <f t="array" ref="Q56">IFS(L56="a",13.6,L56="b",20.5,L56="c",31.9,L56="d",41.3,L56="e",50.7,L56=0,0)</f>
        <v>0</v>
      </c>
      <c r="R56" s="1">
        <f t="array" ref="R56">IFS(L56="a",N56*23.6,L56="b",N56*28.3,L56="c",N56*38.9,L56="d",N56*44.8,L56="e",N56*55.5,L56=0,0)</f>
        <v>0</v>
      </c>
      <c r="S56" s="1">
        <f t="shared" si="2"/>
        <v>224.6</v>
      </c>
    </row>
    <row r="57" ht="14.25" customHeight="1">
      <c r="A57" s="8">
        <v>1.091117325094E12</v>
      </c>
      <c r="B57" s="8">
        <v>2.001807415E9</v>
      </c>
      <c r="C57" s="8">
        <v>1.0</v>
      </c>
      <c r="D57" s="8">
        <v>121003.0</v>
      </c>
      <c r="E57" s="8">
        <v>208001.0</v>
      </c>
      <c r="F57" s="8" t="s">
        <v>38</v>
      </c>
      <c r="G57" s="8" t="s">
        <v>37</v>
      </c>
      <c r="H57" s="8">
        <v>61.3</v>
      </c>
      <c r="I57" s="8" t="str">
        <f>CONCATenate('Courier company invoice'!$D57,"-",'Courier company invoice'!$E57)</f>
        <v>121003-208001</v>
      </c>
      <c r="J57" s="8" t="str">
        <f>VLOOKUP('Courier company invoice'!$I57,'X-Pincode'!E57:F180,2,0)</f>
        <v>b</v>
      </c>
      <c r="K57" s="8" t="str">
        <f>IF('Courier company invoice'!$G57="Forward charges",'Courier company invoice'!$J57,0)</f>
        <v>b</v>
      </c>
      <c r="L57" s="8">
        <f>IF('Courier company invoice'!$G57="Forward and RTO charges",'Courier company invoice'!$J57,0)</f>
        <v>0</v>
      </c>
      <c r="M57" s="1">
        <v>1.5</v>
      </c>
      <c r="N57" s="1">
        <f t="shared" si="1"/>
        <v>2</v>
      </c>
      <c r="O57" s="1">
        <f t="array" ref="O57">IFS(K57="a",29.5,K57="b",33,K57="c",40.1,K57="d",45.4,K57="e",56.6,K57=0,0)</f>
        <v>33</v>
      </c>
      <c r="P57" s="1">
        <f t="array" ref="P57">IFS(K57="a",N57*23.6,K57="b",N57*28.3,K57="c",N57*38.9,K57="d",N57*44.8,K57="e",N57*55.5,K57=0,0)</f>
        <v>56.6</v>
      </c>
      <c r="Q57" s="1">
        <f t="array" ref="Q57">IFS(L57="a",13.6,L57="b",20.5,L57="c",31.9,L57="d",41.3,L57="e",50.7,L57=0,0)</f>
        <v>0</v>
      </c>
      <c r="R57" s="1">
        <f t="array" ref="R57">IFS(L57="a",N57*23.6,L57="b",N57*28.3,L57="c",N57*38.9,L57="d",N57*44.8,L57="e",N57*55.5,L57=0,0)</f>
        <v>0</v>
      </c>
      <c r="S57" s="1">
        <f t="shared" si="2"/>
        <v>89.6</v>
      </c>
    </row>
    <row r="58" ht="14.25" customHeight="1">
      <c r="A58" s="8">
        <v>1.091117616121E12</v>
      </c>
      <c r="B58" s="8">
        <v>2.001809592E9</v>
      </c>
      <c r="C58" s="8">
        <v>1.5</v>
      </c>
      <c r="D58" s="8">
        <v>121003.0</v>
      </c>
      <c r="E58" s="8">
        <v>244713.0</v>
      </c>
      <c r="F58" s="8" t="s">
        <v>38</v>
      </c>
      <c r="G58" s="8" t="s">
        <v>37</v>
      </c>
      <c r="H58" s="8">
        <v>89.6</v>
      </c>
      <c r="I58" s="8" t="str">
        <f>CONCATenate('Courier company invoice'!$D58,"-",'Courier company invoice'!$E58)</f>
        <v>121003-244713</v>
      </c>
      <c r="J58" s="8" t="str">
        <f>VLOOKUP('Courier company invoice'!$I58,'X-Pincode'!E58:F181,2,0)</f>
        <v>b</v>
      </c>
      <c r="K58" s="8" t="str">
        <f>IF('Courier company invoice'!$G58="Forward charges",'Courier company invoice'!$J58,0)</f>
        <v>b</v>
      </c>
      <c r="L58" s="8">
        <f>IF('Courier company invoice'!$G58="Forward and RTO charges",'Courier company invoice'!$J58,0)</f>
        <v>0</v>
      </c>
      <c r="M58" s="1">
        <v>2.0</v>
      </c>
      <c r="N58" s="1">
        <f t="shared" si="1"/>
        <v>3</v>
      </c>
      <c r="O58" s="1">
        <f t="array" ref="O58">IFS(K58="a",29.5,K58="b",33,K58="c",40.1,K58="d",45.4,K58="e",56.6,K58=0,0)</f>
        <v>33</v>
      </c>
      <c r="P58" s="1">
        <f t="array" ref="P58">IFS(K58="a",N58*23.6,K58="b",N58*28.3,K58="c",N58*38.9,K58="d",N58*44.8,K58="e",N58*55.5,K58=0,0)</f>
        <v>84.9</v>
      </c>
      <c r="Q58" s="1">
        <f t="array" ref="Q58">IFS(L58="a",13.6,L58="b",20.5,L58="c",31.9,L58="d",41.3,L58="e",50.7,L58=0,0)</f>
        <v>0</v>
      </c>
      <c r="R58" s="1">
        <f t="array" ref="R58">IFS(L58="a",N58*23.6,L58="b",N58*28.3,L58="c",N58*38.9,L58="d",N58*44.8,L58="e",N58*55.5,L58=0,0)</f>
        <v>0</v>
      </c>
      <c r="S58" s="1">
        <f t="shared" si="2"/>
        <v>117.9</v>
      </c>
    </row>
    <row r="59" ht="14.25" customHeight="1">
      <c r="A59" s="8">
        <v>1.091117795531E12</v>
      </c>
      <c r="B59" s="8">
        <v>2.001809794E9</v>
      </c>
      <c r="C59" s="8">
        <v>1.5</v>
      </c>
      <c r="D59" s="8">
        <v>121003.0</v>
      </c>
      <c r="E59" s="8">
        <v>580007.0</v>
      </c>
      <c r="F59" s="8" t="s">
        <v>36</v>
      </c>
      <c r="G59" s="8" t="s">
        <v>37</v>
      </c>
      <c r="H59" s="8">
        <v>135.0</v>
      </c>
      <c r="I59" s="8" t="str">
        <f>CONCATenate('Courier company invoice'!$D59,"-",'Courier company invoice'!$E59)</f>
        <v>121003-580007</v>
      </c>
      <c r="J59" s="8" t="str">
        <f>VLOOKUP('Courier company invoice'!$I59,'X-Pincode'!E59:F182,2,0)</f>
        <v>d</v>
      </c>
      <c r="K59" s="8" t="str">
        <f>IF('Courier company invoice'!$G59="Forward charges",'Courier company invoice'!$J59,0)</f>
        <v>d</v>
      </c>
      <c r="L59" s="8">
        <f>IF('Courier company invoice'!$G59="Forward and RTO charges",'Courier company invoice'!$J59,0)</f>
        <v>0</v>
      </c>
      <c r="M59" s="1">
        <v>2.0</v>
      </c>
      <c r="N59" s="1">
        <f t="shared" si="1"/>
        <v>3</v>
      </c>
      <c r="O59" s="1">
        <f t="array" ref="O59">IFS(K59="a",29.5,K59="b",33,K59="c",40.1,K59="d",45.4,K59="e",56.6,K59=0,0)</f>
        <v>45.4</v>
      </c>
      <c r="P59" s="1">
        <f t="array" ref="P59">IFS(K59="a",N59*23.6,K59="b",N59*28.3,K59="c",N59*38.9,K59="d",N59*44.8,K59="e",N59*55.5,K59=0,0)</f>
        <v>134.4</v>
      </c>
      <c r="Q59" s="1">
        <f t="array" ref="Q59">IFS(L59="a",13.6,L59="b",20.5,L59="c",31.9,L59="d",41.3,L59="e",50.7,L59=0,0)</f>
        <v>0</v>
      </c>
      <c r="R59" s="1">
        <f t="array" ref="R59">IFS(L59="a",N59*23.6,L59="b",N59*28.3,L59="c",N59*38.9,L59="d",N59*44.8,L59="e",N59*55.5,L59=0,0)</f>
        <v>0</v>
      </c>
      <c r="S59" s="1">
        <f t="shared" si="2"/>
        <v>179.8</v>
      </c>
    </row>
    <row r="60" ht="14.25" customHeight="1">
      <c r="A60" s="8">
        <v>1.091117795623E12</v>
      </c>
      <c r="B60" s="8">
        <v>2.00180982E9</v>
      </c>
      <c r="C60" s="8">
        <v>3.0</v>
      </c>
      <c r="D60" s="8">
        <v>121003.0</v>
      </c>
      <c r="E60" s="8">
        <v>360005.0</v>
      </c>
      <c r="F60" s="8" t="s">
        <v>36</v>
      </c>
      <c r="G60" s="8" t="s">
        <v>37</v>
      </c>
      <c r="H60" s="8">
        <v>269.4</v>
      </c>
      <c r="I60" s="8" t="str">
        <f>CONCATenate('Courier company invoice'!$D60,"-",'Courier company invoice'!$E60)</f>
        <v>121003-360005</v>
      </c>
      <c r="J60" s="8" t="str">
        <f>VLOOKUP('Courier company invoice'!$I60,'X-Pincode'!E60:F183,2,0)</f>
        <v>d</v>
      </c>
      <c r="K60" s="8" t="str">
        <f>IF('Courier company invoice'!$G60="Forward charges",'Courier company invoice'!$J60,0)</f>
        <v>d</v>
      </c>
      <c r="L60" s="8">
        <f>IF('Courier company invoice'!$G60="Forward and RTO charges",'Courier company invoice'!$J60,0)</f>
        <v>0</v>
      </c>
      <c r="M60" s="1">
        <v>3.5</v>
      </c>
      <c r="N60" s="1">
        <f t="shared" si="1"/>
        <v>6</v>
      </c>
      <c r="O60" s="1">
        <f t="array" ref="O60">IFS(K60="a",29.5,K60="b",33,K60="c",40.1,K60="d",45.4,K60="e",56.6,K60=0,0)</f>
        <v>45.4</v>
      </c>
      <c r="P60" s="1">
        <f t="array" ref="P60">IFS(K60="a",N60*23.6,K60="b",N60*28.3,K60="c",N60*38.9,K60="d",N60*44.8,K60="e",N60*55.5,K60=0,0)</f>
        <v>268.8</v>
      </c>
      <c r="Q60" s="1">
        <f t="array" ref="Q60">IFS(L60="a",13.6,L60="b",20.5,L60="c",31.9,L60="d",41.3,L60="e",50.7,L60=0,0)</f>
        <v>0</v>
      </c>
      <c r="R60" s="1">
        <f t="array" ref="R60">IFS(L60="a",N60*23.6,L60="b",N60*28.3,L60="c",N60*38.9,L60="d",N60*44.8,L60="e",N60*55.5,L60=0,0)</f>
        <v>0</v>
      </c>
      <c r="S60" s="1">
        <f t="shared" si="2"/>
        <v>314.2</v>
      </c>
    </row>
    <row r="61" ht="14.25" customHeight="1">
      <c r="A61" s="8">
        <v>1.091117223351E12</v>
      </c>
      <c r="B61" s="8">
        <v>2.001806471E9</v>
      </c>
      <c r="C61" s="8">
        <v>1.7</v>
      </c>
      <c r="D61" s="8">
        <v>121003.0</v>
      </c>
      <c r="E61" s="8">
        <v>313027.0</v>
      </c>
      <c r="F61" s="8" t="s">
        <v>36</v>
      </c>
      <c r="G61" s="8" t="s">
        <v>37</v>
      </c>
      <c r="H61" s="8">
        <v>179.8</v>
      </c>
      <c r="I61" s="8" t="str">
        <f>CONCATenate('Courier company invoice'!$D61,"-",'Courier company invoice'!$E61)</f>
        <v>121003-313027</v>
      </c>
      <c r="J61" s="8" t="str">
        <f>VLOOKUP('Courier company invoice'!$I61,'X-Pincode'!E61:F184,2,0)</f>
        <v>b</v>
      </c>
      <c r="K61" s="8" t="str">
        <f>IF('Courier company invoice'!$G61="Forward charges",'Courier company invoice'!$J61,0)</f>
        <v>b</v>
      </c>
      <c r="L61" s="8">
        <f>IF('Courier company invoice'!$G61="Forward and RTO charges",'Courier company invoice'!$J61,0)</f>
        <v>0</v>
      </c>
      <c r="M61" s="1">
        <v>2.0</v>
      </c>
      <c r="N61" s="1">
        <f t="shared" si="1"/>
        <v>3</v>
      </c>
      <c r="O61" s="1">
        <f t="array" ref="O61">IFS(K61="a",29.5,K61="b",33,K61="c",40.1,K61="d",45.4,K61="e",56.6,K61=0,0)</f>
        <v>33</v>
      </c>
      <c r="P61" s="1">
        <f t="array" ref="P61">IFS(K61="a",N61*23.6,K61="b",N61*28.3,K61="c",N61*38.9,K61="d",N61*44.8,K61="e",N61*55.5,K61=0,0)</f>
        <v>84.9</v>
      </c>
      <c r="Q61" s="1">
        <f t="array" ref="Q61">IFS(L61="a",13.6,L61="b",20.5,L61="c",31.9,L61="d",41.3,L61="e",50.7,L61=0,0)</f>
        <v>0</v>
      </c>
      <c r="R61" s="1">
        <f t="array" ref="R61">IFS(L61="a",N61*23.6,L61="b",N61*28.3,L61="c",N61*38.9,L61="d",N61*44.8,L61="e",N61*55.5,L61=0,0)</f>
        <v>0</v>
      </c>
      <c r="S61" s="1">
        <f t="shared" si="2"/>
        <v>117.9</v>
      </c>
    </row>
    <row r="62" ht="14.25" customHeight="1">
      <c r="A62" s="8">
        <v>1.091117324011E12</v>
      </c>
      <c r="B62" s="8">
        <v>2.001807241E9</v>
      </c>
      <c r="C62" s="8">
        <v>0.79</v>
      </c>
      <c r="D62" s="8">
        <v>121003.0</v>
      </c>
      <c r="E62" s="8">
        <v>341001.0</v>
      </c>
      <c r="F62" s="8" t="s">
        <v>36</v>
      </c>
      <c r="G62" s="8" t="s">
        <v>37</v>
      </c>
      <c r="H62" s="8">
        <v>90.2</v>
      </c>
      <c r="I62" s="8" t="str">
        <f>CONCATenate('Courier company invoice'!$D62,"-",'Courier company invoice'!$E62)</f>
        <v>121003-341001</v>
      </c>
      <c r="J62" s="8" t="str">
        <f>VLOOKUP('Courier company invoice'!$I62,'X-Pincode'!E62:F185,2,0)</f>
        <v>b</v>
      </c>
      <c r="K62" s="8" t="str">
        <f>IF('Courier company invoice'!$G62="Forward charges",'Courier company invoice'!$J62,0)</f>
        <v>b</v>
      </c>
      <c r="L62" s="8">
        <f>IF('Courier company invoice'!$G62="Forward and RTO charges",'Courier company invoice'!$J62,0)</f>
        <v>0</v>
      </c>
      <c r="M62" s="1">
        <v>1.0</v>
      </c>
      <c r="N62" s="1">
        <f t="shared" si="1"/>
        <v>1</v>
      </c>
      <c r="O62" s="1">
        <f t="array" ref="O62">IFS(K62="a",29.5,K62="b",33,K62="c",40.1,K62="d",45.4,K62="e",56.6,K62=0,0)</f>
        <v>33</v>
      </c>
      <c r="P62" s="1">
        <f t="array" ref="P62">IFS(K62="a",N62*23.6,K62="b",N62*28.3,K62="c",N62*38.9,K62="d",N62*44.8,K62="e",N62*55.5,K62=0,0)</f>
        <v>28.3</v>
      </c>
      <c r="Q62" s="1">
        <f t="array" ref="Q62">IFS(L62="a",13.6,L62="b",20.5,L62="c",31.9,L62="d",41.3,L62="e",50.7,L62=0,0)</f>
        <v>0</v>
      </c>
      <c r="R62" s="1">
        <f t="array" ref="R62">IFS(L62="a",N62*23.6,L62="b",N62*28.3,L62="c",N62*38.9,L62="d",N62*44.8,L62="e",N62*55.5,L62=0,0)</f>
        <v>0</v>
      </c>
      <c r="S62" s="1">
        <f t="shared" si="2"/>
        <v>61.3</v>
      </c>
    </row>
    <row r="63" ht="14.25" customHeight="1">
      <c r="A63" s="8">
        <v>1.09111732757E12</v>
      </c>
      <c r="B63" s="8">
        <v>2.001807981E9</v>
      </c>
      <c r="C63" s="8">
        <v>0.5</v>
      </c>
      <c r="D63" s="8">
        <v>121003.0</v>
      </c>
      <c r="E63" s="8">
        <v>332715.0</v>
      </c>
      <c r="F63" s="8" t="s">
        <v>36</v>
      </c>
      <c r="G63" s="8" t="s">
        <v>37</v>
      </c>
      <c r="H63" s="8">
        <v>45.4</v>
      </c>
      <c r="I63" s="8" t="str">
        <f>CONCATenate('Courier company invoice'!$D63,"-",'Courier company invoice'!$E63)</f>
        <v>121003-332715</v>
      </c>
      <c r="J63" s="8" t="str">
        <f>VLOOKUP('Courier company invoice'!$I63,'X-Pincode'!E63:F186,2,0)</f>
        <v>b</v>
      </c>
      <c r="K63" s="8" t="str">
        <f>IF('Courier company invoice'!$G63="Forward charges",'Courier company invoice'!$J63,0)</f>
        <v>b</v>
      </c>
      <c r="L63" s="8">
        <f>IF('Courier company invoice'!$G63="Forward and RTO charges",'Courier company invoice'!$J63,0)</f>
        <v>0</v>
      </c>
      <c r="M63" s="1">
        <v>0.5</v>
      </c>
      <c r="N63" s="1">
        <f t="shared" si="1"/>
        <v>0</v>
      </c>
      <c r="O63" s="1">
        <f t="array" ref="O63">IFS(K63="a",29.5,K63="b",33,K63="c",40.1,K63="d",45.4,K63="e",56.6,K63=0,0)</f>
        <v>33</v>
      </c>
      <c r="P63" s="1">
        <f t="array" ref="P63">IFS(K63="a",N63*23.6,K63="b",N63*28.3,K63="c",N63*38.9,K63="d",N63*44.8,K63="e",N63*55.5,K63=0,0)</f>
        <v>0</v>
      </c>
      <c r="Q63" s="1">
        <f t="array" ref="Q63">IFS(L63="a",13.6,L63="b",20.5,L63="c",31.9,L63="d",41.3,L63="e",50.7,L63=0,0)</f>
        <v>0</v>
      </c>
      <c r="R63" s="1">
        <f t="array" ref="R63">IFS(L63="a",N63*23.6,L63="b",N63*28.3,L63="c",N63*38.9,L63="d",N63*44.8,L63="e",N63*55.5,L63=0,0)</f>
        <v>0</v>
      </c>
      <c r="S63" s="1">
        <f t="shared" si="2"/>
        <v>33</v>
      </c>
    </row>
    <row r="64" ht="14.25" customHeight="1">
      <c r="A64" s="8">
        <v>1.091117435602E12</v>
      </c>
      <c r="B64" s="8">
        <v>2.001808286E9</v>
      </c>
      <c r="C64" s="8">
        <v>0.77</v>
      </c>
      <c r="D64" s="8">
        <v>121003.0</v>
      </c>
      <c r="E64" s="8">
        <v>302031.0</v>
      </c>
      <c r="F64" s="8" t="s">
        <v>36</v>
      </c>
      <c r="G64" s="8" t="s">
        <v>37</v>
      </c>
      <c r="H64" s="8">
        <v>90.2</v>
      </c>
      <c r="I64" s="8" t="str">
        <f>CONCATenate('Courier company invoice'!$D64,"-",'Courier company invoice'!$E64)</f>
        <v>121003-302031</v>
      </c>
      <c r="J64" s="8" t="str">
        <f>VLOOKUP('Courier company invoice'!$I64,'X-Pincode'!E64:F187,2,0)</f>
        <v>b</v>
      </c>
      <c r="K64" s="8" t="str">
        <f>IF('Courier company invoice'!$G64="Forward charges",'Courier company invoice'!$J64,0)</f>
        <v>b</v>
      </c>
      <c r="L64" s="8">
        <f>IF('Courier company invoice'!$G64="Forward and RTO charges",'Courier company invoice'!$J64,0)</f>
        <v>0</v>
      </c>
      <c r="M64" s="1">
        <v>1.0</v>
      </c>
      <c r="N64" s="1">
        <f t="shared" si="1"/>
        <v>1</v>
      </c>
      <c r="O64" s="1">
        <f t="array" ref="O64">IFS(K64="a",29.5,K64="b",33,K64="c",40.1,K64="d",45.4,K64="e",56.6,K64=0,0)</f>
        <v>33</v>
      </c>
      <c r="P64" s="1">
        <f t="array" ref="P64">IFS(K64="a",N64*23.6,K64="b",N64*28.3,K64="c",N64*38.9,K64="d",N64*44.8,K64="e",N64*55.5,K64=0,0)</f>
        <v>28.3</v>
      </c>
      <c r="Q64" s="1">
        <f t="array" ref="Q64">IFS(L64="a",13.6,L64="b",20.5,L64="c",31.9,L64="d",41.3,L64="e",50.7,L64=0,0)</f>
        <v>0</v>
      </c>
      <c r="R64" s="1">
        <f t="array" ref="R64">IFS(L64="a",N64*23.6,L64="b",N64*28.3,L64="c",N64*38.9,L64="d",N64*44.8,L64="e",N64*55.5,L64=0,0)</f>
        <v>0</v>
      </c>
      <c r="S64" s="1">
        <f t="shared" si="2"/>
        <v>61.3</v>
      </c>
    </row>
    <row r="65" ht="14.25" customHeight="1">
      <c r="A65" s="8">
        <v>1.09111743768E12</v>
      </c>
      <c r="B65" s="8">
        <v>2.001808801E9</v>
      </c>
      <c r="C65" s="8">
        <v>0.8</v>
      </c>
      <c r="D65" s="8">
        <v>121003.0</v>
      </c>
      <c r="E65" s="8">
        <v>335001.0</v>
      </c>
      <c r="F65" s="8" t="s">
        <v>36</v>
      </c>
      <c r="G65" s="8" t="s">
        <v>37</v>
      </c>
      <c r="H65" s="8">
        <v>90.2</v>
      </c>
      <c r="I65" s="8" t="str">
        <f>CONCATenate('Courier company invoice'!$D65,"-",'Courier company invoice'!$E65)</f>
        <v>121003-335001</v>
      </c>
      <c r="J65" s="8" t="str">
        <f>VLOOKUP('Courier company invoice'!$I65,'X-Pincode'!E65:F188,2,0)</f>
        <v>b</v>
      </c>
      <c r="K65" s="8" t="str">
        <f>IF('Courier company invoice'!$G65="Forward charges",'Courier company invoice'!$J65,0)</f>
        <v>b</v>
      </c>
      <c r="L65" s="8">
        <f>IF('Courier company invoice'!$G65="Forward and RTO charges",'Courier company invoice'!$J65,0)</f>
        <v>0</v>
      </c>
      <c r="M65" s="1">
        <v>1.0</v>
      </c>
      <c r="N65" s="1">
        <f t="shared" si="1"/>
        <v>1</v>
      </c>
      <c r="O65" s="1">
        <f t="array" ref="O65">IFS(K65="a",29.5,K65="b",33,K65="c",40.1,K65="d",45.4,K65="e",56.6,K65=0,0)</f>
        <v>33</v>
      </c>
      <c r="P65" s="1">
        <f t="array" ref="P65">IFS(K65="a",N65*23.6,K65="b",N65*28.3,K65="c",N65*38.9,K65="d",N65*44.8,K65="e",N65*55.5,K65=0,0)</f>
        <v>28.3</v>
      </c>
      <c r="Q65" s="1">
        <f t="array" ref="Q65">IFS(L65="a",13.6,L65="b",20.5,L65="c",31.9,L65="d",41.3,L65="e",50.7,L65=0,0)</f>
        <v>0</v>
      </c>
      <c r="R65" s="1">
        <f t="array" ref="R65">IFS(L65="a",N65*23.6,L65="b",N65*28.3,L65="c",N65*38.9,L65="d",N65*44.8,L65="e",N65*55.5,L65=0,0)</f>
        <v>0</v>
      </c>
      <c r="S65" s="1">
        <f t="shared" si="2"/>
        <v>61.3</v>
      </c>
    </row>
    <row r="66" ht="14.25" customHeight="1">
      <c r="A66" s="8">
        <v>1.0911178042E12</v>
      </c>
      <c r="B66" s="8">
        <v>2.001810104E9</v>
      </c>
      <c r="C66" s="8">
        <v>0.76</v>
      </c>
      <c r="D66" s="8">
        <v>121003.0</v>
      </c>
      <c r="E66" s="8">
        <v>334004.0</v>
      </c>
      <c r="F66" s="8" t="s">
        <v>36</v>
      </c>
      <c r="G66" s="8" t="s">
        <v>37</v>
      </c>
      <c r="H66" s="8">
        <v>90.2</v>
      </c>
      <c r="I66" s="8" t="str">
        <f>CONCATenate('Courier company invoice'!$D66,"-",'Courier company invoice'!$E66)</f>
        <v>121003-334004</v>
      </c>
      <c r="J66" s="8" t="str">
        <f>VLOOKUP('Courier company invoice'!$I66,'X-Pincode'!E66:F189,2,0)</f>
        <v>b</v>
      </c>
      <c r="K66" s="8" t="str">
        <f>IF('Courier company invoice'!$G66="Forward charges",'Courier company invoice'!$J66,0)</f>
        <v>b</v>
      </c>
      <c r="L66" s="8">
        <f>IF('Courier company invoice'!$G66="Forward and RTO charges",'Courier company invoice'!$J66,0)</f>
        <v>0</v>
      </c>
      <c r="M66" s="1">
        <v>1.0</v>
      </c>
      <c r="N66" s="1">
        <f t="shared" si="1"/>
        <v>1</v>
      </c>
      <c r="O66" s="1">
        <f t="array" ref="O66">IFS(K66="a",29.5,K66="b",33,K66="c",40.1,K66="d",45.4,K66="e",56.6,K66=0,0)</f>
        <v>33</v>
      </c>
      <c r="P66" s="1">
        <f t="array" ref="P66">IFS(K66="a",N66*23.6,K66="b",N66*28.3,K66="c",N66*38.9,K66="d",N66*44.8,K66="e",N66*55.5,K66=0,0)</f>
        <v>28.3</v>
      </c>
      <c r="Q66" s="1">
        <f t="array" ref="Q66">IFS(L66="a",13.6,L66="b",20.5,L66="c",31.9,L66="d",41.3,L66="e",50.7,L66=0,0)</f>
        <v>0</v>
      </c>
      <c r="R66" s="1">
        <f t="array" ref="R66">IFS(L66="a",N66*23.6,L66="b",N66*28.3,L66="c",N66*38.9,L66="d",N66*44.8,L66="e",N66*55.5,L66=0,0)</f>
        <v>0</v>
      </c>
      <c r="S66" s="1">
        <f t="shared" si="2"/>
        <v>61.3</v>
      </c>
    </row>
    <row r="67" ht="14.25" customHeight="1">
      <c r="A67" s="8">
        <v>1.091117957533E12</v>
      </c>
      <c r="B67" s="8">
        <v>2.001811153E9</v>
      </c>
      <c r="C67" s="8">
        <v>0.76</v>
      </c>
      <c r="D67" s="8">
        <v>121003.0</v>
      </c>
      <c r="E67" s="8">
        <v>321001.0</v>
      </c>
      <c r="F67" s="8" t="s">
        <v>36</v>
      </c>
      <c r="G67" s="8" t="s">
        <v>37</v>
      </c>
      <c r="H67" s="8">
        <v>90.2</v>
      </c>
      <c r="I67" s="8" t="str">
        <f>CONCATenate('Courier company invoice'!$D67,"-",'Courier company invoice'!$E67)</f>
        <v>121003-321001</v>
      </c>
      <c r="J67" s="8" t="str">
        <f>VLOOKUP('Courier company invoice'!$I67,'X-Pincode'!E67:F190,2,0)</f>
        <v>b</v>
      </c>
      <c r="K67" s="8" t="str">
        <f>IF('Courier company invoice'!$G67="Forward charges",'Courier company invoice'!$J67,0)</f>
        <v>b</v>
      </c>
      <c r="L67" s="8">
        <f>IF('Courier company invoice'!$G67="Forward and RTO charges",'Courier company invoice'!$J67,0)</f>
        <v>0</v>
      </c>
      <c r="M67" s="1">
        <v>1.0</v>
      </c>
      <c r="N67" s="1">
        <f t="shared" si="1"/>
        <v>1</v>
      </c>
      <c r="O67" s="1">
        <f t="array" ref="O67">IFS(K67="a",29.5,K67="b",33,K67="c",40.1,K67="d",45.4,K67="e",56.6,K67=0,0)</f>
        <v>33</v>
      </c>
      <c r="P67" s="1">
        <f t="array" ref="P67">IFS(K67="a",N67*23.6,K67="b",N67*28.3,K67="c",N67*38.9,K67="d",N67*44.8,K67="e",N67*55.5,K67=0,0)</f>
        <v>28.3</v>
      </c>
      <c r="Q67" s="1">
        <f t="array" ref="Q67">IFS(L67="a",13.6,L67="b",20.5,L67="c",31.9,L67="d",41.3,L67="e",50.7,L67=0,0)</f>
        <v>0</v>
      </c>
      <c r="R67" s="1">
        <f t="array" ref="R67">IFS(L67="a",N67*23.6,L67="b",N67*28.3,L67="c",N67*38.9,L67="d",N67*44.8,L67="e",N67*55.5,L67=0,0)</f>
        <v>0</v>
      </c>
      <c r="S67" s="1">
        <f t="shared" si="2"/>
        <v>61.3</v>
      </c>
    </row>
    <row r="68" ht="14.25" customHeight="1">
      <c r="A68" s="8">
        <v>1.091117957942E12</v>
      </c>
      <c r="B68" s="8">
        <v>2.001811229E9</v>
      </c>
      <c r="C68" s="8">
        <v>0.6</v>
      </c>
      <c r="D68" s="8">
        <v>121003.0</v>
      </c>
      <c r="E68" s="8">
        <v>324001.0</v>
      </c>
      <c r="F68" s="8" t="s">
        <v>36</v>
      </c>
      <c r="G68" s="8" t="s">
        <v>37</v>
      </c>
      <c r="H68" s="8">
        <v>90.2</v>
      </c>
      <c r="I68" s="8" t="str">
        <f>CONCATenate('Courier company invoice'!$D68,"-",'Courier company invoice'!$E68)</f>
        <v>121003-324001</v>
      </c>
      <c r="J68" s="8" t="str">
        <f>VLOOKUP('Courier company invoice'!$I68,'X-Pincode'!E68:F191,2,0)</f>
        <v>b</v>
      </c>
      <c r="K68" s="8" t="str">
        <f>IF('Courier company invoice'!$G68="Forward charges",'Courier company invoice'!$J68,0)</f>
        <v>b</v>
      </c>
      <c r="L68" s="8">
        <f>IF('Courier company invoice'!$G68="Forward and RTO charges",'Courier company invoice'!$J68,0)</f>
        <v>0</v>
      </c>
      <c r="M68" s="1">
        <v>1.0</v>
      </c>
      <c r="N68" s="1">
        <f t="shared" si="1"/>
        <v>1</v>
      </c>
      <c r="O68" s="1">
        <f t="array" ref="O68">IFS(K68="a",29.5,K68="b",33,K68="c",40.1,K68="d",45.4,K68="e",56.6,K68=0,0)</f>
        <v>33</v>
      </c>
      <c r="P68" s="1">
        <f t="array" ref="P68">IFS(K68="a",N68*23.6,K68="b",N68*28.3,K68="c",N68*38.9,K68="d",N68*44.8,K68="e",N68*55.5,K68=0,0)</f>
        <v>28.3</v>
      </c>
      <c r="Q68" s="1">
        <f t="array" ref="Q68">IFS(L68="a",13.6,L68="b",20.5,L68="c",31.9,L68="d",41.3,L68="e",50.7,L68=0,0)</f>
        <v>0</v>
      </c>
      <c r="R68" s="1">
        <f t="array" ref="R68">IFS(L68="a",N68*23.6,L68="b",N68*28.3,L68="c",N68*38.9,L68="d",N68*44.8,L68="e",N68*55.5,L68=0,0)</f>
        <v>0</v>
      </c>
      <c r="S68" s="1">
        <f t="shared" si="2"/>
        <v>61.3</v>
      </c>
    </row>
    <row r="69" ht="14.25" customHeight="1">
      <c r="A69" s="8">
        <v>1.091117958395E12</v>
      </c>
      <c r="B69" s="8">
        <v>2.001811363E9</v>
      </c>
      <c r="C69" s="8">
        <v>0.59</v>
      </c>
      <c r="D69" s="8">
        <v>121003.0</v>
      </c>
      <c r="E69" s="8">
        <v>321608.0</v>
      </c>
      <c r="F69" s="8" t="s">
        <v>36</v>
      </c>
      <c r="G69" s="8" t="s">
        <v>37</v>
      </c>
      <c r="H69" s="8">
        <v>90.2</v>
      </c>
      <c r="I69" s="8" t="str">
        <f>CONCATenate('Courier company invoice'!$D69,"-",'Courier company invoice'!$E69)</f>
        <v>121003-321608</v>
      </c>
      <c r="J69" s="8" t="str">
        <f>VLOOKUP('Courier company invoice'!$I69,'X-Pincode'!E69:F192,2,0)</f>
        <v>b</v>
      </c>
      <c r="K69" s="8" t="str">
        <f>IF('Courier company invoice'!$G69="Forward charges",'Courier company invoice'!$J69,0)</f>
        <v>b</v>
      </c>
      <c r="L69" s="8">
        <f>IF('Courier company invoice'!$G69="Forward and RTO charges",'Courier company invoice'!$J69,0)</f>
        <v>0</v>
      </c>
      <c r="M69" s="1">
        <v>1.0</v>
      </c>
      <c r="N69" s="1">
        <f t="shared" si="1"/>
        <v>1</v>
      </c>
      <c r="O69" s="1">
        <f t="array" ref="O69">IFS(K69="a",29.5,K69="b",33,K69="c",40.1,K69="d",45.4,K69="e",56.6,K69=0,0)</f>
        <v>33</v>
      </c>
      <c r="P69" s="1">
        <f t="array" ref="P69">IFS(K69="a",N69*23.6,K69="b",N69*28.3,K69="c",N69*38.9,K69="d",N69*44.8,K69="e",N69*55.5,K69=0,0)</f>
        <v>28.3</v>
      </c>
      <c r="Q69" s="1">
        <f t="array" ref="Q69">IFS(L69="a",13.6,L69="b",20.5,L69="c",31.9,L69="d",41.3,L69="e",50.7,L69=0,0)</f>
        <v>0</v>
      </c>
      <c r="R69" s="1">
        <f t="array" ref="R69">IFS(L69="a",N69*23.6,L69="b",N69*28.3,L69="c",N69*38.9,L69="d",N69*44.8,L69="e",N69*55.5,L69=0,0)</f>
        <v>0</v>
      </c>
      <c r="S69" s="1">
        <f t="shared" si="2"/>
        <v>61.3</v>
      </c>
    </row>
    <row r="70" ht="14.25" customHeight="1">
      <c r="A70" s="8">
        <v>1.091118001865E12</v>
      </c>
      <c r="B70" s="8">
        <v>2.001811466E9</v>
      </c>
      <c r="C70" s="8">
        <v>0.8</v>
      </c>
      <c r="D70" s="8">
        <v>121003.0</v>
      </c>
      <c r="E70" s="8">
        <v>302002.0</v>
      </c>
      <c r="F70" s="8" t="s">
        <v>36</v>
      </c>
      <c r="G70" s="8" t="s">
        <v>37</v>
      </c>
      <c r="H70" s="8">
        <v>90.2</v>
      </c>
      <c r="I70" s="8" t="str">
        <f>CONCATenate('Courier company invoice'!$D70,"-",'Courier company invoice'!$E70)</f>
        <v>121003-302002</v>
      </c>
      <c r="J70" s="8" t="str">
        <f>VLOOKUP('Courier company invoice'!$I70,'X-Pincode'!E70:F193,2,0)</f>
        <v>b</v>
      </c>
      <c r="K70" s="8" t="str">
        <f>IF('Courier company invoice'!$G70="Forward charges",'Courier company invoice'!$J70,0)</f>
        <v>b</v>
      </c>
      <c r="L70" s="8">
        <f>IF('Courier company invoice'!$G70="Forward and RTO charges",'Courier company invoice'!$J70,0)</f>
        <v>0</v>
      </c>
      <c r="M70" s="1">
        <v>1.0</v>
      </c>
      <c r="N70" s="1">
        <f t="shared" si="1"/>
        <v>1</v>
      </c>
      <c r="O70" s="1">
        <f t="array" ref="O70">IFS(K70="a",29.5,K70="b",33,K70="c",40.1,K70="d",45.4,K70="e",56.6,K70=0,0)</f>
        <v>33</v>
      </c>
      <c r="P70" s="1">
        <f t="array" ref="P70">IFS(K70="a",N70*23.6,K70="b",N70*28.3,K70="c",N70*38.9,K70="d",N70*44.8,K70="e",N70*55.5,K70=0,0)</f>
        <v>28.3</v>
      </c>
      <c r="Q70" s="1">
        <f t="array" ref="Q70">IFS(L70="a",13.6,L70="b",20.5,L70="c",31.9,L70="d",41.3,L70="e",50.7,L70=0,0)</f>
        <v>0</v>
      </c>
      <c r="R70" s="1">
        <f t="array" ref="R70">IFS(L70="a",N70*23.6,L70="b",N70*28.3,L70="c",N70*38.9,L70="d",N70*44.8,L70="e",N70*55.5,L70=0,0)</f>
        <v>0</v>
      </c>
      <c r="S70" s="1">
        <f t="shared" si="2"/>
        <v>61.3</v>
      </c>
    </row>
    <row r="71" ht="14.25" customHeight="1">
      <c r="A71" s="8">
        <v>1.091118009786E12</v>
      </c>
      <c r="B71" s="8">
        <v>2.001811809E9</v>
      </c>
      <c r="C71" s="8">
        <v>0.5</v>
      </c>
      <c r="D71" s="8">
        <v>121003.0</v>
      </c>
      <c r="E71" s="8">
        <v>311011.0</v>
      </c>
      <c r="F71" s="8" t="s">
        <v>36</v>
      </c>
      <c r="G71" s="8" t="s">
        <v>40</v>
      </c>
      <c r="H71" s="8">
        <v>86.7</v>
      </c>
      <c r="I71" s="8" t="str">
        <f>CONCATenate('Courier company invoice'!$D71,"-",'Courier company invoice'!$E71)</f>
        <v>121003-311011</v>
      </c>
      <c r="J71" s="8" t="str">
        <f>VLOOKUP('Courier company invoice'!$I71,'X-Pincode'!E71:F194,2,0)</f>
        <v>b</v>
      </c>
      <c r="K71" s="8">
        <f>IF('Courier company invoice'!$G71="Forward charges",'Courier company invoice'!$J71,0)</f>
        <v>0</v>
      </c>
      <c r="L71" s="8" t="str">
        <f>IF('Courier company invoice'!$G71="Forward and RTO charges",'Courier company invoice'!$J71,0)</f>
        <v>b</v>
      </c>
      <c r="M71" s="1">
        <v>0.5</v>
      </c>
      <c r="N71" s="1">
        <f t="shared" si="1"/>
        <v>0</v>
      </c>
      <c r="O71" s="1">
        <f t="array" ref="O71">IFS(K71="a",29.5,K71="b",33,K71="c",40.1,K71="d",45.4,K71="e",56.6,K71=0,0)</f>
        <v>0</v>
      </c>
      <c r="P71" s="1">
        <f t="array" ref="P71">IFS(K71="a",N71*23.6,K71="b",N71*28.3,K71="c",N71*38.9,K71="d",N71*44.8,K71="e",N71*55.5,K71=0,0)</f>
        <v>0</v>
      </c>
      <c r="Q71" s="1">
        <f t="array" ref="Q71">IFS(L71="a",13.6,L71="b",20.5,L71="c",31.9,L71="d",41.3,L71="e",50.7,L71=0,0)</f>
        <v>20.5</v>
      </c>
      <c r="R71" s="1">
        <f t="array" ref="R71">IFS(L71="a",N71*23.6,L71="b",N71*28.3,L71="c",N71*38.9,L71="d",N71*44.8,L71="e",N71*55.5,L71=0,0)</f>
        <v>0</v>
      </c>
      <c r="S71" s="1">
        <f t="shared" si="2"/>
        <v>20.5</v>
      </c>
    </row>
    <row r="72" ht="14.25" customHeight="1">
      <c r="A72" s="8">
        <v>1.091118548333E12</v>
      </c>
      <c r="B72" s="8">
        <v>2.001812854E9</v>
      </c>
      <c r="C72" s="8">
        <v>2.94</v>
      </c>
      <c r="D72" s="8">
        <v>121003.0</v>
      </c>
      <c r="E72" s="8">
        <v>306302.0</v>
      </c>
      <c r="F72" s="8" t="s">
        <v>36</v>
      </c>
      <c r="G72" s="8" t="s">
        <v>37</v>
      </c>
      <c r="H72" s="8">
        <v>269.4</v>
      </c>
      <c r="I72" s="8" t="str">
        <f>CONCATenate('Courier company invoice'!$D72,"-",'Courier company invoice'!$E72)</f>
        <v>121003-306302</v>
      </c>
      <c r="J72" s="8" t="str">
        <f>VLOOKUP('Courier company invoice'!$I72,'X-Pincode'!E72:F195,2,0)</f>
        <v>b</v>
      </c>
      <c r="K72" s="8" t="str">
        <f>IF('Courier company invoice'!$G72="Forward charges",'Courier company invoice'!$J72,0)</f>
        <v>b</v>
      </c>
      <c r="L72" s="8">
        <f>IF('Courier company invoice'!$G72="Forward and RTO charges",'Courier company invoice'!$J72,0)</f>
        <v>0</v>
      </c>
      <c r="M72" s="1">
        <v>3.0</v>
      </c>
      <c r="N72" s="1">
        <f t="shared" si="1"/>
        <v>5</v>
      </c>
      <c r="O72" s="1">
        <f t="array" ref="O72">IFS(K72="a",29.5,K72="b",33,K72="c",40.1,K72="d",45.4,K72="e",56.6,K72=0,0)</f>
        <v>33</v>
      </c>
      <c r="P72" s="1">
        <f t="array" ref="P72">IFS(K72="a",N72*23.6,K72="b",N72*28.3,K72="c",N72*38.9,K72="d",N72*44.8,K72="e",N72*55.5,K72=0,0)</f>
        <v>141.5</v>
      </c>
      <c r="Q72" s="1">
        <f t="array" ref="Q72">IFS(L72="a",13.6,L72="b",20.5,L72="c",31.9,L72="d",41.3,L72="e",50.7,L72=0,0)</f>
        <v>0</v>
      </c>
      <c r="R72" s="1">
        <f t="array" ref="R72">IFS(L72="a",N72*23.6,L72="b",N72*28.3,L72="c",N72*38.9,L72="d",N72*44.8,L72="e",N72*55.5,L72=0,0)</f>
        <v>0</v>
      </c>
      <c r="S72" s="1">
        <f t="shared" si="2"/>
        <v>174.5</v>
      </c>
    </row>
    <row r="73" ht="14.25" customHeight="1">
      <c r="A73" s="8">
        <v>1.091118553701E12</v>
      </c>
      <c r="B73" s="8">
        <v>2.001813009E9</v>
      </c>
      <c r="C73" s="8">
        <v>1.0</v>
      </c>
      <c r="D73" s="8">
        <v>121003.0</v>
      </c>
      <c r="E73" s="8">
        <v>313001.0</v>
      </c>
      <c r="F73" s="8" t="s">
        <v>36</v>
      </c>
      <c r="G73" s="8" t="s">
        <v>37</v>
      </c>
      <c r="H73" s="8">
        <v>90.2</v>
      </c>
      <c r="I73" s="8" t="str">
        <f>CONCATenate('Courier company invoice'!$D73,"-",'Courier company invoice'!$E73)</f>
        <v>121003-313001</v>
      </c>
      <c r="J73" s="8" t="str">
        <f>VLOOKUP('Courier company invoice'!$I73,'X-Pincode'!E73:F196,2,0)</f>
        <v>b</v>
      </c>
      <c r="K73" s="8" t="str">
        <f>IF('Courier company invoice'!$G73="Forward charges",'Courier company invoice'!$J73,0)</f>
        <v>b</v>
      </c>
      <c r="L73" s="8">
        <f>IF('Courier company invoice'!$G73="Forward and RTO charges",'Courier company invoice'!$J73,0)</f>
        <v>0</v>
      </c>
      <c r="M73" s="1">
        <v>1.0</v>
      </c>
      <c r="N73" s="1">
        <f t="shared" si="1"/>
        <v>1</v>
      </c>
      <c r="O73" s="1">
        <f t="array" ref="O73">IFS(K73="a",29.5,K73="b",33,K73="c",40.1,K73="d",45.4,K73="e",56.6,K73=0,0)</f>
        <v>33</v>
      </c>
      <c r="P73" s="1">
        <f t="array" ref="P73">IFS(K73="a",N73*23.6,K73="b",N73*28.3,K73="c",N73*38.9,K73="d",N73*44.8,K73="e",N73*55.5,K73=0,0)</f>
        <v>28.3</v>
      </c>
      <c r="Q73" s="1">
        <f t="array" ref="Q73">IFS(L73="a",13.6,L73="b",20.5,L73="c",31.9,L73="d",41.3,L73="e",50.7,L73=0,0)</f>
        <v>0</v>
      </c>
      <c r="R73" s="1">
        <f t="array" ref="R73">IFS(L73="a",N73*23.6,L73="b",N73*28.3,L73="c",N73*38.9,L73="d",N73*44.8,L73="e",N73*55.5,L73=0,0)</f>
        <v>0</v>
      </c>
      <c r="S73" s="1">
        <f t="shared" si="2"/>
        <v>61.3</v>
      </c>
    </row>
    <row r="74" ht="14.25" customHeight="1">
      <c r="A74" s="8">
        <v>1.091118591534E12</v>
      </c>
      <c r="B74" s="8">
        <v>2.00181265E9</v>
      </c>
      <c r="C74" s="8">
        <v>0.61</v>
      </c>
      <c r="D74" s="8">
        <v>121003.0</v>
      </c>
      <c r="E74" s="8">
        <v>302002.0</v>
      </c>
      <c r="F74" s="8" t="s">
        <v>36</v>
      </c>
      <c r="G74" s="8" t="s">
        <v>37</v>
      </c>
      <c r="H74" s="8">
        <v>90.2</v>
      </c>
      <c r="I74" s="8" t="str">
        <f>CONCATenate('Courier company invoice'!$D74,"-",'Courier company invoice'!$E74)</f>
        <v>121003-302002</v>
      </c>
      <c r="J74" s="8" t="str">
        <f>VLOOKUP('Courier company invoice'!$I74,'X-Pincode'!E74:F197,2,0)</f>
        <v>b</v>
      </c>
      <c r="K74" s="8" t="str">
        <f>IF('Courier company invoice'!$G74="Forward charges",'Courier company invoice'!$J74,0)</f>
        <v>b</v>
      </c>
      <c r="L74" s="8">
        <f>IF('Courier company invoice'!$G74="Forward and RTO charges",'Courier company invoice'!$J74,0)</f>
        <v>0</v>
      </c>
      <c r="M74" s="1">
        <v>1.0</v>
      </c>
      <c r="N74" s="1">
        <f t="shared" si="1"/>
        <v>1</v>
      </c>
      <c r="O74" s="1">
        <f t="array" ref="O74">IFS(K74="a",29.5,K74="b",33,K74="c",40.1,K74="d",45.4,K74="e",56.6,K74=0,0)</f>
        <v>33</v>
      </c>
      <c r="P74" s="1">
        <f t="array" ref="P74">IFS(K74="a",N74*23.6,K74="b",N74*28.3,K74="c",N74*38.9,K74="d",N74*44.8,K74="e",N74*55.5,K74=0,0)</f>
        <v>28.3</v>
      </c>
      <c r="Q74" s="1">
        <f t="array" ref="Q74">IFS(L74="a",13.6,L74="b",20.5,L74="c",31.9,L74="d",41.3,L74="e",50.7,L74=0,0)</f>
        <v>0</v>
      </c>
      <c r="R74" s="1">
        <f t="array" ref="R74">IFS(L74="a",N74*23.6,L74="b",N74*28.3,L74="c",N74*38.9,L74="d",N74*44.8,L74="e",N74*55.5,L74=0,0)</f>
        <v>0</v>
      </c>
      <c r="S74" s="1">
        <f t="shared" si="2"/>
        <v>61.3</v>
      </c>
    </row>
    <row r="75" ht="14.25" customHeight="1">
      <c r="A75" s="8">
        <v>1.09111892511E12</v>
      </c>
      <c r="B75" s="8">
        <v>2.00181458E9</v>
      </c>
      <c r="C75" s="8">
        <v>0.15</v>
      </c>
      <c r="D75" s="8">
        <v>121003.0</v>
      </c>
      <c r="E75" s="8">
        <v>322255.0</v>
      </c>
      <c r="F75" s="8" t="s">
        <v>36</v>
      </c>
      <c r="G75" s="8" t="s">
        <v>40</v>
      </c>
      <c r="H75" s="8">
        <v>86.7</v>
      </c>
      <c r="I75" s="8" t="str">
        <f>CONCATenate('Courier company invoice'!$D75,"-",'Courier company invoice'!$E75)</f>
        <v>121003-322255</v>
      </c>
      <c r="J75" s="8" t="str">
        <f>VLOOKUP('Courier company invoice'!$I75,'X-Pincode'!E75:F198,2,0)</f>
        <v>b</v>
      </c>
      <c r="K75" s="8">
        <f>IF('Courier company invoice'!$G75="Forward charges",'Courier company invoice'!$J75,0)</f>
        <v>0</v>
      </c>
      <c r="L75" s="8" t="str">
        <f>IF('Courier company invoice'!$G75="Forward and RTO charges",'Courier company invoice'!$J75,0)</f>
        <v>b</v>
      </c>
      <c r="M75" s="1">
        <v>0.5</v>
      </c>
      <c r="N75" s="1">
        <f t="shared" si="1"/>
        <v>0</v>
      </c>
      <c r="O75" s="1">
        <f t="array" ref="O75">IFS(K75="a",29.5,K75="b",33,K75="c",40.1,K75="d",45.4,K75="e",56.6,K75=0,0)</f>
        <v>0</v>
      </c>
      <c r="P75" s="1">
        <f t="array" ref="P75">IFS(K75="a",N75*23.6,K75="b",N75*28.3,K75="c",N75*38.9,K75="d",N75*44.8,K75="e",N75*55.5,K75=0,0)</f>
        <v>0</v>
      </c>
      <c r="Q75" s="1">
        <f t="array" ref="Q75">IFS(L75="a",13.6,L75="b",20.5,L75="c",31.9,L75="d",41.3,L75="e",50.7,L75=0,0)</f>
        <v>20.5</v>
      </c>
      <c r="R75" s="1">
        <f t="array" ref="R75">IFS(L75="a",N75*23.6,L75="b",N75*28.3,L75="c",N75*38.9,L75="d",N75*44.8,L75="e",N75*55.5,L75=0,0)</f>
        <v>0</v>
      </c>
      <c r="S75" s="1">
        <f t="shared" si="2"/>
        <v>20.5</v>
      </c>
    </row>
    <row r="76" ht="14.25" customHeight="1">
      <c r="A76" s="8">
        <v>1.091119169701E12</v>
      </c>
      <c r="B76" s="8">
        <v>2.001815688E9</v>
      </c>
      <c r="C76" s="8">
        <v>0.2</v>
      </c>
      <c r="D76" s="8">
        <v>121003.0</v>
      </c>
      <c r="E76" s="8">
        <v>302017.0</v>
      </c>
      <c r="F76" s="8" t="s">
        <v>36</v>
      </c>
      <c r="G76" s="8" t="s">
        <v>37</v>
      </c>
      <c r="H76" s="8">
        <v>45.4</v>
      </c>
      <c r="I76" s="8" t="str">
        <f>CONCATenate('Courier company invoice'!$D76,"-",'Courier company invoice'!$E76)</f>
        <v>121003-302017</v>
      </c>
      <c r="J76" s="8" t="str">
        <f>VLOOKUP('Courier company invoice'!$I76,'X-Pincode'!E76:F199,2,0)</f>
        <v>b</v>
      </c>
      <c r="K76" s="8" t="str">
        <f>IF('Courier company invoice'!$G76="Forward charges",'Courier company invoice'!$J76,0)</f>
        <v>b</v>
      </c>
      <c r="L76" s="8">
        <f>IF('Courier company invoice'!$G76="Forward and RTO charges",'Courier company invoice'!$J76,0)</f>
        <v>0</v>
      </c>
      <c r="M76" s="1">
        <v>0.5</v>
      </c>
      <c r="N76" s="1">
        <f t="shared" si="1"/>
        <v>0</v>
      </c>
      <c r="O76" s="1">
        <f t="array" ref="O76">IFS(K76="a",29.5,K76="b",33,K76="c",40.1,K76="d",45.4,K76="e",56.6,K76=0,0)</f>
        <v>33</v>
      </c>
      <c r="P76" s="1">
        <f t="array" ref="P76">IFS(K76="a",N76*23.6,K76="b",N76*28.3,K76="c",N76*38.9,K76="d",N76*44.8,K76="e",N76*55.5,K76=0,0)</f>
        <v>0</v>
      </c>
      <c r="Q76" s="1">
        <f t="array" ref="Q76">IFS(L76="a",13.6,L76="b",20.5,L76="c",31.9,L76="d",41.3,L76="e",50.7,L76=0,0)</f>
        <v>0</v>
      </c>
      <c r="R76" s="1">
        <f t="array" ref="R76">IFS(L76="a",N76*23.6,L76="b",N76*28.3,L76="c",N76*38.9,L76="d",N76*44.8,L76="e",N76*55.5,L76=0,0)</f>
        <v>0</v>
      </c>
      <c r="S76" s="1">
        <f t="shared" si="2"/>
        <v>33</v>
      </c>
    </row>
    <row r="77" ht="14.25" customHeight="1">
      <c r="A77" s="8">
        <v>1.091119367193E12</v>
      </c>
      <c r="B77" s="8">
        <v>2.001816131E9</v>
      </c>
      <c r="C77" s="8">
        <v>0.7</v>
      </c>
      <c r="D77" s="8">
        <v>121003.0</v>
      </c>
      <c r="E77" s="8">
        <v>302017.0</v>
      </c>
      <c r="F77" s="8" t="s">
        <v>36</v>
      </c>
      <c r="G77" s="8" t="s">
        <v>37</v>
      </c>
      <c r="H77" s="8">
        <v>90.2</v>
      </c>
      <c r="I77" s="8" t="str">
        <f>CONCATenate('Courier company invoice'!$D77,"-",'Courier company invoice'!$E77)</f>
        <v>121003-302017</v>
      </c>
      <c r="J77" s="8" t="str">
        <f>VLOOKUP('Courier company invoice'!$I77,'X-Pincode'!E77:F200,2,0)</f>
        <v>b</v>
      </c>
      <c r="K77" s="8" t="str">
        <f>IF('Courier company invoice'!$G77="Forward charges",'Courier company invoice'!$J77,0)</f>
        <v>b</v>
      </c>
      <c r="L77" s="8">
        <f>IF('Courier company invoice'!$G77="Forward and RTO charges",'Courier company invoice'!$J77,0)</f>
        <v>0</v>
      </c>
      <c r="M77" s="1">
        <v>1.0</v>
      </c>
      <c r="N77" s="1">
        <f t="shared" si="1"/>
        <v>1</v>
      </c>
      <c r="O77" s="1">
        <f t="array" ref="O77">IFS(K77="a",29.5,K77="b",33,K77="c",40.1,K77="d",45.4,K77="e",56.6,K77=0,0)</f>
        <v>33</v>
      </c>
      <c r="P77" s="1">
        <f t="array" ref="P77">IFS(K77="a",N77*23.6,K77="b",N77*28.3,K77="c",N77*38.9,K77="d",N77*44.8,K77="e",N77*55.5,K77=0,0)</f>
        <v>28.3</v>
      </c>
      <c r="Q77" s="1">
        <f t="array" ref="Q77">IFS(L77="a",13.6,L77="b",20.5,L77="c",31.9,L77="d",41.3,L77="e",50.7,L77=0,0)</f>
        <v>0</v>
      </c>
      <c r="R77" s="1">
        <f t="array" ref="R77">IFS(L77="a",N77*23.6,L77="b",N77*28.3,L77="c",N77*38.9,L77="d",N77*44.8,L77="e",N77*55.5,L77=0,0)</f>
        <v>0</v>
      </c>
      <c r="S77" s="1">
        <f t="shared" si="2"/>
        <v>61.3</v>
      </c>
    </row>
    <row r="78" ht="14.25" customHeight="1">
      <c r="A78" s="8">
        <v>1.091119429202E12</v>
      </c>
      <c r="B78" s="8">
        <v>2.001816996E9</v>
      </c>
      <c r="C78" s="8">
        <v>0.5</v>
      </c>
      <c r="D78" s="8">
        <v>121003.0</v>
      </c>
      <c r="E78" s="8">
        <v>335512.0</v>
      </c>
      <c r="F78" s="8" t="s">
        <v>36</v>
      </c>
      <c r="G78" s="8" t="s">
        <v>37</v>
      </c>
      <c r="H78" s="8">
        <v>45.4</v>
      </c>
      <c r="I78" s="8" t="str">
        <f>CONCATenate('Courier company invoice'!$D78,"-",'Courier company invoice'!$E78)</f>
        <v>121003-335512</v>
      </c>
      <c r="J78" s="8" t="str">
        <f>VLOOKUP('Courier company invoice'!$I78,'X-Pincode'!E78:F201,2,0)</f>
        <v>b</v>
      </c>
      <c r="K78" s="8" t="str">
        <f>IF('Courier company invoice'!$G78="Forward charges",'Courier company invoice'!$J78,0)</f>
        <v>b</v>
      </c>
      <c r="L78" s="8">
        <f>IF('Courier company invoice'!$G78="Forward and RTO charges",'Courier company invoice'!$J78,0)</f>
        <v>0</v>
      </c>
      <c r="M78" s="1">
        <v>0.5</v>
      </c>
      <c r="N78" s="1">
        <f t="shared" si="1"/>
        <v>0</v>
      </c>
      <c r="O78" s="1">
        <f t="array" ref="O78">IFS(K78="a",29.5,K78="b",33,K78="c",40.1,K78="d",45.4,K78="e",56.6,K78=0,0)</f>
        <v>33</v>
      </c>
      <c r="P78" s="1">
        <f t="array" ref="P78">IFS(K78="a",N78*23.6,K78="b",N78*28.3,K78="c",N78*38.9,K78="d",N78*44.8,K78="e",N78*55.5,K78=0,0)</f>
        <v>0</v>
      </c>
      <c r="Q78" s="1">
        <f t="array" ref="Q78">IFS(L78="a",13.6,L78="b",20.5,L78="c",31.9,L78="d",41.3,L78="e",50.7,L78=0,0)</f>
        <v>0</v>
      </c>
      <c r="R78" s="1">
        <f t="array" ref="R78">IFS(L78="a",N78*23.6,L78="b",N78*28.3,L78="c",N78*38.9,L78="d",N78*44.8,L78="e",N78*55.5,L78=0,0)</f>
        <v>0</v>
      </c>
      <c r="S78" s="1">
        <f t="shared" si="2"/>
        <v>33</v>
      </c>
    </row>
    <row r="79" ht="14.25" customHeight="1">
      <c r="A79" s="8">
        <v>1.091120959225E12</v>
      </c>
      <c r="B79" s="8">
        <v>2.001821185E9</v>
      </c>
      <c r="C79" s="8">
        <v>2.1</v>
      </c>
      <c r="D79" s="8">
        <v>121003.0</v>
      </c>
      <c r="E79" s="8">
        <v>313001.0</v>
      </c>
      <c r="F79" s="8" t="s">
        <v>36</v>
      </c>
      <c r="G79" s="8" t="s">
        <v>37</v>
      </c>
      <c r="H79" s="8">
        <v>224.6</v>
      </c>
      <c r="I79" s="8" t="str">
        <f>CONCATenate('Courier company invoice'!$D79,"-",'Courier company invoice'!$E79)</f>
        <v>121003-313001</v>
      </c>
      <c r="J79" s="8" t="str">
        <f>VLOOKUP('Courier company invoice'!$I79,'X-Pincode'!E79:F202,2,0)</f>
        <v>b</v>
      </c>
      <c r="K79" s="8" t="str">
        <f>IF('Courier company invoice'!$G79="Forward charges",'Courier company invoice'!$J79,0)</f>
        <v>b</v>
      </c>
      <c r="L79" s="8">
        <f>IF('Courier company invoice'!$G79="Forward and RTO charges",'Courier company invoice'!$J79,0)</f>
        <v>0</v>
      </c>
      <c r="M79" s="1">
        <v>2.5</v>
      </c>
      <c r="N79" s="1">
        <f t="shared" si="1"/>
        <v>4</v>
      </c>
      <c r="O79" s="1">
        <f t="array" ref="O79">IFS(K79="a",29.5,K79="b",33,K79="c",40.1,K79="d",45.4,K79="e",56.6,K79=0,0)</f>
        <v>33</v>
      </c>
      <c r="P79" s="1">
        <f t="array" ref="P79">IFS(K79="a",N79*23.6,K79="b",N79*28.3,K79="c",N79*38.9,K79="d",N79*44.8,K79="e",N79*55.5,K79=0,0)</f>
        <v>113.2</v>
      </c>
      <c r="Q79" s="1">
        <f t="array" ref="Q79">IFS(L79="a",13.6,L79="b",20.5,L79="c",31.9,L79="d",41.3,L79="e",50.7,L79=0,0)</f>
        <v>0</v>
      </c>
      <c r="R79" s="1">
        <f t="array" ref="R79">IFS(L79="a",N79*23.6,L79="b",N79*28.3,L79="c",N79*38.9,L79="d",N79*44.8,L79="e",N79*55.5,L79=0,0)</f>
        <v>0</v>
      </c>
      <c r="S79" s="1">
        <f t="shared" si="2"/>
        <v>146.2</v>
      </c>
    </row>
    <row r="80" ht="14.25" customHeight="1">
      <c r="A80" s="8">
        <v>1.091120962515E12</v>
      </c>
      <c r="B80" s="8">
        <v>2.001821284E9</v>
      </c>
      <c r="C80" s="8">
        <v>0.2</v>
      </c>
      <c r="D80" s="8">
        <v>121003.0</v>
      </c>
      <c r="E80" s="8">
        <v>313001.0</v>
      </c>
      <c r="F80" s="8" t="s">
        <v>36</v>
      </c>
      <c r="G80" s="8" t="s">
        <v>37</v>
      </c>
      <c r="H80" s="8">
        <v>45.4</v>
      </c>
      <c r="I80" s="8" t="str">
        <f>CONCATenate('Courier company invoice'!$D80,"-",'Courier company invoice'!$E80)</f>
        <v>121003-313001</v>
      </c>
      <c r="J80" s="8" t="str">
        <f>VLOOKUP('Courier company invoice'!$I80,'X-Pincode'!E80:F203,2,0)</f>
        <v>b</v>
      </c>
      <c r="K80" s="8" t="str">
        <f>IF('Courier company invoice'!$G80="Forward charges",'Courier company invoice'!$J80,0)</f>
        <v>b</v>
      </c>
      <c r="L80" s="8">
        <f>IF('Courier company invoice'!$G80="Forward and RTO charges",'Courier company invoice'!$J80,0)</f>
        <v>0</v>
      </c>
      <c r="M80" s="1">
        <v>0.5</v>
      </c>
      <c r="N80" s="1">
        <f t="shared" si="1"/>
        <v>0</v>
      </c>
      <c r="O80" s="1">
        <f t="array" ref="O80">IFS(K80="a",29.5,K80="b",33,K80="c",40.1,K80="d",45.4,K80="e",56.6,K80=0,0)</f>
        <v>33</v>
      </c>
      <c r="P80" s="1">
        <f t="array" ref="P80">IFS(K80="a",N80*23.6,K80="b",N80*28.3,K80="c",N80*38.9,K80="d",N80*44.8,K80="e",N80*55.5,K80=0,0)</f>
        <v>0</v>
      </c>
      <c r="Q80" s="1">
        <f t="array" ref="Q80">IFS(L80="a",13.6,L80="b",20.5,L80="c",31.9,L80="d",41.3,L80="e",50.7,L80=0,0)</f>
        <v>0</v>
      </c>
      <c r="R80" s="1">
        <f t="array" ref="R80">IFS(L80="a",N80*23.6,L80="b",N80*28.3,L80="c",N80*38.9,L80="d",N80*44.8,L80="e",N80*55.5,L80=0,0)</f>
        <v>0</v>
      </c>
      <c r="S80" s="1">
        <f t="shared" si="2"/>
        <v>33</v>
      </c>
    </row>
    <row r="81" ht="14.25" customHeight="1">
      <c r="A81" s="8">
        <v>1.091121031745E12</v>
      </c>
      <c r="B81" s="8">
        <v>2.001821679E9</v>
      </c>
      <c r="C81" s="8">
        <v>0.2</v>
      </c>
      <c r="D81" s="8">
        <v>121003.0</v>
      </c>
      <c r="E81" s="8">
        <v>307026.0</v>
      </c>
      <c r="F81" s="8" t="s">
        <v>36</v>
      </c>
      <c r="G81" s="8" t="s">
        <v>37</v>
      </c>
      <c r="H81" s="8">
        <v>45.4</v>
      </c>
      <c r="I81" s="8" t="str">
        <f>CONCATenate('Courier company invoice'!$D81,"-",'Courier company invoice'!$E81)</f>
        <v>121003-307026</v>
      </c>
      <c r="J81" s="8" t="str">
        <f>VLOOKUP('Courier company invoice'!$I81,'X-Pincode'!E81:F204,2,0)</f>
        <v>b</v>
      </c>
      <c r="K81" s="8" t="str">
        <f>IF('Courier company invoice'!$G81="Forward charges",'Courier company invoice'!$J81,0)</f>
        <v>b</v>
      </c>
      <c r="L81" s="8">
        <f>IF('Courier company invoice'!$G81="Forward and RTO charges",'Courier company invoice'!$J81,0)</f>
        <v>0</v>
      </c>
      <c r="M81" s="1">
        <v>0.5</v>
      </c>
      <c r="N81" s="1">
        <f t="shared" si="1"/>
        <v>0</v>
      </c>
      <c r="O81" s="1">
        <f t="array" ref="O81">IFS(K81="a",29.5,K81="b",33,K81="c",40.1,K81="d",45.4,K81="e",56.6,K81=0,0)</f>
        <v>33</v>
      </c>
      <c r="P81" s="1">
        <f t="array" ref="P81">IFS(K81="a",N81*23.6,K81="b",N81*28.3,K81="c",N81*38.9,K81="d",N81*44.8,K81="e",N81*55.5,K81=0,0)</f>
        <v>0</v>
      </c>
      <c r="Q81" s="1">
        <f t="array" ref="Q81">IFS(L81="a",13.6,L81="b",20.5,L81="c",31.9,L81="d",41.3,L81="e",50.7,L81=0,0)</f>
        <v>0</v>
      </c>
      <c r="R81" s="1">
        <f t="array" ref="R81">IFS(L81="a",N81*23.6,L81="b",N81*28.3,L81="c",N81*38.9,L81="d",N81*44.8,L81="e",N81*55.5,L81=0,0)</f>
        <v>0</v>
      </c>
      <c r="S81" s="1">
        <f t="shared" si="2"/>
        <v>33</v>
      </c>
    </row>
    <row r="82" ht="14.25" customHeight="1">
      <c r="A82" s="8">
        <v>1.091121034114E12</v>
      </c>
      <c r="B82" s="8">
        <v>2.001821742E9</v>
      </c>
      <c r="C82" s="8">
        <v>0.15</v>
      </c>
      <c r="D82" s="8">
        <v>121003.0</v>
      </c>
      <c r="E82" s="8">
        <v>327025.0</v>
      </c>
      <c r="F82" s="8" t="s">
        <v>36</v>
      </c>
      <c r="G82" s="8" t="s">
        <v>37</v>
      </c>
      <c r="H82" s="8">
        <v>45.4</v>
      </c>
      <c r="I82" s="8" t="str">
        <f>CONCATenate('Courier company invoice'!$D82,"-",'Courier company invoice'!$E82)</f>
        <v>121003-327025</v>
      </c>
      <c r="J82" s="8" t="str">
        <f>VLOOKUP('Courier company invoice'!$I82,'X-Pincode'!E82:F205,2,0)</f>
        <v>b</v>
      </c>
      <c r="K82" s="8" t="str">
        <f>IF('Courier company invoice'!$G82="Forward charges",'Courier company invoice'!$J82,0)</f>
        <v>b</v>
      </c>
      <c r="L82" s="8">
        <f>IF('Courier company invoice'!$G82="Forward and RTO charges",'Courier company invoice'!$J82,0)</f>
        <v>0</v>
      </c>
      <c r="M82" s="1">
        <v>0.5</v>
      </c>
      <c r="N82" s="1">
        <f t="shared" si="1"/>
        <v>0</v>
      </c>
      <c r="O82" s="1">
        <f t="array" ref="O82">IFS(K82="a",29.5,K82="b",33,K82="c",40.1,K82="d",45.4,K82="e",56.6,K82=0,0)</f>
        <v>33</v>
      </c>
      <c r="P82" s="1">
        <f t="array" ref="P82">IFS(K82="a",N82*23.6,K82="b",N82*28.3,K82="c",N82*38.9,K82="d",N82*44.8,K82="e",N82*55.5,K82=0,0)</f>
        <v>0</v>
      </c>
      <c r="Q82" s="1">
        <f t="array" ref="Q82">IFS(L82="a",13.6,L82="b",20.5,L82="c",31.9,L82="d",41.3,L82="e",50.7,L82=0,0)</f>
        <v>0</v>
      </c>
      <c r="R82" s="1">
        <f t="array" ref="R82">IFS(L82="a",N82*23.6,L82="b",N82*28.3,L82="c",N82*38.9,L82="d",N82*44.8,L82="e",N82*55.5,L82=0,0)</f>
        <v>0</v>
      </c>
      <c r="S82" s="1">
        <f t="shared" si="2"/>
        <v>33</v>
      </c>
    </row>
    <row r="83" ht="14.25" customHeight="1">
      <c r="A83" s="8">
        <v>1.09112103435E12</v>
      </c>
      <c r="B83" s="8">
        <v>2.00182175E9</v>
      </c>
      <c r="C83" s="8">
        <v>0.8</v>
      </c>
      <c r="D83" s="8">
        <v>121003.0</v>
      </c>
      <c r="E83" s="8">
        <v>313333.0</v>
      </c>
      <c r="F83" s="8" t="s">
        <v>36</v>
      </c>
      <c r="G83" s="8" t="s">
        <v>37</v>
      </c>
      <c r="H83" s="8">
        <v>90.2</v>
      </c>
      <c r="I83" s="8" t="str">
        <f>CONCATenate('Courier company invoice'!$D83,"-",'Courier company invoice'!$E83)</f>
        <v>121003-313333</v>
      </c>
      <c r="J83" s="8" t="str">
        <f>VLOOKUP('Courier company invoice'!$I83,'X-Pincode'!E83:F206,2,0)</f>
        <v>b</v>
      </c>
      <c r="K83" s="8" t="str">
        <f>IF('Courier company invoice'!$G83="Forward charges",'Courier company invoice'!$J83,0)</f>
        <v>b</v>
      </c>
      <c r="L83" s="8">
        <f>IF('Courier company invoice'!$G83="Forward and RTO charges",'Courier company invoice'!$J83,0)</f>
        <v>0</v>
      </c>
      <c r="M83" s="1">
        <v>1.0</v>
      </c>
      <c r="N83" s="1">
        <f t="shared" si="1"/>
        <v>1</v>
      </c>
      <c r="O83" s="1">
        <f t="array" ref="O83">IFS(K83="a",29.5,K83="b",33,K83="c",40.1,K83="d",45.4,K83="e",56.6,K83=0,0)</f>
        <v>33</v>
      </c>
      <c r="P83" s="1">
        <f t="array" ref="P83">IFS(K83="a",N83*23.6,K83="b",N83*28.3,K83="c",N83*38.9,K83="d",N83*44.8,K83="e",N83*55.5,K83=0,0)</f>
        <v>28.3</v>
      </c>
      <c r="Q83" s="1">
        <f t="array" ref="Q83">IFS(L83="a",13.6,L83="b",20.5,L83="c",31.9,L83="d",41.3,L83="e",50.7,L83=0,0)</f>
        <v>0</v>
      </c>
      <c r="R83" s="1">
        <f t="array" ref="R83">IFS(L83="a",N83*23.6,L83="b",N83*28.3,L83="c",N83*38.9,L83="d",N83*44.8,L83="e",N83*55.5,L83=0,0)</f>
        <v>0</v>
      </c>
      <c r="S83" s="1">
        <f t="shared" si="2"/>
        <v>61.3</v>
      </c>
    </row>
    <row r="84" ht="14.25" customHeight="1">
      <c r="A84" s="8">
        <v>1.091121034641E12</v>
      </c>
      <c r="B84" s="8">
        <v>2.001821766E9</v>
      </c>
      <c r="C84" s="8">
        <v>0.2</v>
      </c>
      <c r="D84" s="8">
        <v>121003.0</v>
      </c>
      <c r="E84" s="8">
        <v>313001.0</v>
      </c>
      <c r="F84" s="8" t="s">
        <v>36</v>
      </c>
      <c r="G84" s="8" t="s">
        <v>37</v>
      </c>
      <c r="H84" s="8">
        <v>45.4</v>
      </c>
      <c r="I84" s="8" t="str">
        <f>CONCATenate('Courier company invoice'!$D84,"-",'Courier company invoice'!$E84)</f>
        <v>121003-313001</v>
      </c>
      <c r="J84" s="8" t="str">
        <f>VLOOKUP('Courier company invoice'!$I84,'X-Pincode'!E84:F207,2,0)</f>
        <v>b</v>
      </c>
      <c r="K84" s="8" t="str">
        <f>IF('Courier company invoice'!$G84="Forward charges",'Courier company invoice'!$J84,0)</f>
        <v>b</v>
      </c>
      <c r="L84" s="8">
        <f>IF('Courier company invoice'!$G84="Forward and RTO charges",'Courier company invoice'!$J84,0)</f>
        <v>0</v>
      </c>
      <c r="M84" s="1">
        <v>0.5</v>
      </c>
      <c r="N84" s="1">
        <f t="shared" si="1"/>
        <v>0</v>
      </c>
      <c r="O84" s="1">
        <f t="array" ref="O84">IFS(K84="a",29.5,K84="b",33,K84="c",40.1,K84="d",45.4,K84="e",56.6,K84=0,0)</f>
        <v>33</v>
      </c>
      <c r="P84" s="1">
        <f t="array" ref="P84">IFS(K84="a",N84*23.6,K84="b",N84*28.3,K84="c",N84*38.9,K84="d",N84*44.8,K84="e",N84*55.5,K84=0,0)</f>
        <v>0</v>
      </c>
      <c r="Q84" s="1">
        <f t="array" ref="Q84">IFS(L84="a",13.6,L84="b",20.5,L84="c",31.9,L84="d",41.3,L84="e",50.7,L84=0,0)</f>
        <v>0</v>
      </c>
      <c r="R84" s="1">
        <f t="array" ref="R84">IFS(L84="a",N84*23.6,L84="b",N84*28.3,L84="c",N84*38.9,L84="d",N84*44.8,L84="e",N84*55.5,L84=0,0)</f>
        <v>0</v>
      </c>
      <c r="S84" s="1">
        <f t="shared" si="2"/>
        <v>33</v>
      </c>
    </row>
    <row r="85" ht="14.25" customHeight="1">
      <c r="A85" s="8">
        <v>1.09112118373E12</v>
      </c>
      <c r="B85" s="8">
        <v>2.001821995E9</v>
      </c>
      <c r="C85" s="8">
        <v>0.5</v>
      </c>
      <c r="D85" s="8">
        <v>121003.0</v>
      </c>
      <c r="E85" s="8">
        <v>342008.0</v>
      </c>
      <c r="F85" s="8" t="s">
        <v>36</v>
      </c>
      <c r="G85" s="8" t="s">
        <v>37</v>
      </c>
      <c r="H85" s="8">
        <v>45.4</v>
      </c>
      <c r="I85" s="8" t="str">
        <f>CONCATenate('Courier company invoice'!$D85,"-",'Courier company invoice'!$E85)</f>
        <v>121003-342008</v>
      </c>
      <c r="J85" s="8" t="str">
        <f>VLOOKUP('Courier company invoice'!$I85,'X-Pincode'!E85:F208,2,0)</f>
        <v>b</v>
      </c>
      <c r="K85" s="8" t="str">
        <f>IF('Courier company invoice'!$G85="Forward charges",'Courier company invoice'!$J85,0)</f>
        <v>b</v>
      </c>
      <c r="L85" s="8">
        <f>IF('Courier company invoice'!$G85="Forward and RTO charges",'Courier company invoice'!$J85,0)</f>
        <v>0</v>
      </c>
      <c r="M85" s="1">
        <v>0.5</v>
      </c>
      <c r="N85" s="1">
        <f t="shared" si="1"/>
        <v>0</v>
      </c>
      <c r="O85" s="1">
        <f t="array" ref="O85">IFS(K85="a",29.5,K85="b",33,K85="c",40.1,K85="d",45.4,K85="e",56.6,K85=0,0)</f>
        <v>33</v>
      </c>
      <c r="P85" s="1">
        <f t="array" ref="P85">IFS(K85="a",N85*23.6,K85="b",N85*28.3,K85="c",N85*38.9,K85="d",N85*44.8,K85="e",N85*55.5,K85=0,0)</f>
        <v>0</v>
      </c>
      <c r="Q85" s="1">
        <f t="array" ref="Q85">IFS(L85="a",13.6,L85="b",20.5,L85="c",31.9,L85="d",41.3,L85="e",50.7,L85=0,0)</f>
        <v>0</v>
      </c>
      <c r="R85" s="1">
        <f t="array" ref="R85">IFS(L85="a",N85*23.6,L85="b",N85*28.3,L85="c",N85*38.9,L85="d",N85*44.8,L85="e",N85*55.5,L85=0,0)</f>
        <v>0</v>
      </c>
      <c r="S85" s="1">
        <f t="shared" si="2"/>
        <v>33</v>
      </c>
    </row>
    <row r="86" ht="14.25" customHeight="1">
      <c r="A86" s="8">
        <v>1.091121185863E12</v>
      </c>
      <c r="B86" s="8">
        <v>2.001821502E9</v>
      </c>
      <c r="C86" s="8">
        <v>0.6</v>
      </c>
      <c r="D86" s="8">
        <v>121003.0</v>
      </c>
      <c r="E86" s="8">
        <v>314401.0</v>
      </c>
      <c r="F86" s="8" t="s">
        <v>36</v>
      </c>
      <c r="G86" s="8" t="s">
        <v>37</v>
      </c>
      <c r="H86" s="8">
        <v>90.2</v>
      </c>
      <c r="I86" s="8" t="str">
        <f>CONCATenate('Courier company invoice'!$D86,"-",'Courier company invoice'!$E86)</f>
        <v>121003-314401</v>
      </c>
      <c r="J86" s="8" t="str">
        <f>VLOOKUP('Courier company invoice'!$I86,'X-Pincode'!E86:F209,2,0)</f>
        <v>b</v>
      </c>
      <c r="K86" s="8" t="str">
        <f>IF('Courier company invoice'!$G86="Forward charges",'Courier company invoice'!$J86,0)</f>
        <v>b</v>
      </c>
      <c r="L86" s="8">
        <f>IF('Courier company invoice'!$G86="Forward and RTO charges",'Courier company invoice'!$J86,0)</f>
        <v>0</v>
      </c>
      <c r="M86" s="1">
        <v>1.0</v>
      </c>
      <c r="N86" s="1">
        <f t="shared" si="1"/>
        <v>1</v>
      </c>
      <c r="O86" s="1">
        <f t="array" ref="O86">IFS(K86="a",29.5,K86="b",33,K86="c",40.1,K86="d",45.4,K86="e",56.6,K86=0,0)</f>
        <v>33</v>
      </c>
      <c r="P86" s="1">
        <f t="array" ref="P86">IFS(K86="a",N86*23.6,K86="b",N86*28.3,K86="c",N86*38.9,K86="d",N86*44.8,K86="e",N86*55.5,K86=0,0)</f>
        <v>28.3</v>
      </c>
      <c r="Q86" s="1">
        <f t="array" ref="Q86">IFS(L86="a",13.6,L86="b",20.5,L86="c",31.9,L86="d",41.3,L86="e",50.7,L86=0,0)</f>
        <v>0</v>
      </c>
      <c r="R86" s="1">
        <f t="array" ref="R86">IFS(L86="a",N86*23.6,L86="b",N86*28.3,L86="c",N86*38.9,L86="d",N86*44.8,L86="e",N86*55.5,L86=0,0)</f>
        <v>0</v>
      </c>
      <c r="S86" s="1">
        <f t="shared" si="2"/>
        <v>61.3</v>
      </c>
    </row>
    <row r="87" ht="14.25" customHeight="1">
      <c r="A87" s="8">
        <v>1.091121305541E12</v>
      </c>
      <c r="B87" s="8">
        <v>2.001822466E9</v>
      </c>
      <c r="C87" s="8">
        <v>1.1</v>
      </c>
      <c r="D87" s="8">
        <v>121003.0</v>
      </c>
      <c r="E87" s="8">
        <v>342301.0</v>
      </c>
      <c r="F87" s="8" t="s">
        <v>36</v>
      </c>
      <c r="G87" s="8" t="s">
        <v>37</v>
      </c>
      <c r="H87" s="8">
        <v>135.0</v>
      </c>
      <c r="I87" s="8" t="str">
        <f>CONCATenate('Courier company invoice'!$D87,"-",'Courier company invoice'!$E87)</f>
        <v>121003-342301</v>
      </c>
      <c r="J87" s="8" t="str">
        <f>VLOOKUP('Courier company invoice'!$I87,'X-Pincode'!E87:F210,2,0)</f>
        <v>b</v>
      </c>
      <c r="K87" s="8" t="str">
        <f>IF('Courier company invoice'!$G87="Forward charges",'Courier company invoice'!$J87,0)</f>
        <v>b</v>
      </c>
      <c r="L87" s="8">
        <f>IF('Courier company invoice'!$G87="Forward and RTO charges",'Courier company invoice'!$J87,0)</f>
        <v>0</v>
      </c>
      <c r="M87" s="1">
        <v>1.5</v>
      </c>
      <c r="N87" s="1">
        <f t="shared" si="1"/>
        <v>2</v>
      </c>
      <c r="O87" s="1">
        <f t="array" ref="O87">IFS(K87="a",29.5,K87="b",33,K87="c",40.1,K87="d",45.4,K87="e",56.6,K87=0,0)</f>
        <v>33</v>
      </c>
      <c r="P87" s="1">
        <f t="array" ref="P87">IFS(K87="a",N87*23.6,K87="b",N87*28.3,K87="c",N87*38.9,K87="d",N87*44.8,K87="e",N87*55.5,K87=0,0)</f>
        <v>56.6</v>
      </c>
      <c r="Q87" s="1">
        <f t="array" ref="Q87">IFS(L87="a",13.6,L87="b",20.5,L87="c",31.9,L87="d",41.3,L87="e",50.7,L87=0,0)</f>
        <v>0</v>
      </c>
      <c r="R87" s="1">
        <f t="array" ref="R87">IFS(L87="a",N87*23.6,L87="b",N87*28.3,L87="c",N87*38.9,L87="d",N87*44.8,L87="e",N87*55.5,L87=0,0)</f>
        <v>0</v>
      </c>
      <c r="S87" s="1">
        <f t="shared" si="2"/>
        <v>89.6</v>
      </c>
    </row>
    <row r="88" ht="14.25" customHeight="1">
      <c r="A88" s="8">
        <v>1.091121306101E12</v>
      </c>
      <c r="B88" s="8">
        <v>2.00182069E9</v>
      </c>
      <c r="C88" s="8">
        <v>0.15</v>
      </c>
      <c r="D88" s="8">
        <v>121003.0</v>
      </c>
      <c r="E88" s="8">
        <v>313003.0</v>
      </c>
      <c r="F88" s="8" t="s">
        <v>36</v>
      </c>
      <c r="G88" s="8" t="s">
        <v>37</v>
      </c>
      <c r="H88" s="8">
        <v>45.4</v>
      </c>
      <c r="I88" s="8" t="str">
        <f>CONCATenate('Courier company invoice'!$D88,"-",'Courier company invoice'!$E88)</f>
        <v>121003-313003</v>
      </c>
      <c r="J88" s="8" t="str">
        <f>VLOOKUP('Courier company invoice'!$I88,'X-Pincode'!E88:F211,2,0)</f>
        <v>b</v>
      </c>
      <c r="K88" s="8" t="str">
        <f>IF('Courier company invoice'!$G88="Forward charges",'Courier company invoice'!$J88,0)</f>
        <v>b</v>
      </c>
      <c r="L88" s="8">
        <f>IF('Courier company invoice'!$G88="Forward and RTO charges",'Courier company invoice'!$J88,0)</f>
        <v>0</v>
      </c>
      <c r="M88" s="1">
        <v>0.5</v>
      </c>
      <c r="N88" s="1">
        <f t="shared" si="1"/>
        <v>0</v>
      </c>
      <c r="O88" s="1">
        <f t="array" ref="O88">IFS(K88="a",29.5,K88="b",33,K88="c",40.1,K88="d",45.4,K88="e",56.6,K88=0,0)</f>
        <v>33</v>
      </c>
      <c r="P88" s="1">
        <f t="array" ref="P88">IFS(K88="a",N88*23.6,K88="b",N88*28.3,K88="c",N88*38.9,K88="d",N88*44.8,K88="e",N88*55.5,K88=0,0)</f>
        <v>0</v>
      </c>
      <c r="Q88" s="1">
        <f t="array" ref="Q88">IFS(L88="a",13.6,L88="b",20.5,L88="c",31.9,L88="d",41.3,L88="e",50.7,L88=0,0)</f>
        <v>0</v>
      </c>
      <c r="R88" s="1">
        <f t="array" ref="R88">IFS(L88="a",N88*23.6,L88="b",N88*28.3,L88="c",N88*38.9,L88="d",N88*44.8,L88="e",N88*55.5,L88=0,0)</f>
        <v>0</v>
      </c>
      <c r="S88" s="1">
        <f t="shared" si="2"/>
        <v>33</v>
      </c>
    </row>
    <row r="89" ht="14.25" customHeight="1">
      <c r="A89" s="8">
        <v>1.091118004245E12</v>
      </c>
      <c r="B89" s="8">
        <v>2.001811604E9</v>
      </c>
      <c r="C89" s="8">
        <v>0.8</v>
      </c>
      <c r="D89" s="8">
        <v>121003.0</v>
      </c>
      <c r="E89" s="8">
        <v>173212.0</v>
      </c>
      <c r="F89" s="8" t="s">
        <v>38</v>
      </c>
      <c r="G89" s="8" t="s">
        <v>37</v>
      </c>
      <c r="H89" s="8">
        <v>61.3</v>
      </c>
      <c r="I89" s="8" t="str">
        <f>CONCATenate('Courier company invoice'!$D89,"-",'Courier company invoice'!$E89)</f>
        <v>121003-173212</v>
      </c>
      <c r="J89" s="8" t="str">
        <f>VLOOKUP('Courier company invoice'!$I89,'X-Pincode'!E89:F212,2,0)</f>
        <v>e</v>
      </c>
      <c r="K89" s="8" t="str">
        <f>IF('Courier company invoice'!$G89="Forward charges",'Courier company invoice'!$J89,0)</f>
        <v>e</v>
      </c>
      <c r="L89" s="8">
        <f>IF('Courier company invoice'!$G89="Forward and RTO charges",'Courier company invoice'!$J89,0)</f>
        <v>0</v>
      </c>
      <c r="M89" s="1">
        <v>1.0</v>
      </c>
      <c r="N89" s="1">
        <f t="shared" si="1"/>
        <v>1</v>
      </c>
      <c r="O89" s="1">
        <f t="array" ref="O89">IFS(K89="a",29.5,K89="b",33,K89="c",40.1,K89="d",45.4,K89="e",56.6,K89=0,0)</f>
        <v>56.6</v>
      </c>
      <c r="P89" s="1">
        <f t="array" ref="P89">IFS(K89="a",N89*23.6,K89="b",N89*28.3,K89="c",N89*38.9,K89="d",N89*44.8,K89="e",N89*55.5,K89=0,0)</f>
        <v>55.5</v>
      </c>
      <c r="Q89" s="1">
        <f t="array" ref="Q89">IFS(L89="a",13.6,L89="b",20.5,L89="c",31.9,L89="d",41.3,L89="e",50.7,L89=0,0)</f>
        <v>0</v>
      </c>
      <c r="R89" s="1">
        <f t="array" ref="R89">IFS(L89="a",N89*23.6,L89="b",N89*28.3,L89="c",N89*38.9,L89="d",N89*44.8,L89="e",N89*55.5,L89=0,0)</f>
        <v>0</v>
      </c>
      <c r="S89" s="1">
        <f t="shared" si="2"/>
        <v>112.1</v>
      </c>
    </row>
    <row r="90" ht="14.25" customHeight="1">
      <c r="A90" s="8">
        <v>1.091120352712E12</v>
      </c>
      <c r="B90" s="8">
        <v>2.001819252E9</v>
      </c>
      <c r="C90" s="8">
        <v>0.3</v>
      </c>
      <c r="D90" s="8">
        <v>121003.0</v>
      </c>
      <c r="E90" s="8">
        <v>174101.0</v>
      </c>
      <c r="F90" s="8" t="s">
        <v>38</v>
      </c>
      <c r="G90" s="8" t="s">
        <v>37</v>
      </c>
      <c r="H90" s="8">
        <v>33.0</v>
      </c>
      <c r="I90" s="8" t="str">
        <f>CONCATenate('Courier company invoice'!$D90,"-",'Courier company invoice'!$E90)</f>
        <v>121003-174101</v>
      </c>
      <c r="J90" s="8" t="str">
        <f>VLOOKUP('Courier company invoice'!$I90,'X-Pincode'!E90:F213,2,0)</f>
        <v>e</v>
      </c>
      <c r="K90" s="8" t="str">
        <f>IF('Courier company invoice'!$G90="Forward charges",'Courier company invoice'!$J90,0)</f>
        <v>e</v>
      </c>
      <c r="L90" s="8">
        <f>IF('Courier company invoice'!$G90="Forward and RTO charges",'Courier company invoice'!$J90,0)</f>
        <v>0</v>
      </c>
      <c r="M90" s="1">
        <v>0.5</v>
      </c>
      <c r="N90" s="1">
        <f t="shared" si="1"/>
        <v>0</v>
      </c>
      <c r="O90" s="1">
        <f t="array" ref="O90">IFS(K90="a",29.5,K90="b",33,K90="c",40.1,K90="d",45.4,K90="e",56.6,K90=0,0)</f>
        <v>56.6</v>
      </c>
      <c r="P90" s="1">
        <f t="array" ref="P90">IFS(K90="a",N90*23.6,K90="b",N90*28.3,K90="c",N90*38.9,K90="d",N90*44.8,K90="e",N90*55.5,K90=0,0)</f>
        <v>0</v>
      </c>
      <c r="Q90" s="1">
        <f t="array" ref="Q90">IFS(L90="a",13.6,L90="b",20.5,L90="c",31.9,L90="d",41.3,L90="e",50.7,L90=0,0)</f>
        <v>0</v>
      </c>
      <c r="R90" s="1">
        <f t="array" ref="R90">IFS(L90="a",N90*23.6,L90="b",N90*28.3,L90="c",N90*38.9,L90="d",N90*44.8,L90="e",N90*55.5,L90=0,0)</f>
        <v>0</v>
      </c>
      <c r="S90" s="1">
        <f t="shared" si="2"/>
        <v>56.6</v>
      </c>
    </row>
    <row r="91" ht="14.25" customHeight="1">
      <c r="A91" s="8">
        <v>1.09112241832E12</v>
      </c>
      <c r="B91" s="8">
        <v>2.001827036E9</v>
      </c>
      <c r="C91" s="8">
        <v>1.6</v>
      </c>
      <c r="D91" s="8">
        <v>121003.0</v>
      </c>
      <c r="E91" s="8">
        <v>173213.0</v>
      </c>
      <c r="F91" s="8" t="s">
        <v>38</v>
      </c>
      <c r="G91" s="8" t="s">
        <v>37</v>
      </c>
      <c r="H91" s="8">
        <v>117.9</v>
      </c>
      <c r="I91" s="8" t="str">
        <f>CONCATenate('Courier company invoice'!$D91,"-",'Courier company invoice'!$E91)</f>
        <v>121003-173213</v>
      </c>
      <c r="J91" s="8" t="str">
        <f>VLOOKUP('Courier company invoice'!$I91,'X-Pincode'!E91:F214,2,0)</f>
        <v>e</v>
      </c>
      <c r="K91" s="8" t="str">
        <f>IF('Courier company invoice'!$G91="Forward charges",'Courier company invoice'!$J91,0)</f>
        <v>e</v>
      </c>
      <c r="L91" s="8">
        <f>IF('Courier company invoice'!$G91="Forward and RTO charges",'Courier company invoice'!$J91,0)</f>
        <v>0</v>
      </c>
      <c r="M91" s="1">
        <v>2.0</v>
      </c>
      <c r="N91" s="1">
        <f t="shared" si="1"/>
        <v>3</v>
      </c>
      <c r="O91" s="1">
        <f t="array" ref="O91">IFS(K91="a",29.5,K91="b",33,K91="c",40.1,K91="d",45.4,K91="e",56.6,K91=0,0)</f>
        <v>56.6</v>
      </c>
      <c r="P91" s="1">
        <f t="array" ref="P91">IFS(K91="a",N91*23.6,K91="b",N91*28.3,K91="c",N91*38.9,K91="d",N91*44.8,K91="e",N91*55.5,K91=0,0)</f>
        <v>166.5</v>
      </c>
      <c r="Q91" s="1">
        <f t="array" ref="Q91">IFS(L91="a",13.6,L91="b",20.5,L91="c",31.9,L91="d",41.3,L91="e",50.7,L91=0,0)</f>
        <v>0</v>
      </c>
      <c r="R91" s="1">
        <f t="array" ref="R91">IFS(L91="a",N91*23.6,L91="b",N91*28.3,L91="c",N91*38.9,L91="d",N91*44.8,L91="e",N91*55.5,L91=0,0)</f>
        <v>0</v>
      </c>
      <c r="S91" s="1">
        <f t="shared" si="2"/>
        <v>223.1</v>
      </c>
    </row>
    <row r="92" ht="14.25" customHeight="1">
      <c r="A92" s="8">
        <v>1.09111722236E12</v>
      </c>
      <c r="B92" s="8">
        <v>2.001806304E9</v>
      </c>
      <c r="C92" s="8">
        <v>0.71</v>
      </c>
      <c r="D92" s="8">
        <v>121003.0</v>
      </c>
      <c r="E92" s="8">
        <v>302017.0</v>
      </c>
      <c r="F92" s="8" t="s">
        <v>36</v>
      </c>
      <c r="G92" s="8" t="s">
        <v>37</v>
      </c>
      <c r="H92" s="8">
        <v>90.2</v>
      </c>
      <c r="I92" s="8" t="str">
        <f>CONCATenate('Courier company invoice'!$D92,"-",'Courier company invoice'!$E92)</f>
        <v>121003-302017</v>
      </c>
      <c r="J92" s="8" t="str">
        <f>VLOOKUP('Courier company invoice'!$I92,'X-Pincode'!E92:F215,2,0)</f>
        <v>b</v>
      </c>
      <c r="K92" s="8" t="str">
        <f>IF('Courier company invoice'!$G92="Forward charges",'Courier company invoice'!$J92,0)</f>
        <v>b</v>
      </c>
      <c r="L92" s="8">
        <f>IF('Courier company invoice'!$G92="Forward and RTO charges",'Courier company invoice'!$J92,0)</f>
        <v>0</v>
      </c>
      <c r="M92" s="1">
        <v>0.5</v>
      </c>
      <c r="N92" s="1">
        <f t="shared" si="1"/>
        <v>0</v>
      </c>
      <c r="O92" s="1">
        <f t="array" ref="O92">IFS(K92="a",29.5,K92="b",33,K92="c",40.1,K92="d",45.4,K92="e",56.6,K92=0,0)</f>
        <v>33</v>
      </c>
      <c r="P92" s="1">
        <f t="array" ref="P92">IFS(K92="a",N92*23.6,K92="b",N92*28.3,K92="c",N92*38.9,K92="d",N92*44.8,K92="e",N92*55.5,K92=0,0)</f>
        <v>0</v>
      </c>
      <c r="Q92" s="1">
        <f t="array" ref="Q92">IFS(L92="a",13.6,L92="b",20.5,L92="c",31.9,L92="d",41.3,L92="e",50.7,L92=0,0)</f>
        <v>0</v>
      </c>
      <c r="R92" s="1">
        <f t="array" ref="R92">IFS(L92="a",N92*23.6,L92="b",N92*28.3,L92="c",N92*38.9,L92="d",N92*44.8,L92="e",N92*55.5,L92=0,0)</f>
        <v>0</v>
      </c>
      <c r="S92" s="1">
        <f t="shared" si="2"/>
        <v>33</v>
      </c>
    </row>
    <row r="93" ht="14.25" customHeight="1">
      <c r="A93" s="8">
        <v>1.091117227116E12</v>
      </c>
      <c r="B93" s="8">
        <v>2.001806768E9</v>
      </c>
      <c r="C93" s="8">
        <v>1.02</v>
      </c>
      <c r="D93" s="8">
        <v>121003.0</v>
      </c>
      <c r="E93" s="8">
        <v>322201.0</v>
      </c>
      <c r="F93" s="8" t="s">
        <v>36</v>
      </c>
      <c r="G93" s="8" t="s">
        <v>37</v>
      </c>
      <c r="H93" s="8">
        <v>135.0</v>
      </c>
      <c r="I93" s="8" t="str">
        <f>CONCATenate('Courier company invoice'!$D93,"-",'Courier company invoice'!$E93)</f>
        <v>121003-322201</v>
      </c>
      <c r="J93" s="8" t="str">
        <f>VLOOKUP('Courier company invoice'!$I93,'X-Pincode'!E93:F216,2,0)</f>
        <v>b</v>
      </c>
      <c r="K93" s="8" t="str">
        <f>IF('Courier company invoice'!$G93="Forward charges",'Courier company invoice'!$J93,0)</f>
        <v>b</v>
      </c>
      <c r="L93" s="8">
        <f>IF('Courier company invoice'!$G93="Forward and RTO charges",'Courier company invoice'!$J93,0)</f>
        <v>0</v>
      </c>
      <c r="M93" s="1">
        <v>1.0</v>
      </c>
      <c r="N93" s="1">
        <f t="shared" si="1"/>
        <v>1</v>
      </c>
      <c r="O93" s="1">
        <f t="array" ref="O93">IFS(K93="a",29.5,K93="b",33,K93="c",40.1,K93="d",45.4,K93="e",56.6,K93=0,0)</f>
        <v>33</v>
      </c>
      <c r="P93" s="1">
        <f t="array" ref="P93">IFS(K93="a",N93*23.6,K93="b",N93*28.3,K93="c",N93*38.9,K93="d",N93*44.8,K93="e",N93*55.5,K93=0,0)</f>
        <v>28.3</v>
      </c>
      <c r="Q93" s="1">
        <f t="array" ref="Q93">IFS(L93="a",13.6,L93="b",20.5,L93="c",31.9,L93="d",41.3,L93="e",50.7,L93=0,0)</f>
        <v>0</v>
      </c>
      <c r="R93" s="1">
        <f t="array" ref="R93">IFS(L93="a",N93*23.6,L93="b",N93*28.3,L93="c",N93*38.9,L93="d",N93*44.8,L93="e",N93*55.5,L93=0,0)</f>
        <v>0</v>
      </c>
      <c r="S93" s="1">
        <f t="shared" si="2"/>
        <v>61.3</v>
      </c>
    </row>
    <row r="94" ht="14.25" customHeight="1">
      <c r="A94" s="8">
        <v>1.091117228133E12</v>
      </c>
      <c r="B94" s="8">
        <v>2.001806823E9</v>
      </c>
      <c r="C94" s="8">
        <v>0.59</v>
      </c>
      <c r="D94" s="8">
        <v>121003.0</v>
      </c>
      <c r="E94" s="8">
        <v>314001.0</v>
      </c>
      <c r="F94" s="8" t="s">
        <v>36</v>
      </c>
      <c r="G94" s="8" t="s">
        <v>37</v>
      </c>
      <c r="H94" s="8">
        <v>90.2</v>
      </c>
      <c r="I94" s="8" t="str">
        <f>CONCATenate('Courier company invoice'!$D94,"-",'Courier company invoice'!$E94)</f>
        <v>121003-314001</v>
      </c>
      <c r="J94" s="8" t="str">
        <f>VLOOKUP('Courier company invoice'!$I94,'X-Pincode'!E94:F217,2,0)</f>
        <v>b</v>
      </c>
      <c r="K94" s="8" t="str">
        <f>IF('Courier company invoice'!$G94="Forward charges",'Courier company invoice'!$J94,0)</f>
        <v>b</v>
      </c>
      <c r="L94" s="8">
        <f>IF('Courier company invoice'!$G94="Forward and RTO charges",'Courier company invoice'!$J94,0)</f>
        <v>0</v>
      </c>
      <c r="M94" s="1">
        <v>0.5</v>
      </c>
      <c r="N94" s="1">
        <f t="shared" si="1"/>
        <v>0</v>
      </c>
      <c r="O94" s="1">
        <f t="array" ref="O94">IFS(K94="a",29.5,K94="b",33,K94="c",40.1,K94="d",45.4,K94="e",56.6,K94=0,0)</f>
        <v>33</v>
      </c>
      <c r="P94" s="1">
        <f t="array" ref="P94">IFS(K94="a",N94*23.6,K94="b",N94*28.3,K94="c",N94*38.9,K94="d",N94*44.8,K94="e",N94*55.5,K94=0,0)</f>
        <v>0</v>
      </c>
      <c r="Q94" s="1">
        <f t="array" ref="Q94">IFS(L94="a",13.6,L94="b",20.5,L94="c",31.9,L94="d",41.3,L94="e",50.7,L94=0,0)</f>
        <v>0</v>
      </c>
      <c r="R94" s="1">
        <f t="array" ref="R94">IFS(L94="a",N94*23.6,L94="b",N94*28.3,L94="c",N94*38.9,L94="d",N94*44.8,L94="e",N94*55.5,L94=0,0)</f>
        <v>0</v>
      </c>
      <c r="S94" s="1">
        <f t="shared" si="2"/>
        <v>33</v>
      </c>
    </row>
    <row r="95" ht="14.25" customHeight="1">
      <c r="A95" s="8">
        <v>1.091117228192E12</v>
      </c>
      <c r="B95" s="8">
        <v>2.001806828E9</v>
      </c>
      <c r="C95" s="8">
        <v>0.69</v>
      </c>
      <c r="D95" s="8">
        <v>121003.0</v>
      </c>
      <c r="E95" s="8">
        <v>331022.0</v>
      </c>
      <c r="F95" s="8" t="s">
        <v>36</v>
      </c>
      <c r="G95" s="8" t="s">
        <v>37</v>
      </c>
      <c r="H95" s="8">
        <v>90.2</v>
      </c>
      <c r="I95" s="8" t="str">
        <f>CONCATenate('Courier company invoice'!$D95,"-",'Courier company invoice'!$E95)</f>
        <v>121003-331022</v>
      </c>
      <c r="J95" s="8" t="str">
        <f>VLOOKUP('Courier company invoice'!$I95,'X-Pincode'!E95:F218,2,0)</f>
        <v>b</v>
      </c>
      <c r="K95" s="8" t="str">
        <f>IF('Courier company invoice'!$G95="Forward charges",'Courier company invoice'!$J95,0)</f>
        <v>b</v>
      </c>
      <c r="L95" s="8">
        <f>IF('Courier company invoice'!$G95="Forward and RTO charges",'Courier company invoice'!$J95,0)</f>
        <v>0</v>
      </c>
      <c r="M95" s="1">
        <v>0.5</v>
      </c>
      <c r="N95" s="1">
        <f t="shared" si="1"/>
        <v>0</v>
      </c>
      <c r="O95" s="1">
        <f t="array" ref="O95">IFS(K95="a",29.5,K95="b",33,K95="c",40.1,K95="d",45.4,K95="e",56.6,K95=0,0)</f>
        <v>33</v>
      </c>
      <c r="P95" s="1">
        <f t="array" ref="P95">IFS(K95="a",N95*23.6,K95="b",N95*28.3,K95="c",N95*38.9,K95="d",N95*44.8,K95="e",N95*55.5,K95=0,0)</f>
        <v>0</v>
      </c>
      <c r="Q95" s="1">
        <f t="array" ref="Q95">IFS(L95="a",13.6,L95="b",20.5,L95="c",31.9,L95="d",41.3,L95="e",50.7,L95=0,0)</f>
        <v>0</v>
      </c>
      <c r="R95" s="1">
        <f t="array" ref="R95">IFS(L95="a",N95*23.6,L95="b",N95*28.3,L95="c",N95*38.9,L95="d",N95*44.8,L95="e",N95*55.5,L95=0,0)</f>
        <v>0</v>
      </c>
      <c r="S95" s="1">
        <f t="shared" si="2"/>
        <v>33</v>
      </c>
    </row>
    <row r="96" ht="14.25" customHeight="1">
      <c r="A96" s="8">
        <v>1.091117229183E12</v>
      </c>
      <c r="B96" s="8">
        <v>2.001806968E9</v>
      </c>
      <c r="C96" s="8">
        <v>0.68</v>
      </c>
      <c r="D96" s="8">
        <v>121003.0</v>
      </c>
      <c r="E96" s="8">
        <v>305801.0</v>
      </c>
      <c r="F96" s="8" t="s">
        <v>36</v>
      </c>
      <c r="G96" s="8" t="s">
        <v>37</v>
      </c>
      <c r="H96" s="8">
        <v>90.2</v>
      </c>
      <c r="I96" s="8" t="str">
        <f>CONCATenate('Courier company invoice'!$D96,"-",'Courier company invoice'!$E96)</f>
        <v>121003-305801</v>
      </c>
      <c r="J96" s="8" t="str">
        <f>VLOOKUP('Courier company invoice'!$I96,'X-Pincode'!E96:F219,2,0)</f>
        <v>b</v>
      </c>
      <c r="K96" s="8" t="str">
        <f>IF('Courier company invoice'!$G96="Forward charges",'Courier company invoice'!$J96,0)</f>
        <v>b</v>
      </c>
      <c r="L96" s="8">
        <f>IF('Courier company invoice'!$G96="Forward and RTO charges",'Courier company invoice'!$J96,0)</f>
        <v>0</v>
      </c>
      <c r="M96" s="1">
        <v>0.5</v>
      </c>
      <c r="N96" s="1">
        <f t="shared" si="1"/>
        <v>0</v>
      </c>
      <c r="O96" s="1">
        <f t="array" ref="O96">IFS(K96="a",29.5,K96="b",33,K96="c",40.1,K96="d",45.4,K96="e",56.6,K96=0,0)</f>
        <v>33</v>
      </c>
      <c r="P96" s="1">
        <f t="array" ref="P96">IFS(K96="a",N96*23.6,K96="b",N96*28.3,K96="c",N96*38.9,K96="d",N96*44.8,K96="e",N96*55.5,K96=0,0)</f>
        <v>0</v>
      </c>
      <c r="Q96" s="1">
        <f t="array" ref="Q96">IFS(L96="a",13.6,L96="b",20.5,L96="c",31.9,L96="d",41.3,L96="e",50.7,L96=0,0)</f>
        <v>0</v>
      </c>
      <c r="R96" s="1">
        <f t="array" ref="R96">IFS(L96="a",N96*23.6,L96="b",N96*28.3,L96="c",N96*38.9,L96="d",N96*44.8,L96="e",N96*55.5,L96=0,0)</f>
        <v>0</v>
      </c>
      <c r="S96" s="1">
        <f t="shared" si="2"/>
        <v>33</v>
      </c>
    </row>
    <row r="97" ht="14.25" customHeight="1">
      <c r="A97" s="8">
        <v>1.091117324346E12</v>
      </c>
      <c r="B97" s="8">
        <v>2.001807328E9</v>
      </c>
      <c r="C97" s="8">
        <v>2.28</v>
      </c>
      <c r="D97" s="8">
        <v>121003.0</v>
      </c>
      <c r="E97" s="8">
        <v>335502.0</v>
      </c>
      <c r="F97" s="8" t="s">
        <v>36</v>
      </c>
      <c r="G97" s="8" t="s">
        <v>37</v>
      </c>
      <c r="H97" s="8">
        <v>224.6</v>
      </c>
      <c r="I97" s="8" t="str">
        <f>CONCATenate('Courier company invoice'!$D97,"-",'Courier company invoice'!$E97)</f>
        <v>121003-335502</v>
      </c>
      <c r="J97" s="8" t="str">
        <f>VLOOKUP('Courier company invoice'!$I97,'X-Pincode'!E97:F220,2,0)</f>
        <v>b</v>
      </c>
      <c r="K97" s="8" t="str">
        <f>IF('Courier company invoice'!$G97="Forward charges",'Courier company invoice'!$J97,0)</f>
        <v>b</v>
      </c>
      <c r="L97" s="8">
        <f>IF('Courier company invoice'!$G97="Forward and RTO charges",'Courier company invoice'!$J97,0)</f>
        <v>0</v>
      </c>
      <c r="M97" s="1">
        <v>0.5</v>
      </c>
      <c r="N97" s="1">
        <f t="shared" si="1"/>
        <v>0</v>
      </c>
      <c r="O97" s="1">
        <f t="array" ref="O97">IFS(K97="a",29.5,K97="b",33,K97="c",40.1,K97="d",45.4,K97="e",56.6,K97=0,0)</f>
        <v>33</v>
      </c>
      <c r="P97" s="1">
        <f t="array" ref="P97">IFS(K97="a",N97*23.6,K97="b",N97*28.3,K97="c",N97*38.9,K97="d",N97*44.8,K97="e",N97*55.5,K97=0,0)</f>
        <v>0</v>
      </c>
      <c r="Q97" s="1">
        <f t="array" ref="Q97">IFS(L97="a",13.6,L97="b",20.5,L97="c",31.9,L97="d",41.3,L97="e",50.7,L97=0,0)</f>
        <v>0</v>
      </c>
      <c r="R97" s="1">
        <f t="array" ref="R97">IFS(L97="a",N97*23.6,L97="b",N97*28.3,L97="c",N97*38.9,L97="d",N97*44.8,L97="e",N97*55.5,L97=0,0)</f>
        <v>0</v>
      </c>
      <c r="S97" s="1">
        <f t="shared" si="2"/>
        <v>33</v>
      </c>
    </row>
    <row r="98" ht="14.25" customHeight="1">
      <c r="A98" s="8">
        <v>1.091117326424E12</v>
      </c>
      <c r="B98" s="8">
        <v>2.001807785E9</v>
      </c>
      <c r="C98" s="8">
        <v>0.68</v>
      </c>
      <c r="D98" s="8">
        <v>121003.0</v>
      </c>
      <c r="E98" s="8">
        <v>306116.0</v>
      </c>
      <c r="F98" s="8" t="s">
        <v>36</v>
      </c>
      <c r="G98" s="8" t="s">
        <v>37</v>
      </c>
      <c r="H98" s="8">
        <v>90.2</v>
      </c>
      <c r="I98" s="8" t="str">
        <f>CONCATenate('Courier company invoice'!$D98,"-",'Courier company invoice'!$E98)</f>
        <v>121003-306116</v>
      </c>
      <c r="J98" s="8" t="str">
        <f>VLOOKUP('Courier company invoice'!$I98,'X-Pincode'!E98:F221,2,0)</f>
        <v>b</v>
      </c>
      <c r="K98" s="8" t="str">
        <f>IF('Courier company invoice'!$G98="Forward charges",'Courier company invoice'!$J98,0)</f>
        <v>b</v>
      </c>
      <c r="L98" s="8">
        <f>IF('Courier company invoice'!$G98="Forward and RTO charges",'Courier company invoice'!$J98,0)</f>
        <v>0</v>
      </c>
      <c r="M98" s="1">
        <v>0.5</v>
      </c>
      <c r="N98" s="1">
        <f t="shared" si="1"/>
        <v>0</v>
      </c>
      <c r="O98" s="1">
        <f t="array" ref="O98">IFS(K98="a",29.5,K98="b",33,K98="c",40.1,K98="d",45.4,K98="e",56.6,K98=0,0)</f>
        <v>33</v>
      </c>
      <c r="P98" s="1">
        <f t="array" ref="P98">IFS(K98="a",N98*23.6,K98="b",N98*28.3,K98="c",N98*38.9,K98="d",N98*44.8,K98="e",N98*55.5,K98=0,0)</f>
        <v>0</v>
      </c>
      <c r="Q98" s="1">
        <f t="array" ref="Q98">IFS(L98="a",13.6,L98="b",20.5,L98="c",31.9,L98="d",41.3,L98="e",50.7,L98=0,0)</f>
        <v>0</v>
      </c>
      <c r="R98" s="1">
        <f t="array" ref="R98">IFS(L98="a",N98*23.6,L98="b",N98*28.3,L98="c",N98*38.9,L98="d",N98*44.8,L98="e",N98*55.5,L98=0,0)</f>
        <v>0</v>
      </c>
      <c r="S98" s="1">
        <f t="shared" si="2"/>
        <v>33</v>
      </c>
    </row>
    <row r="99" ht="14.25" customHeight="1">
      <c r="A99" s="8">
        <v>1.091117326925E12</v>
      </c>
      <c r="B99" s="8">
        <v>2.001807852E9</v>
      </c>
      <c r="C99" s="8">
        <v>0.74</v>
      </c>
      <c r="D99" s="8">
        <v>121003.0</v>
      </c>
      <c r="E99" s="8">
        <v>311001.0</v>
      </c>
      <c r="F99" s="8" t="s">
        <v>36</v>
      </c>
      <c r="G99" s="8" t="s">
        <v>37</v>
      </c>
      <c r="H99" s="8">
        <v>90.2</v>
      </c>
      <c r="I99" s="8" t="str">
        <f>CONCATenate('Courier company invoice'!$D99,"-",'Courier company invoice'!$E99)</f>
        <v>121003-311001</v>
      </c>
      <c r="J99" s="8" t="str">
        <f>VLOOKUP('Courier company invoice'!$I99,'X-Pincode'!E99:F222,2,0)</f>
        <v>b</v>
      </c>
      <c r="K99" s="8" t="str">
        <f>IF('Courier company invoice'!$G99="Forward charges",'Courier company invoice'!$J99,0)</f>
        <v>b</v>
      </c>
      <c r="L99" s="8">
        <f>IF('Courier company invoice'!$G99="Forward and RTO charges",'Courier company invoice'!$J99,0)</f>
        <v>0</v>
      </c>
      <c r="M99" s="1">
        <v>0.5</v>
      </c>
      <c r="N99" s="1">
        <f t="shared" si="1"/>
        <v>0</v>
      </c>
      <c r="O99" s="1">
        <f t="array" ref="O99">IFS(K99="a",29.5,K99="b",33,K99="c",40.1,K99="d",45.4,K99="e",56.6,K99=0,0)</f>
        <v>33</v>
      </c>
      <c r="P99" s="1">
        <f t="array" ref="P99">IFS(K99="a",N99*23.6,K99="b",N99*28.3,K99="c",N99*38.9,K99="d",N99*44.8,K99="e",N99*55.5,K99=0,0)</f>
        <v>0</v>
      </c>
      <c r="Q99" s="1">
        <f t="array" ref="Q99">IFS(L99="a",13.6,L99="b",20.5,L99="c",31.9,L99="d",41.3,L99="e",50.7,L99=0,0)</f>
        <v>0</v>
      </c>
      <c r="R99" s="1">
        <f t="array" ref="R99">IFS(L99="a",N99*23.6,L99="b",N99*28.3,L99="c",N99*38.9,L99="d",N99*44.8,L99="e",N99*55.5,L99=0,0)</f>
        <v>0</v>
      </c>
      <c r="S99" s="1">
        <f t="shared" si="2"/>
        <v>33</v>
      </c>
    </row>
    <row r="100" ht="14.25" customHeight="1">
      <c r="A100" s="8">
        <v>1.091117327474E12</v>
      </c>
      <c r="B100" s="8">
        <v>2.00180797E9</v>
      </c>
      <c r="C100" s="8">
        <v>4.13</v>
      </c>
      <c r="D100" s="8">
        <v>121003.0</v>
      </c>
      <c r="E100" s="8">
        <v>302019.0</v>
      </c>
      <c r="F100" s="8" t="s">
        <v>36</v>
      </c>
      <c r="G100" s="8" t="s">
        <v>37</v>
      </c>
      <c r="H100" s="8">
        <v>403.8</v>
      </c>
      <c r="I100" s="8" t="str">
        <f>CONCATenate('Courier company invoice'!$D100,"-",'Courier company invoice'!$E100)</f>
        <v>121003-302019</v>
      </c>
      <c r="J100" s="8" t="str">
        <f>VLOOKUP('Courier company invoice'!$I100,'X-Pincode'!E100:F223,2,0)</f>
        <v>b</v>
      </c>
      <c r="K100" s="8" t="str">
        <f>IF('Courier company invoice'!$G100="Forward charges",'Courier company invoice'!$J100,0)</f>
        <v>b</v>
      </c>
      <c r="L100" s="8">
        <f>IF('Courier company invoice'!$G100="Forward and RTO charges",'Courier company invoice'!$J100,0)</f>
        <v>0</v>
      </c>
      <c r="M100" s="1">
        <v>1.0</v>
      </c>
      <c r="N100" s="1">
        <f t="shared" si="1"/>
        <v>1</v>
      </c>
      <c r="O100" s="1">
        <f t="array" ref="O100">IFS(K100="a",29.5,K100="b",33,K100="c",40.1,K100="d",45.4,K100="e",56.6,K100=0,0)</f>
        <v>33</v>
      </c>
      <c r="P100" s="1">
        <f t="array" ref="P100">IFS(K100="a",N100*23.6,K100="b",N100*28.3,K100="c",N100*38.9,K100="d",N100*44.8,K100="e",N100*55.5,K100=0,0)</f>
        <v>28.3</v>
      </c>
      <c r="Q100" s="1">
        <f t="array" ref="Q100">IFS(L100="a",13.6,L100="b",20.5,L100="c",31.9,L100="d",41.3,L100="e",50.7,L100=0,0)</f>
        <v>0</v>
      </c>
      <c r="R100" s="1">
        <f t="array" ref="R100">IFS(L100="a",N100*23.6,L100="b",N100*28.3,L100="c",N100*38.9,L100="d",N100*44.8,L100="e",N100*55.5,L100=0,0)</f>
        <v>0</v>
      </c>
      <c r="S100" s="1">
        <f t="shared" si="2"/>
        <v>61.3</v>
      </c>
    </row>
    <row r="101" ht="14.25" customHeight="1">
      <c r="A101" s="8">
        <v>1.0911173331E12</v>
      </c>
      <c r="B101" s="8">
        <v>2.001807329E9</v>
      </c>
      <c r="C101" s="8">
        <v>0.73</v>
      </c>
      <c r="D101" s="8">
        <v>121003.0</v>
      </c>
      <c r="E101" s="8">
        <v>302039.0</v>
      </c>
      <c r="F101" s="8" t="s">
        <v>36</v>
      </c>
      <c r="G101" s="8" t="s">
        <v>37</v>
      </c>
      <c r="H101" s="8">
        <v>90.2</v>
      </c>
      <c r="I101" s="8" t="str">
        <f>CONCATenate('Courier company invoice'!$D101,"-",'Courier company invoice'!$E101)</f>
        <v>121003-302039</v>
      </c>
      <c r="J101" s="8" t="str">
        <f>VLOOKUP('Courier company invoice'!$I101,'X-Pincode'!E101:F224,2,0)</f>
        <v>b</v>
      </c>
      <c r="K101" s="8" t="str">
        <f>IF('Courier company invoice'!$G101="Forward charges",'Courier company invoice'!$J101,0)</f>
        <v>b</v>
      </c>
      <c r="L101" s="8">
        <f>IF('Courier company invoice'!$G101="Forward and RTO charges",'Courier company invoice'!$J101,0)</f>
        <v>0</v>
      </c>
      <c r="M101" s="1">
        <v>0.5</v>
      </c>
      <c r="N101" s="1">
        <f t="shared" si="1"/>
        <v>0</v>
      </c>
      <c r="O101" s="1">
        <f t="array" ref="O101">IFS(K101="a",29.5,K101="b",33,K101="c",40.1,K101="d",45.4,K101="e",56.6,K101=0,0)</f>
        <v>33</v>
      </c>
      <c r="P101" s="1">
        <f t="array" ref="P101">IFS(K101="a",N101*23.6,K101="b",N101*28.3,K101="c",N101*38.9,K101="d",N101*44.8,K101="e",N101*55.5,K101=0,0)</f>
        <v>0</v>
      </c>
      <c r="Q101" s="1">
        <f t="array" ref="Q101">IFS(L101="a",13.6,L101="b",20.5,L101="c",31.9,L101="d",41.3,L101="e",50.7,L101=0,0)</f>
        <v>0</v>
      </c>
      <c r="R101" s="1">
        <f t="array" ref="R101">IFS(L101="a",N101*23.6,L101="b",N101*28.3,L101="c",N101*38.9,L101="d",N101*44.8,L101="e",N101*55.5,L101=0,0)</f>
        <v>0</v>
      </c>
      <c r="S101" s="1">
        <f t="shared" si="2"/>
        <v>33</v>
      </c>
    </row>
    <row r="102" ht="14.25" customHeight="1">
      <c r="A102" s="8">
        <v>1.091117333251E12</v>
      </c>
      <c r="B102" s="8">
        <v>2.001807613E9</v>
      </c>
      <c r="C102" s="8">
        <v>1.04</v>
      </c>
      <c r="D102" s="8">
        <v>121003.0</v>
      </c>
      <c r="E102" s="8">
        <v>335803.0</v>
      </c>
      <c r="F102" s="8" t="s">
        <v>36</v>
      </c>
      <c r="G102" s="8" t="s">
        <v>37</v>
      </c>
      <c r="H102" s="8">
        <v>135.0</v>
      </c>
      <c r="I102" s="8" t="str">
        <f>CONCATenate('Courier company invoice'!$D102,"-",'Courier company invoice'!$E102)</f>
        <v>121003-335803</v>
      </c>
      <c r="J102" s="8" t="str">
        <f>VLOOKUP('Courier company invoice'!$I102,'X-Pincode'!E102:F225,2,0)</f>
        <v>b</v>
      </c>
      <c r="K102" s="8" t="str">
        <f>IF('Courier company invoice'!$G102="Forward charges",'Courier company invoice'!$J102,0)</f>
        <v>b</v>
      </c>
      <c r="L102" s="8">
        <f>IF('Courier company invoice'!$G102="Forward and RTO charges",'Courier company invoice'!$J102,0)</f>
        <v>0</v>
      </c>
      <c r="M102" s="1">
        <v>1.0</v>
      </c>
      <c r="N102" s="1">
        <f t="shared" si="1"/>
        <v>1</v>
      </c>
      <c r="O102" s="1">
        <f t="array" ref="O102">IFS(K102="a",29.5,K102="b",33,K102="c",40.1,K102="d",45.4,K102="e",56.6,K102=0,0)</f>
        <v>33</v>
      </c>
      <c r="P102" s="1">
        <f t="array" ref="P102">IFS(K102="a",N102*23.6,K102="b",N102*28.3,K102="c",N102*38.9,K102="d",N102*44.8,K102="e",N102*55.5,K102=0,0)</f>
        <v>28.3</v>
      </c>
      <c r="Q102" s="1">
        <f t="array" ref="Q102">IFS(L102="a",13.6,L102="b",20.5,L102="c",31.9,L102="d",41.3,L102="e",50.7,L102=0,0)</f>
        <v>0</v>
      </c>
      <c r="R102" s="1">
        <f t="array" ref="R102">IFS(L102="a",N102*23.6,L102="b",N102*28.3,L102="c",N102*38.9,L102="d",N102*44.8,L102="e",N102*55.5,L102=0,0)</f>
        <v>0</v>
      </c>
      <c r="S102" s="1">
        <f t="shared" si="2"/>
        <v>61.3</v>
      </c>
    </row>
    <row r="103" ht="14.25" customHeight="1">
      <c r="A103" s="8">
        <v>1.091117436346E12</v>
      </c>
      <c r="B103" s="8">
        <v>2.001808475E9</v>
      </c>
      <c r="C103" s="8">
        <v>0.7</v>
      </c>
      <c r="D103" s="8">
        <v>121003.0</v>
      </c>
      <c r="E103" s="8">
        <v>335001.0</v>
      </c>
      <c r="F103" s="8" t="s">
        <v>36</v>
      </c>
      <c r="G103" s="8" t="s">
        <v>37</v>
      </c>
      <c r="H103" s="8">
        <v>90.2</v>
      </c>
      <c r="I103" s="8" t="str">
        <f>CONCATenate('Courier company invoice'!$D103,"-",'Courier company invoice'!$E103)</f>
        <v>121003-335001</v>
      </c>
      <c r="J103" s="8" t="str">
        <f>VLOOKUP('Courier company invoice'!$I103,'X-Pincode'!E103:F226,2,0)</f>
        <v>b</v>
      </c>
      <c r="K103" s="8" t="str">
        <f>IF('Courier company invoice'!$G103="Forward charges",'Courier company invoice'!$J103,0)</f>
        <v>b</v>
      </c>
      <c r="L103" s="8">
        <f>IF('Courier company invoice'!$G103="Forward and RTO charges",'Courier company invoice'!$J103,0)</f>
        <v>0</v>
      </c>
      <c r="M103" s="1">
        <v>0.5</v>
      </c>
      <c r="N103" s="1">
        <f t="shared" si="1"/>
        <v>0</v>
      </c>
      <c r="O103" s="1">
        <f t="array" ref="O103">IFS(K103="a",29.5,K103="b",33,K103="c",40.1,K103="d",45.4,K103="e",56.6,K103=0,0)</f>
        <v>33</v>
      </c>
      <c r="P103" s="1">
        <f t="array" ref="P103">IFS(K103="a",N103*23.6,K103="b",N103*28.3,K103="c",N103*38.9,K103="d",N103*44.8,K103="e",N103*55.5,K103=0,0)</f>
        <v>0</v>
      </c>
      <c r="Q103" s="1">
        <f t="array" ref="Q103">IFS(L103="a",13.6,L103="b",20.5,L103="c",31.9,L103="d",41.3,L103="e",50.7,L103=0,0)</f>
        <v>0</v>
      </c>
      <c r="R103" s="1">
        <f t="array" ref="R103">IFS(L103="a",N103*23.6,L103="b",N103*28.3,L103="c",N103*38.9,L103="d",N103*44.8,L103="e",N103*55.5,L103=0,0)</f>
        <v>0</v>
      </c>
      <c r="S103" s="1">
        <f t="shared" si="2"/>
        <v>33</v>
      </c>
    </row>
    <row r="104" ht="14.25" customHeight="1">
      <c r="A104" s="8">
        <v>1.091117436652E12</v>
      </c>
      <c r="B104" s="8">
        <v>2.001808585E9</v>
      </c>
      <c r="C104" s="8">
        <v>0.72</v>
      </c>
      <c r="D104" s="8">
        <v>121003.0</v>
      </c>
      <c r="E104" s="8">
        <v>175101.0</v>
      </c>
      <c r="F104" s="8" t="s">
        <v>38</v>
      </c>
      <c r="G104" s="8" t="s">
        <v>37</v>
      </c>
      <c r="H104" s="8">
        <v>61.3</v>
      </c>
      <c r="I104" s="8" t="str">
        <f>CONCATenate('Courier company invoice'!$D104,"-",'Courier company invoice'!$E104)</f>
        <v>121003-175101</v>
      </c>
      <c r="J104" s="8" t="str">
        <f>VLOOKUP('Courier company invoice'!$I104,'X-Pincode'!E104:F227,2,0)</f>
        <v>e</v>
      </c>
      <c r="K104" s="8" t="str">
        <f>IF('Courier company invoice'!$G104="Forward charges",'Courier company invoice'!$J104,0)</f>
        <v>e</v>
      </c>
      <c r="L104" s="8">
        <f>IF('Courier company invoice'!$G104="Forward and RTO charges",'Courier company invoice'!$J104,0)</f>
        <v>0</v>
      </c>
      <c r="M104" s="1">
        <v>0.5</v>
      </c>
      <c r="N104" s="1">
        <f t="shared" si="1"/>
        <v>0</v>
      </c>
      <c r="O104" s="1">
        <f t="array" ref="O104">IFS(K104="a",29.5,K104="b",33,K104="c",40.1,K104="d",45.4,K104="e",56.6,K104=0,0)</f>
        <v>56.6</v>
      </c>
      <c r="P104" s="1">
        <f t="array" ref="P104">IFS(K104="a",N104*23.6,K104="b",N104*28.3,K104="c",N104*38.9,K104="d",N104*44.8,K104="e",N104*55.5,K104=0,0)</f>
        <v>0</v>
      </c>
      <c r="Q104" s="1">
        <f t="array" ref="Q104">IFS(L104="a",13.6,L104="b",20.5,L104="c",31.9,L104="d",41.3,L104="e",50.7,L104=0,0)</f>
        <v>0</v>
      </c>
      <c r="R104" s="1">
        <f t="array" ref="R104">IFS(L104="a",N104*23.6,L104="b",N104*28.3,L104="c",N104*38.9,L104="d",N104*44.8,L104="e",N104*55.5,L104=0,0)</f>
        <v>0</v>
      </c>
      <c r="S104" s="1">
        <f t="shared" si="2"/>
        <v>56.6</v>
      </c>
    </row>
    <row r="105" ht="14.25" customHeight="1">
      <c r="A105" s="8">
        <v>1.091117437035E12</v>
      </c>
      <c r="B105" s="8">
        <v>2.001808679E9</v>
      </c>
      <c r="C105" s="8">
        <v>0.72</v>
      </c>
      <c r="D105" s="8">
        <v>121003.0</v>
      </c>
      <c r="E105" s="8">
        <v>303903.0</v>
      </c>
      <c r="F105" s="8" t="s">
        <v>36</v>
      </c>
      <c r="G105" s="8" t="s">
        <v>37</v>
      </c>
      <c r="H105" s="8">
        <v>90.2</v>
      </c>
      <c r="I105" s="8" t="str">
        <f>CONCATenate('Courier company invoice'!$D105,"-",'Courier company invoice'!$E105)</f>
        <v>121003-303903</v>
      </c>
      <c r="J105" s="8" t="str">
        <f>VLOOKUP('Courier company invoice'!$I105,'X-Pincode'!E105:F228,2,0)</f>
        <v>b</v>
      </c>
      <c r="K105" s="8" t="str">
        <f>IF('Courier company invoice'!$G105="Forward charges",'Courier company invoice'!$J105,0)</f>
        <v>b</v>
      </c>
      <c r="L105" s="8">
        <f>IF('Courier company invoice'!$G105="Forward and RTO charges",'Courier company invoice'!$J105,0)</f>
        <v>0</v>
      </c>
      <c r="M105" s="1">
        <v>0.5</v>
      </c>
      <c r="N105" s="1">
        <f t="shared" si="1"/>
        <v>0</v>
      </c>
      <c r="O105" s="1">
        <f t="array" ref="O105">IFS(K105="a",29.5,K105="b",33,K105="c",40.1,K105="d",45.4,K105="e",56.6,K105=0,0)</f>
        <v>33</v>
      </c>
      <c r="P105" s="1">
        <f t="array" ref="P105">IFS(K105="a",N105*23.6,K105="b",N105*28.3,K105="c",N105*38.9,K105="d",N105*44.8,K105="e",N105*55.5,K105=0,0)</f>
        <v>0</v>
      </c>
      <c r="Q105" s="1">
        <f t="array" ref="Q105">IFS(L105="a",13.6,L105="b",20.5,L105="c",31.9,L105="d",41.3,L105="e",50.7,L105=0,0)</f>
        <v>0</v>
      </c>
      <c r="R105" s="1">
        <f t="array" ref="R105">IFS(L105="a",N105*23.6,L105="b",N105*28.3,L105="c",N105*38.9,L105="d",N105*44.8,L105="e",N105*55.5,L105=0,0)</f>
        <v>0</v>
      </c>
      <c r="S105" s="1">
        <f t="shared" si="2"/>
        <v>33</v>
      </c>
    </row>
    <row r="106" ht="14.25" customHeight="1">
      <c r="A106" s="8">
        <v>1.091117437293E12</v>
      </c>
      <c r="B106" s="8">
        <v>2.001808739E9</v>
      </c>
      <c r="C106" s="8">
        <v>1.63</v>
      </c>
      <c r="D106" s="8">
        <v>121003.0</v>
      </c>
      <c r="E106" s="8">
        <v>342012.0</v>
      </c>
      <c r="F106" s="8" t="s">
        <v>36</v>
      </c>
      <c r="G106" s="8" t="s">
        <v>37</v>
      </c>
      <c r="H106" s="8">
        <v>179.8</v>
      </c>
      <c r="I106" s="8" t="str">
        <f>CONCATenate('Courier company invoice'!$D106,"-",'Courier company invoice'!$E106)</f>
        <v>121003-342012</v>
      </c>
      <c r="J106" s="8" t="str">
        <f>VLOOKUP('Courier company invoice'!$I106,'X-Pincode'!E106:F229,2,0)</f>
        <v>b</v>
      </c>
      <c r="K106" s="8" t="str">
        <f>IF('Courier company invoice'!$G106="Forward charges",'Courier company invoice'!$J106,0)</f>
        <v>b</v>
      </c>
      <c r="L106" s="8">
        <f>IF('Courier company invoice'!$G106="Forward and RTO charges",'Courier company invoice'!$J106,0)</f>
        <v>0</v>
      </c>
      <c r="M106" s="1">
        <v>0.5</v>
      </c>
      <c r="N106" s="1">
        <f t="shared" si="1"/>
        <v>0</v>
      </c>
      <c r="O106" s="1">
        <f t="array" ref="O106">IFS(K106="a",29.5,K106="b",33,K106="c",40.1,K106="d",45.4,K106="e",56.6,K106=0,0)</f>
        <v>33</v>
      </c>
      <c r="P106" s="1">
        <f t="array" ref="P106">IFS(K106="a",N106*23.6,K106="b",N106*28.3,K106="c",N106*38.9,K106="d",N106*44.8,K106="e",N106*55.5,K106=0,0)</f>
        <v>0</v>
      </c>
      <c r="Q106" s="1">
        <f t="array" ref="Q106">IFS(L106="a",13.6,L106="b",20.5,L106="c",31.9,L106="d",41.3,L106="e",50.7,L106=0,0)</f>
        <v>0</v>
      </c>
      <c r="R106" s="1">
        <f t="array" ref="R106">IFS(L106="a",N106*23.6,L106="b",N106*28.3,L106="c",N106*38.9,L106="d",N106*44.8,L106="e",N106*55.5,L106=0,0)</f>
        <v>0</v>
      </c>
      <c r="S106" s="1">
        <f t="shared" si="2"/>
        <v>33</v>
      </c>
    </row>
    <row r="107" ht="14.25" customHeight="1">
      <c r="A107" s="8">
        <v>1.091117437864E12</v>
      </c>
      <c r="B107" s="8">
        <v>2.001808832E9</v>
      </c>
      <c r="C107" s="8">
        <v>2.47</v>
      </c>
      <c r="D107" s="8">
        <v>121003.0</v>
      </c>
      <c r="E107" s="8">
        <v>334001.0</v>
      </c>
      <c r="F107" s="8" t="s">
        <v>36</v>
      </c>
      <c r="G107" s="8" t="s">
        <v>37</v>
      </c>
      <c r="H107" s="8">
        <v>224.6</v>
      </c>
      <c r="I107" s="8" t="str">
        <f>CONCATenate('Courier company invoice'!$D107,"-",'Courier company invoice'!$E107)</f>
        <v>121003-334001</v>
      </c>
      <c r="J107" s="8" t="str">
        <f>VLOOKUP('Courier company invoice'!$I107,'X-Pincode'!E107:F230,2,0)</f>
        <v>b</v>
      </c>
      <c r="K107" s="8" t="str">
        <f>IF('Courier company invoice'!$G107="Forward charges",'Courier company invoice'!$J107,0)</f>
        <v>b</v>
      </c>
      <c r="L107" s="8">
        <f>IF('Courier company invoice'!$G107="Forward and RTO charges",'Courier company invoice'!$J107,0)</f>
        <v>0</v>
      </c>
      <c r="M107" s="1">
        <v>1.0</v>
      </c>
      <c r="N107" s="1">
        <f t="shared" si="1"/>
        <v>1</v>
      </c>
      <c r="O107" s="1">
        <f t="array" ref="O107">IFS(K107="a",29.5,K107="b",33,K107="c",40.1,K107="d",45.4,K107="e",56.6,K107=0,0)</f>
        <v>33</v>
      </c>
      <c r="P107" s="1">
        <f t="array" ref="P107">IFS(K107="a",N107*23.6,K107="b",N107*28.3,K107="c",N107*38.9,K107="d",N107*44.8,K107="e",N107*55.5,K107=0,0)</f>
        <v>28.3</v>
      </c>
      <c r="Q107" s="1">
        <f t="array" ref="Q107">IFS(L107="a",13.6,L107="b",20.5,L107="c",31.9,L107="d",41.3,L107="e",50.7,L107=0,0)</f>
        <v>0</v>
      </c>
      <c r="R107" s="1">
        <f t="array" ref="R107">IFS(L107="a",N107*23.6,L107="b",N107*28.3,L107="c",N107*38.9,L107="d",N107*44.8,L107="e",N107*55.5,L107=0,0)</f>
        <v>0</v>
      </c>
      <c r="S107" s="1">
        <f t="shared" si="2"/>
        <v>61.3</v>
      </c>
    </row>
    <row r="108" ht="14.25" customHeight="1">
      <c r="A108" s="8">
        <v>1.09111743789E12</v>
      </c>
      <c r="B108" s="8">
        <v>2.001808837E9</v>
      </c>
      <c r="C108" s="8">
        <v>0.67</v>
      </c>
      <c r="D108" s="8">
        <v>121003.0</v>
      </c>
      <c r="E108" s="8">
        <v>302031.0</v>
      </c>
      <c r="F108" s="8" t="s">
        <v>36</v>
      </c>
      <c r="G108" s="8" t="s">
        <v>37</v>
      </c>
      <c r="H108" s="8">
        <v>90.2</v>
      </c>
      <c r="I108" s="8" t="str">
        <f>CONCATenate('Courier company invoice'!$D108,"-",'Courier company invoice'!$E108)</f>
        <v>121003-302031</v>
      </c>
      <c r="J108" s="8" t="str">
        <f>VLOOKUP('Courier company invoice'!$I108,'X-Pincode'!E108:F231,2,0)</f>
        <v>b</v>
      </c>
      <c r="K108" s="8" t="str">
        <f>IF('Courier company invoice'!$G108="Forward charges",'Courier company invoice'!$J108,0)</f>
        <v>b</v>
      </c>
      <c r="L108" s="8">
        <f>IF('Courier company invoice'!$G108="Forward and RTO charges",'Courier company invoice'!$J108,0)</f>
        <v>0</v>
      </c>
      <c r="M108" s="1">
        <v>0.5</v>
      </c>
      <c r="N108" s="1">
        <f t="shared" si="1"/>
        <v>0</v>
      </c>
      <c r="O108" s="1">
        <f t="array" ref="O108">IFS(K108="a",29.5,K108="b",33,K108="c",40.1,K108="d",45.4,K108="e",56.6,K108=0,0)</f>
        <v>33</v>
      </c>
      <c r="P108" s="1">
        <f t="array" ref="P108">IFS(K108="a",N108*23.6,K108="b",N108*28.3,K108="c",N108*38.9,K108="d",N108*44.8,K108="e",N108*55.5,K108=0,0)</f>
        <v>0</v>
      </c>
      <c r="Q108" s="1">
        <f t="array" ref="Q108">IFS(L108="a",13.6,L108="b",20.5,L108="c",31.9,L108="d",41.3,L108="e",50.7,L108=0,0)</f>
        <v>0</v>
      </c>
      <c r="R108" s="1">
        <f t="array" ref="R108">IFS(L108="a",N108*23.6,L108="b",N108*28.3,L108="c",N108*38.9,L108="d",N108*44.8,L108="e",N108*55.5,L108=0,0)</f>
        <v>0</v>
      </c>
      <c r="S108" s="1">
        <f t="shared" si="2"/>
        <v>33</v>
      </c>
    </row>
    <row r="109" ht="14.25" customHeight="1">
      <c r="A109" s="8">
        <v>1.091117438074E12</v>
      </c>
      <c r="B109" s="8">
        <v>2.001808883E9</v>
      </c>
      <c r="C109" s="8">
        <v>0.72</v>
      </c>
      <c r="D109" s="8">
        <v>121003.0</v>
      </c>
      <c r="E109" s="8">
        <v>302012.0</v>
      </c>
      <c r="F109" s="8" t="s">
        <v>36</v>
      </c>
      <c r="G109" s="8" t="s">
        <v>37</v>
      </c>
      <c r="H109" s="8">
        <v>90.2</v>
      </c>
      <c r="I109" s="8" t="str">
        <f>CONCATenate('Courier company invoice'!$D109,"-",'Courier company invoice'!$E109)</f>
        <v>121003-302012</v>
      </c>
      <c r="J109" s="8" t="str">
        <f>VLOOKUP('Courier company invoice'!$I109,'X-Pincode'!E109:F232,2,0)</f>
        <v>b</v>
      </c>
      <c r="K109" s="8" t="str">
        <f>IF('Courier company invoice'!$G109="Forward charges",'Courier company invoice'!$J109,0)</f>
        <v>b</v>
      </c>
      <c r="L109" s="8">
        <f>IF('Courier company invoice'!$G109="Forward and RTO charges",'Courier company invoice'!$J109,0)</f>
        <v>0</v>
      </c>
      <c r="M109" s="1">
        <v>0.5</v>
      </c>
      <c r="N109" s="1">
        <f t="shared" si="1"/>
        <v>0</v>
      </c>
      <c r="O109" s="1">
        <f t="array" ref="O109">IFS(K109="a",29.5,K109="b",33,K109="c",40.1,K109="d",45.4,K109="e",56.6,K109=0,0)</f>
        <v>33</v>
      </c>
      <c r="P109" s="1">
        <f t="array" ref="P109">IFS(K109="a",N109*23.6,K109="b",N109*28.3,K109="c",N109*38.9,K109="d",N109*44.8,K109="e",N109*55.5,K109=0,0)</f>
        <v>0</v>
      </c>
      <c r="Q109" s="1">
        <f t="array" ref="Q109">IFS(L109="a",13.6,L109="b",20.5,L109="c",31.9,L109="d",41.3,L109="e",50.7,L109=0,0)</f>
        <v>0</v>
      </c>
      <c r="R109" s="1">
        <f t="array" ref="R109">IFS(L109="a",N109*23.6,L109="b",N109*28.3,L109="c",N109*38.9,L109="d",N109*44.8,L109="e",N109*55.5,L109=0,0)</f>
        <v>0</v>
      </c>
      <c r="S109" s="1">
        <f t="shared" si="2"/>
        <v>33</v>
      </c>
    </row>
    <row r="110" ht="14.25" customHeight="1">
      <c r="A110" s="8">
        <v>1.091117611501E12</v>
      </c>
      <c r="B110" s="8">
        <v>2.001808992E9</v>
      </c>
      <c r="C110" s="8">
        <v>0.72</v>
      </c>
      <c r="D110" s="8">
        <v>121003.0</v>
      </c>
      <c r="E110" s="8">
        <v>342014.0</v>
      </c>
      <c r="F110" s="8" t="s">
        <v>36</v>
      </c>
      <c r="G110" s="8" t="s">
        <v>37</v>
      </c>
      <c r="H110" s="8">
        <v>90.2</v>
      </c>
      <c r="I110" s="8" t="str">
        <f>CONCATenate('Courier company invoice'!$D110,"-",'Courier company invoice'!$E110)</f>
        <v>121003-342014</v>
      </c>
      <c r="J110" s="8" t="str">
        <f>VLOOKUP('Courier company invoice'!$I110,'X-Pincode'!E110:F233,2,0)</f>
        <v>b</v>
      </c>
      <c r="K110" s="8" t="str">
        <f>IF('Courier company invoice'!$G110="Forward charges",'Courier company invoice'!$J110,0)</f>
        <v>b</v>
      </c>
      <c r="L110" s="8">
        <f>IF('Courier company invoice'!$G110="Forward and RTO charges",'Courier company invoice'!$J110,0)</f>
        <v>0</v>
      </c>
      <c r="M110" s="1">
        <v>0.5</v>
      </c>
      <c r="N110" s="1">
        <f t="shared" si="1"/>
        <v>0</v>
      </c>
      <c r="O110" s="1">
        <f t="array" ref="O110">IFS(K110="a",29.5,K110="b",33,K110="c",40.1,K110="d",45.4,K110="e",56.6,K110=0,0)</f>
        <v>33</v>
      </c>
      <c r="P110" s="1">
        <f t="array" ref="P110">IFS(K110="a",N110*23.6,K110="b",N110*28.3,K110="c",N110*38.9,K110="d",N110*44.8,K110="e",N110*55.5,K110=0,0)</f>
        <v>0</v>
      </c>
      <c r="Q110" s="1">
        <f t="array" ref="Q110">IFS(L110="a",13.6,L110="b",20.5,L110="c",31.9,L110="d",41.3,L110="e",50.7,L110=0,0)</f>
        <v>0</v>
      </c>
      <c r="R110" s="1">
        <f t="array" ref="R110">IFS(L110="a",N110*23.6,L110="b",N110*28.3,L110="c",N110*38.9,L110="d",N110*44.8,L110="e",N110*55.5,L110=0,0)</f>
        <v>0</v>
      </c>
      <c r="S110" s="1">
        <f t="shared" si="2"/>
        <v>33</v>
      </c>
    </row>
    <row r="111" ht="14.25" customHeight="1">
      <c r="A111" s="8">
        <v>1.091117613962E12</v>
      </c>
      <c r="B111" s="8">
        <v>2.00180927E9</v>
      </c>
      <c r="C111" s="8">
        <v>0.68</v>
      </c>
      <c r="D111" s="8">
        <v>121003.0</v>
      </c>
      <c r="E111" s="8">
        <v>324005.0</v>
      </c>
      <c r="F111" s="8" t="s">
        <v>36</v>
      </c>
      <c r="G111" s="8" t="s">
        <v>37</v>
      </c>
      <c r="H111" s="8">
        <v>90.2</v>
      </c>
      <c r="I111" s="8" t="str">
        <f>CONCATenate('Courier company invoice'!$D111,"-",'Courier company invoice'!$E111)</f>
        <v>121003-324005</v>
      </c>
      <c r="J111" s="8" t="str">
        <f>VLOOKUP('Courier company invoice'!$I111,'X-Pincode'!E111:F234,2,0)</f>
        <v>b</v>
      </c>
      <c r="K111" s="8" t="str">
        <f>IF('Courier company invoice'!$G111="Forward charges",'Courier company invoice'!$J111,0)</f>
        <v>b</v>
      </c>
      <c r="L111" s="8">
        <f>IF('Courier company invoice'!$G111="Forward and RTO charges",'Courier company invoice'!$J111,0)</f>
        <v>0</v>
      </c>
      <c r="M111" s="1">
        <v>0.5</v>
      </c>
      <c r="N111" s="1">
        <f t="shared" si="1"/>
        <v>0</v>
      </c>
      <c r="O111" s="1">
        <f t="array" ref="O111">IFS(K111="a",29.5,K111="b",33,K111="c",40.1,K111="d",45.4,K111="e",56.6,K111=0,0)</f>
        <v>33</v>
      </c>
      <c r="P111" s="1">
        <f t="array" ref="P111">IFS(K111="a",N111*23.6,K111="b",N111*28.3,K111="c",N111*38.9,K111="d",N111*44.8,K111="e",N111*55.5,K111=0,0)</f>
        <v>0</v>
      </c>
      <c r="Q111" s="1">
        <f t="array" ref="Q111">IFS(L111="a",13.6,L111="b",20.5,L111="c",31.9,L111="d",41.3,L111="e",50.7,L111=0,0)</f>
        <v>0</v>
      </c>
      <c r="R111" s="1">
        <f t="array" ref="R111">IFS(L111="a",N111*23.6,L111="b",N111*28.3,L111="c",N111*38.9,L111="d",N111*44.8,L111="e",N111*55.5,L111=0,0)</f>
        <v>0</v>
      </c>
      <c r="S111" s="1">
        <f t="shared" si="2"/>
        <v>33</v>
      </c>
    </row>
    <row r="112" ht="14.25" customHeight="1">
      <c r="A112" s="8">
        <v>1.091117803511E12</v>
      </c>
      <c r="B112" s="8">
        <v>2.001809934E9</v>
      </c>
      <c r="C112" s="8">
        <v>0.82</v>
      </c>
      <c r="D112" s="8">
        <v>121003.0</v>
      </c>
      <c r="E112" s="8">
        <v>302001.0</v>
      </c>
      <c r="F112" s="8" t="s">
        <v>36</v>
      </c>
      <c r="G112" s="8" t="s">
        <v>37</v>
      </c>
      <c r="H112" s="8">
        <v>90.2</v>
      </c>
      <c r="I112" s="8" t="str">
        <f>CONCATenate('Courier company invoice'!$D112,"-",'Courier company invoice'!$E112)</f>
        <v>121003-302001</v>
      </c>
      <c r="J112" s="8" t="str">
        <f>VLOOKUP('Courier company invoice'!$I112,'X-Pincode'!E112:F235,2,0)</f>
        <v>b</v>
      </c>
      <c r="K112" s="8" t="str">
        <f>IF('Courier company invoice'!$G112="Forward charges",'Courier company invoice'!$J112,0)</f>
        <v>b</v>
      </c>
      <c r="L112" s="8">
        <f>IF('Courier company invoice'!$G112="Forward and RTO charges",'Courier company invoice'!$J112,0)</f>
        <v>0</v>
      </c>
      <c r="M112" s="1">
        <v>0.5</v>
      </c>
      <c r="N112" s="1">
        <f t="shared" si="1"/>
        <v>0</v>
      </c>
      <c r="O112" s="1">
        <f t="array" ref="O112">IFS(K112="a",29.5,K112="b",33,K112="c",40.1,K112="d",45.4,K112="e",56.6,K112=0,0)</f>
        <v>33</v>
      </c>
      <c r="P112" s="1">
        <f t="array" ref="P112">IFS(K112="a",N112*23.6,K112="b",N112*28.3,K112="c",N112*38.9,K112="d",N112*44.8,K112="e",N112*55.5,K112=0,0)</f>
        <v>0</v>
      </c>
      <c r="Q112" s="1">
        <f t="array" ref="Q112">IFS(L112="a",13.6,L112="b",20.5,L112="c",31.9,L112="d",41.3,L112="e",50.7,L112=0,0)</f>
        <v>0</v>
      </c>
      <c r="R112" s="1">
        <f t="array" ref="R112">IFS(L112="a",N112*23.6,L112="b",N112*28.3,L112="c",N112*38.9,L112="d",N112*44.8,L112="e",N112*55.5,L112=0,0)</f>
        <v>0</v>
      </c>
      <c r="S112" s="1">
        <f t="shared" si="2"/>
        <v>33</v>
      </c>
    </row>
    <row r="113" ht="14.25" customHeight="1">
      <c r="A113" s="8">
        <v>1.091117804314E12</v>
      </c>
      <c r="B113" s="8">
        <v>2.001810125E9</v>
      </c>
      <c r="C113" s="8">
        <v>0.66</v>
      </c>
      <c r="D113" s="8">
        <v>121003.0</v>
      </c>
      <c r="E113" s="8">
        <v>302004.0</v>
      </c>
      <c r="F113" s="8" t="s">
        <v>36</v>
      </c>
      <c r="G113" s="8" t="s">
        <v>37</v>
      </c>
      <c r="H113" s="8">
        <v>90.2</v>
      </c>
      <c r="I113" s="8" t="str">
        <f>CONCATenate('Courier company invoice'!$D113,"-",'Courier company invoice'!$E113)</f>
        <v>121003-302004</v>
      </c>
      <c r="J113" s="8" t="str">
        <f>VLOOKUP('Courier company invoice'!$I113,'X-Pincode'!E113:F236,2,0)</f>
        <v>b</v>
      </c>
      <c r="K113" s="8" t="str">
        <f>IF('Courier company invoice'!$G113="Forward charges",'Courier company invoice'!$J113,0)</f>
        <v>b</v>
      </c>
      <c r="L113" s="8">
        <f>IF('Courier company invoice'!$G113="Forward and RTO charges",'Courier company invoice'!$J113,0)</f>
        <v>0</v>
      </c>
      <c r="M113" s="1">
        <v>0.5</v>
      </c>
      <c r="N113" s="1">
        <f t="shared" si="1"/>
        <v>0</v>
      </c>
      <c r="O113" s="1">
        <f t="array" ref="O113">IFS(K113="a",29.5,K113="b",33,K113="c",40.1,K113="d",45.4,K113="e",56.6,K113=0,0)</f>
        <v>33</v>
      </c>
      <c r="P113" s="1">
        <f t="array" ref="P113">IFS(K113="a",N113*23.6,K113="b",N113*28.3,K113="c",N113*38.9,K113="d",N113*44.8,K113="e",N113*55.5,K113=0,0)</f>
        <v>0</v>
      </c>
      <c r="Q113" s="1">
        <f t="array" ref="Q113">IFS(L113="a",13.6,L113="b",20.5,L113="c",31.9,L113="d",41.3,L113="e",50.7,L113=0,0)</f>
        <v>0</v>
      </c>
      <c r="R113" s="1">
        <f t="array" ref="R113">IFS(L113="a",N113*23.6,L113="b",N113*28.3,L113="c",N113*38.9,L113="d",N113*44.8,L113="e",N113*55.5,L113=0,0)</f>
        <v>0</v>
      </c>
      <c r="S113" s="1">
        <f t="shared" si="2"/>
        <v>33</v>
      </c>
    </row>
    <row r="114" ht="14.25" customHeight="1">
      <c r="A114" s="8">
        <v>1.09111780539E12</v>
      </c>
      <c r="B114" s="8">
        <v>2.001810281E9</v>
      </c>
      <c r="C114" s="8">
        <v>0.68</v>
      </c>
      <c r="D114" s="8">
        <v>121003.0</v>
      </c>
      <c r="E114" s="8">
        <v>302018.0</v>
      </c>
      <c r="F114" s="8" t="s">
        <v>36</v>
      </c>
      <c r="G114" s="8" t="s">
        <v>37</v>
      </c>
      <c r="H114" s="8">
        <v>90.2</v>
      </c>
      <c r="I114" s="8" t="str">
        <f>CONCATenate('Courier company invoice'!$D114,"-",'Courier company invoice'!$E114)</f>
        <v>121003-302018</v>
      </c>
      <c r="J114" s="8" t="str">
        <f>VLOOKUP('Courier company invoice'!$I114,'X-Pincode'!E114:F237,2,0)</f>
        <v>b</v>
      </c>
      <c r="K114" s="8" t="str">
        <f>IF('Courier company invoice'!$G114="Forward charges",'Courier company invoice'!$J114,0)</f>
        <v>b</v>
      </c>
      <c r="L114" s="8">
        <f>IF('Courier company invoice'!$G114="Forward and RTO charges",'Courier company invoice'!$J114,0)</f>
        <v>0</v>
      </c>
      <c r="M114" s="1">
        <v>0.5</v>
      </c>
      <c r="N114" s="1">
        <f t="shared" si="1"/>
        <v>0</v>
      </c>
      <c r="O114" s="1">
        <f t="array" ref="O114">IFS(K114="a",29.5,K114="b",33,K114="c",40.1,K114="d",45.4,K114="e",56.6,K114=0,0)</f>
        <v>33</v>
      </c>
      <c r="P114" s="1">
        <f t="array" ref="P114">IFS(K114="a",N114*23.6,K114="b",N114*28.3,K114="c",N114*38.9,K114="d",N114*44.8,K114="e",N114*55.5,K114=0,0)</f>
        <v>0</v>
      </c>
      <c r="Q114" s="1">
        <f t="array" ref="Q114">IFS(L114="a",13.6,L114="b",20.5,L114="c",31.9,L114="d",41.3,L114="e",50.7,L114=0,0)</f>
        <v>0</v>
      </c>
      <c r="R114" s="1">
        <f t="array" ref="R114">IFS(L114="a",N114*23.6,L114="b",N114*28.3,L114="c",N114*38.9,L114="d",N114*44.8,L114="e",N114*55.5,L114=0,0)</f>
        <v>0</v>
      </c>
      <c r="S114" s="1">
        <f t="shared" si="2"/>
        <v>33</v>
      </c>
    </row>
    <row r="115" ht="14.25" customHeight="1">
      <c r="A115" s="8">
        <v>1.091117806263E12</v>
      </c>
      <c r="B115" s="8">
        <v>2.001810549E9</v>
      </c>
      <c r="C115" s="8">
        <v>1.86</v>
      </c>
      <c r="D115" s="8">
        <v>121003.0</v>
      </c>
      <c r="E115" s="8">
        <v>302017.0</v>
      </c>
      <c r="F115" s="8" t="s">
        <v>36</v>
      </c>
      <c r="G115" s="8" t="s">
        <v>37</v>
      </c>
      <c r="H115" s="8">
        <v>179.8</v>
      </c>
      <c r="I115" s="8" t="str">
        <f>CONCATenate('Courier company invoice'!$D115,"-",'Courier company invoice'!$E115)</f>
        <v>121003-302017</v>
      </c>
      <c r="J115" s="8" t="str">
        <f>VLOOKUP('Courier company invoice'!$I115,'X-Pincode'!E115:F238,2,0)</f>
        <v>b</v>
      </c>
      <c r="K115" s="8" t="str">
        <f>IF('Courier company invoice'!$G115="Forward charges",'Courier company invoice'!$J115,0)</f>
        <v>b</v>
      </c>
      <c r="L115" s="8">
        <f>IF('Courier company invoice'!$G115="Forward and RTO charges",'Courier company invoice'!$J115,0)</f>
        <v>0</v>
      </c>
      <c r="M115" s="1">
        <v>1.0</v>
      </c>
      <c r="N115" s="1">
        <f t="shared" si="1"/>
        <v>1</v>
      </c>
      <c r="O115" s="1">
        <f t="array" ref="O115">IFS(K115="a",29.5,K115="b",33,K115="c",40.1,K115="d",45.4,K115="e",56.6,K115=0,0)</f>
        <v>33</v>
      </c>
      <c r="P115" s="1">
        <f t="array" ref="P115">IFS(K115="a",N115*23.6,K115="b",N115*28.3,K115="c",N115*38.9,K115="d",N115*44.8,K115="e",N115*55.5,K115=0,0)</f>
        <v>28.3</v>
      </c>
      <c r="Q115" s="1">
        <f t="array" ref="Q115">IFS(L115="a",13.6,L115="b",20.5,L115="c",31.9,L115="d",41.3,L115="e",50.7,L115=0,0)</f>
        <v>0</v>
      </c>
      <c r="R115" s="1">
        <f t="array" ref="R115">IFS(L115="a",N115*23.6,L115="b",N115*28.3,L115="c",N115*38.9,L115="d",N115*44.8,L115="e",N115*55.5,L115=0,0)</f>
        <v>0</v>
      </c>
      <c r="S115" s="1">
        <f t="shared" si="2"/>
        <v>61.3</v>
      </c>
    </row>
    <row r="116" ht="14.25" customHeight="1">
      <c r="A116" s="8">
        <v>1.09111780714E12</v>
      </c>
      <c r="B116" s="8">
        <v>2.001810697E9</v>
      </c>
      <c r="C116" s="8">
        <v>2.27</v>
      </c>
      <c r="D116" s="8">
        <v>121003.0</v>
      </c>
      <c r="E116" s="8">
        <v>324008.0</v>
      </c>
      <c r="F116" s="8" t="s">
        <v>36</v>
      </c>
      <c r="G116" s="8" t="s">
        <v>37</v>
      </c>
      <c r="H116" s="8">
        <v>224.6</v>
      </c>
      <c r="I116" s="8" t="str">
        <f>CONCATenate('Courier company invoice'!$D116,"-",'Courier company invoice'!$E116)</f>
        <v>121003-324008</v>
      </c>
      <c r="J116" s="8" t="str">
        <f>VLOOKUP('Courier company invoice'!$I116,'X-Pincode'!E116:F239,2,0)</f>
        <v>b</v>
      </c>
      <c r="K116" s="8" t="str">
        <f>IF('Courier company invoice'!$G116="Forward charges",'Courier company invoice'!$J116,0)</f>
        <v>b</v>
      </c>
      <c r="L116" s="8">
        <f>IF('Courier company invoice'!$G116="Forward and RTO charges",'Courier company invoice'!$J116,0)</f>
        <v>0</v>
      </c>
      <c r="M116" s="1">
        <v>1.0</v>
      </c>
      <c r="N116" s="1">
        <f t="shared" si="1"/>
        <v>1</v>
      </c>
      <c r="O116" s="1">
        <f t="array" ref="O116">IFS(K116="a",29.5,K116="b",33,K116="c",40.1,K116="d",45.4,K116="e",56.6,K116=0,0)</f>
        <v>33</v>
      </c>
      <c r="P116" s="1">
        <f t="array" ref="P116">IFS(K116="a",N116*23.6,K116="b",N116*28.3,K116="c",N116*38.9,K116="d",N116*44.8,K116="e",N116*55.5,K116=0,0)</f>
        <v>28.3</v>
      </c>
      <c r="Q116" s="1">
        <f t="array" ref="Q116">IFS(L116="a",13.6,L116="b",20.5,L116="c",31.9,L116="d",41.3,L116="e",50.7,L116=0,0)</f>
        <v>0</v>
      </c>
      <c r="R116" s="1">
        <f t="array" ref="R116">IFS(L116="a",N116*23.6,L116="b",N116*28.3,L116="c",N116*38.9,L116="d",N116*44.8,L116="e",N116*55.5,L116=0,0)</f>
        <v>0</v>
      </c>
      <c r="S116" s="1">
        <f t="shared" si="2"/>
        <v>61.3</v>
      </c>
    </row>
    <row r="117" ht="14.25" customHeight="1">
      <c r="A117" s="8">
        <v>1.09111790486E12</v>
      </c>
      <c r="B117" s="8">
        <v>2.001811039E9</v>
      </c>
      <c r="C117" s="8">
        <v>0.68</v>
      </c>
      <c r="D117" s="8">
        <v>121003.0</v>
      </c>
      <c r="E117" s="8">
        <v>302020.0</v>
      </c>
      <c r="F117" s="8" t="s">
        <v>36</v>
      </c>
      <c r="G117" s="8" t="s">
        <v>37</v>
      </c>
      <c r="H117" s="8">
        <v>90.2</v>
      </c>
      <c r="I117" s="8" t="str">
        <f>CONCATenate('Courier company invoice'!$D117,"-",'Courier company invoice'!$E117)</f>
        <v>121003-302020</v>
      </c>
      <c r="J117" s="8" t="str">
        <f>VLOOKUP('Courier company invoice'!$I117,'X-Pincode'!E117:F240,2,0)</f>
        <v>b</v>
      </c>
      <c r="K117" s="8" t="str">
        <f>IF('Courier company invoice'!$G117="Forward charges",'Courier company invoice'!$J117,0)</f>
        <v>b</v>
      </c>
      <c r="L117" s="8">
        <f>IF('Courier company invoice'!$G117="Forward and RTO charges",'Courier company invoice'!$J117,0)</f>
        <v>0</v>
      </c>
      <c r="M117" s="1">
        <v>0.5</v>
      </c>
      <c r="N117" s="1">
        <f t="shared" si="1"/>
        <v>0</v>
      </c>
      <c r="O117" s="1">
        <f t="array" ref="O117">IFS(K117="a",29.5,K117="b",33,K117="c",40.1,K117="d",45.4,K117="e",56.6,K117=0,0)</f>
        <v>33</v>
      </c>
      <c r="P117" s="1">
        <f t="array" ref="P117">IFS(K117="a",N117*23.6,K117="b",N117*28.3,K117="c",N117*38.9,K117="d",N117*44.8,K117="e",N117*55.5,K117=0,0)</f>
        <v>0</v>
      </c>
      <c r="Q117" s="1">
        <f t="array" ref="Q117">IFS(L117="a",13.6,L117="b",20.5,L117="c",31.9,L117="d",41.3,L117="e",50.7,L117=0,0)</f>
        <v>0</v>
      </c>
      <c r="R117" s="1">
        <f t="array" ref="R117">IFS(L117="a",N117*23.6,L117="b",N117*28.3,L117="c",N117*38.9,L117="d",N117*44.8,L117="e",N117*55.5,L117=0,0)</f>
        <v>0</v>
      </c>
      <c r="S117" s="1">
        <f t="shared" si="2"/>
        <v>33</v>
      </c>
    </row>
    <row r="118" ht="14.25" customHeight="1">
      <c r="A118" s="8">
        <v>1.091117905022E12</v>
      </c>
      <c r="B118" s="8">
        <v>2.001811058E9</v>
      </c>
      <c r="C118" s="8">
        <v>0.72</v>
      </c>
      <c r="D118" s="8">
        <v>121003.0</v>
      </c>
      <c r="E118" s="8">
        <v>302018.0</v>
      </c>
      <c r="F118" s="8" t="s">
        <v>36</v>
      </c>
      <c r="G118" s="8" t="s">
        <v>37</v>
      </c>
      <c r="H118" s="8">
        <v>90.2</v>
      </c>
      <c r="I118" s="8" t="str">
        <f>CONCATenate('Courier company invoice'!$D118,"-",'Courier company invoice'!$E118)</f>
        <v>121003-302018</v>
      </c>
      <c r="J118" s="8" t="str">
        <f>VLOOKUP('Courier company invoice'!$I118,'X-Pincode'!E118:F241,2,0)</f>
        <v>b</v>
      </c>
      <c r="K118" s="8" t="str">
        <f>IF('Courier company invoice'!$G118="Forward charges",'Courier company invoice'!$J118,0)</f>
        <v>b</v>
      </c>
      <c r="L118" s="8">
        <f>IF('Courier company invoice'!$G118="Forward and RTO charges",'Courier company invoice'!$J118,0)</f>
        <v>0</v>
      </c>
      <c r="M118" s="1">
        <v>0.5</v>
      </c>
      <c r="N118" s="1">
        <f t="shared" si="1"/>
        <v>0</v>
      </c>
      <c r="O118" s="1">
        <f t="array" ref="O118">IFS(K118="a",29.5,K118="b",33,K118="c",40.1,K118="d",45.4,K118="e",56.6,K118=0,0)</f>
        <v>33</v>
      </c>
      <c r="P118" s="1">
        <f t="array" ref="P118">IFS(K118="a",N118*23.6,K118="b",N118*28.3,K118="c",N118*38.9,K118="d",N118*44.8,K118="e",N118*55.5,K118=0,0)</f>
        <v>0</v>
      </c>
      <c r="Q118" s="1">
        <f t="array" ref="Q118">IFS(L118="a",13.6,L118="b",20.5,L118="c",31.9,L118="d",41.3,L118="e",50.7,L118=0,0)</f>
        <v>0</v>
      </c>
      <c r="R118" s="1">
        <f t="array" ref="R118">IFS(L118="a",N118*23.6,L118="b",N118*28.3,L118="c",N118*38.9,L118="d",N118*44.8,L118="e",N118*55.5,L118=0,0)</f>
        <v>0</v>
      </c>
      <c r="S118" s="1">
        <f t="shared" si="2"/>
        <v>33</v>
      </c>
    </row>
    <row r="119" ht="14.25" customHeight="1">
      <c r="A119" s="8">
        <v>1.091117958163E12</v>
      </c>
      <c r="B119" s="8">
        <v>2.001811306E9</v>
      </c>
      <c r="C119" s="8">
        <v>1.1</v>
      </c>
      <c r="D119" s="8">
        <v>121003.0</v>
      </c>
      <c r="E119" s="8">
        <v>302017.0</v>
      </c>
      <c r="F119" s="8" t="s">
        <v>36</v>
      </c>
      <c r="G119" s="8" t="s">
        <v>37</v>
      </c>
      <c r="H119" s="8">
        <v>135.0</v>
      </c>
      <c r="I119" s="8" t="str">
        <f>CONCATenate('Courier company invoice'!$D119,"-",'Courier company invoice'!$E119)</f>
        <v>121003-302017</v>
      </c>
      <c r="J119" s="8" t="str">
        <f>VLOOKUP('Courier company invoice'!$I119,'X-Pincode'!E119:F242,2,0)</f>
        <v>b</v>
      </c>
      <c r="K119" s="8" t="str">
        <f>IF('Courier company invoice'!$G119="Forward charges",'Courier company invoice'!$J119,0)</f>
        <v>b</v>
      </c>
      <c r="L119" s="8">
        <f>IF('Courier company invoice'!$G119="Forward and RTO charges",'Courier company invoice'!$J119,0)</f>
        <v>0</v>
      </c>
      <c r="M119" s="1">
        <v>1.0</v>
      </c>
      <c r="N119" s="1">
        <f t="shared" si="1"/>
        <v>1</v>
      </c>
      <c r="O119" s="1">
        <f t="array" ref="O119">IFS(K119="a",29.5,K119="b",33,K119="c",40.1,K119="d",45.4,K119="e",56.6,K119=0,0)</f>
        <v>33</v>
      </c>
      <c r="P119" s="1">
        <f t="array" ref="P119">IFS(K119="a",N119*23.6,K119="b",N119*28.3,K119="c",N119*38.9,K119="d",N119*44.8,K119="e",N119*55.5,K119=0,0)</f>
        <v>28.3</v>
      </c>
      <c r="Q119" s="1">
        <f t="array" ref="Q119">IFS(L119="a",13.6,L119="b",20.5,L119="c",31.9,L119="d",41.3,L119="e",50.7,L119=0,0)</f>
        <v>0</v>
      </c>
      <c r="R119" s="1">
        <f t="array" ref="R119">IFS(L119="a",N119*23.6,L119="b",N119*28.3,L119="c",N119*38.9,L119="d",N119*44.8,L119="e",N119*55.5,L119=0,0)</f>
        <v>0</v>
      </c>
      <c r="S119" s="1">
        <f t="shared" si="2"/>
        <v>61.3</v>
      </c>
    </row>
    <row r="120" ht="14.25" customHeight="1">
      <c r="A120" s="8">
        <v>1.09111844239E12</v>
      </c>
      <c r="B120" s="8">
        <v>2.001812195E9</v>
      </c>
      <c r="C120" s="8">
        <v>0.67</v>
      </c>
      <c r="D120" s="8">
        <v>121003.0</v>
      </c>
      <c r="E120" s="8">
        <v>302012.0</v>
      </c>
      <c r="F120" s="8" t="s">
        <v>36</v>
      </c>
      <c r="G120" s="8" t="s">
        <v>37</v>
      </c>
      <c r="H120" s="8">
        <v>90.2</v>
      </c>
      <c r="I120" s="8" t="str">
        <f>CONCATenate('Courier company invoice'!$D120,"-",'Courier company invoice'!$E120)</f>
        <v>121003-302012</v>
      </c>
      <c r="J120" s="8" t="str">
        <f>VLOOKUP('Courier company invoice'!$I120,'X-Pincode'!E120:F243,2,0)</f>
        <v>b</v>
      </c>
      <c r="K120" s="8" t="str">
        <f>IF('Courier company invoice'!$G120="Forward charges",'Courier company invoice'!$J120,0)</f>
        <v>b</v>
      </c>
      <c r="L120" s="8">
        <f>IF('Courier company invoice'!$G120="Forward and RTO charges",'Courier company invoice'!$J120,0)</f>
        <v>0</v>
      </c>
      <c r="M120" s="1">
        <v>0.5</v>
      </c>
      <c r="N120" s="1">
        <f t="shared" si="1"/>
        <v>0</v>
      </c>
      <c r="O120" s="1">
        <f t="array" ref="O120">IFS(K120="a",29.5,K120="b",33,K120="c",40.1,K120="d",45.4,K120="e",56.6,K120=0,0)</f>
        <v>33</v>
      </c>
      <c r="P120" s="1">
        <f t="array" ref="P120">IFS(K120="a",N120*23.6,K120="b",N120*28.3,K120="c",N120*38.9,K120="d",N120*44.8,K120="e",N120*55.5,K120=0,0)</f>
        <v>0</v>
      </c>
      <c r="Q120" s="1">
        <f t="array" ref="Q120">IFS(L120="a",13.6,L120="b",20.5,L120="c",31.9,L120="d",41.3,L120="e",50.7,L120=0,0)</f>
        <v>0</v>
      </c>
      <c r="R120" s="1">
        <f t="array" ref="R120">IFS(L120="a",N120*23.6,L120="b",N120*28.3,L120="c",N120*38.9,L120="d",N120*44.8,L120="e",N120*55.5,L120=0,0)</f>
        <v>0</v>
      </c>
      <c r="S120" s="1">
        <f t="shared" si="2"/>
        <v>33</v>
      </c>
    </row>
    <row r="121" ht="14.25" customHeight="1">
      <c r="A121" s="8">
        <v>1.091118551656E12</v>
      </c>
      <c r="B121" s="8">
        <v>2.001812941E9</v>
      </c>
      <c r="C121" s="8">
        <v>0.73</v>
      </c>
      <c r="D121" s="8">
        <v>121003.0</v>
      </c>
      <c r="E121" s="8">
        <v>325207.0</v>
      </c>
      <c r="F121" s="8" t="s">
        <v>36</v>
      </c>
      <c r="G121" s="8" t="s">
        <v>37</v>
      </c>
      <c r="H121" s="8">
        <v>90.2</v>
      </c>
      <c r="I121" s="8" t="str">
        <f>CONCATenate('Courier company invoice'!$D121,"-",'Courier company invoice'!$E121)</f>
        <v>121003-325207</v>
      </c>
      <c r="J121" s="8" t="str">
        <f>VLOOKUP('Courier company invoice'!$I121,'X-Pincode'!E121:F244,2,0)</f>
        <v>b</v>
      </c>
      <c r="K121" s="8" t="str">
        <f>IF('Courier company invoice'!$G121="Forward charges",'Courier company invoice'!$J121,0)</f>
        <v>b</v>
      </c>
      <c r="L121" s="8">
        <f>IF('Courier company invoice'!$G121="Forward and RTO charges",'Courier company invoice'!$J121,0)</f>
        <v>0</v>
      </c>
      <c r="M121" s="1">
        <v>0.5</v>
      </c>
      <c r="N121" s="1">
        <f t="shared" si="1"/>
        <v>0</v>
      </c>
      <c r="O121" s="1">
        <f t="array" ref="O121">IFS(K121="a",29.5,K121="b",33,K121="c",40.1,K121="d",45.4,K121="e",56.6,K121=0,0)</f>
        <v>33</v>
      </c>
      <c r="P121" s="1">
        <f t="array" ref="P121">IFS(K121="a",N121*23.6,K121="b",N121*28.3,K121="c",N121*38.9,K121="d",N121*44.8,K121="e",N121*55.5,K121=0,0)</f>
        <v>0</v>
      </c>
      <c r="Q121" s="1">
        <f t="array" ref="Q121">IFS(L121="a",13.6,L121="b",20.5,L121="c",31.9,L121="d",41.3,L121="e",50.7,L121=0,0)</f>
        <v>0</v>
      </c>
      <c r="R121" s="1">
        <f t="array" ref="R121">IFS(L121="a",N121*23.6,L121="b",N121*28.3,L121="c",N121*38.9,L121="d",N121*44.8,L121="e",N121*55.5,L121=0,0)</f>
        <v>0</v>
      </c>
      <c r="S121" s="1">
        <f t="shared" si="2"/>
        <v>33</v>
      </c>
    </row>
    <row r="122" ht="14.25" customHeight="1">
      <c r="A122" s="8">
        <v>1.091117614452E12</v>
      </c>
      <c r="B122" s="8">
        <v>2.001809383E9</v>
      </c>
      <c r="C122" s="8">
        <v>0.5</v>
      </c>
      <c r="D122" s="8">
        <v>121003.0</v>
      </c>
      <c r="E122" s="8">
        <v>303702.0</v>
      </c>
      <c r="F122" s="8" t="s">
        <v>36</v>
      </c>
      <c r="G122" s="8" t="s">
        <v>40</v>
      </c>
      <c r="H122" s="8">
        <v>86.7</v>
      </c>
      <c r="I122" s="8" t="str">
        <f>CONCATenate('Courier company invoice'!$D122,"-",'Courier company invoice'!$E122)</f>
        <v>121003-303702</v>
      </c>
      <c r="J122" s="8" t="str">
        <f>VLOOKUP('Courier company invoice'!$I122,'X-Pincode'!E122:F245,2,0)</f>
        <v>b</v>
      </c>
      <c r="K122" s="8">
        <f>IF('Courier company invoice'!$G122="Forward charges",'Courier company invoice'!$J122,0)</f>
        <v>0</v>
      </c>
      <c r="L122" s="8" t="str">
        <f>IF('Courier company invoice'!$G122="Forward and RTO charges",'Courier company invoice'!$J122,0)</f>
        <v>b</v>
      </c>
      <c r="M122" s="1">
        <v>1.0</v>
      </c>
      <c r="N122" s="1">
        <f t="shared" si="1"/>
        <v>1</v>
      </c>
      <c r="O122" s="1">
        <f t="array" ref="O122">IFS(K122="a",29.5,K122="b",33,K122="c",40.1,K122="d",45.4,K122="e",56.6,K122=0,0)</f>
        <v>0</v>
      </c>
      <c r="P122" s="1">
        <f t="array" ref="P122">IFS(K122="a",N122*23.6,K122="b",N122*28.3,K122="c",N122*38.9,K122="d",N122*44.8,K122="e",N122*55.5,K122=0,0)</f>
        <v>0</v>
      </c>
      <c r="Q122" s="1">
        <f t="array" ref="Q122">IFS(L122="a",13.6,L122="b",20.5,L122="c",31.9,L122="d",41.3,L122="e",50.7,L122=0,0)</f>
        <v>20.5</v>
      </c>
      <c r="R122" s="1">
        <f t="array" ref="R122">IFS(L122="a",N122*23.6,L122="b",N122*28.3,L122="c",N122*38.9,L122="d",N122*44.8,L122="e",N122*55.5,L122=0,0)</f>
        <v>28.3</v>
      </c>
      <c r="S122" s="1">
        <f t="shared" si="2"/>
        <v>48.8</v>
      </c>
    </row>
    <row r="123" ht="14.25" customHeight="1">
      <c r="A123" s="8">
        <v>1.091120922803E12</v>
      </c>
      <c r="B123" s="8">
        <v>2.001820978E9</v>
      </c>
      <c r="C123" s="8">
        <v>0.5</v>
      </c>
      <c r="D123" s="8">
        <v>121003.0</v>
      </c>
      <c r="E123" s="8">
        <v>313301.0</v>
      </c>
      <c r="F123" s="8" t="s">
        <v>36</v>
      </c>
      <c r="G123" s="8" t="s">
        <v>37</v>
      </c>
      <c r="H123" s="8">
        <v>45.4</v>
      </c>
      <c r="I123" s="8" t="str">
        <f>CONCATenate('Courier company invoice'!$D123,"-",'Courier company invoice'!$E123)</f>
        <v>121003-313301</v>
      </c>
      <c r="J123" s="8" t="str">
        <f>VLOOKUP('Courier company invoice'!$I123,'X-Pincode'!E123:F246,2,0)</f>
        <v>b</v>
      </c>
      <c r="K123" s="8" t="str">
        <f>IF('Courier company invoice'!$G123="Forward charges",'Courier company invoice'!$J123,0)</f>
        <v>b</v>
      </c>
      <c r="L123" s="8">
        <f>IF('Courier company invoice'!$G123="Forward and RTO charges",'Courier company invoice'!$J123,0)</f>
        <v>0</v>
      </c>
      <c r="M123" s="1">
        <v>1.0</v>
      </c>
      <c r="N123" s="1">
        <f t="shared" si="1"/>
        <v>1</v>
      </c>
      <c r="O123" s="1">
        <f t="array" ref="O123">IFS(K123="a",29.5,K123="b",33,K123="c",40.1,K123="d",45.4,K123="e",56.6,K123=0,0)</f>
        <v>33</v>
      </c>
      <c r="P123" s="1">
        <f t="array" ref="P123">IFS(K123="a",N123*23.6,K123="b",N123*28.3,K123="c",N123*38.9,K123="d",N123*44.8,K123="e",N123*55.5,K123=0,0)</f>
        <v>28.3</v>
      </c>
      <c r="Q123" s="1">
        <f t="array" ref="Q123">IFS(L123="a",13.6,L123="b",20.5,L123="c",31.9,L123="d",41.3,L123="e",50.7,L123=0,0)</f>
        <v>0</v>
      </c>
      <c r="R123" s="1">
        <f t="array" ref="R123">IFS(L123="a",N123*23.6,L123="b",N123*28.3,L123="c",N123*38.9,L123="d",N123*44.8,L123="e",N123*55.5,L123=0,0)</f>
        <v>0</v>
      </c>
      <c r="S123" s="1">
        <f t="shared" si="2"/>
        <v>61.3</v>
      </c>
    </row>
    <row r="124" ht="14.25" customHeight="1">
      <c r="A124" s="8">
        <v>1.091121844806E12</v>
      </c>
      <c r="B124" s="8">
        <v>2.001811475E9</v>
      </c>
      <c r="C124" s="8">
        <v>0.5</v>
      </c>
      <c r="D124" s="8">
        <v>121003.0</v>
      </c>
      <c r="E124" s="8">
        <v>173212.0</v>
      </c>
      <c r="F124" s="8" t="s">
        <v>38</v>
      </c>
      <c r="G124" s="8" t="s">
        <v>37</v>
      </c>
      <c r="H124" s="8">
        <v>33.0</v>
      </c>
      <c r="I124" s="8" t="str">
        <f>CONCATenate('Courier company invoice'!$D124,"-",'Courier company invoice'!$E124)</f>
        <v>121003-173212</v>
      </c>
      <c r="J124" s="8" t="str">
        <f>VLOOKUP('Courier company invoice'!$I124,'X-Pincode'!E124:F247,2,0)</f>
        <v>e</v>
      </c>
      <c r="K124" s="8" t="str">
        <f>IF('Courier company invoice'!$G124="Forward charges",'Courier company invoice'!$J124,0)</f>
        <v>e</v>
      </c>
      <c r="L124" s="8">
        <f>IF('Courier company invoice'!$G124="Forward and RTO charges",'Courier company invoice'!$J124,0)</f>
        <v>0</v>
      </c>
      <c r="M124" s="1">
        <v>1.0</v>
      </c>
      <c r="N124" s="1">
        <f t="shared" si="1"/>
        <v>1</v>
      </c>
      <c r="O124" s="1">
        <f t="array" ref="O124">IFS(K124="a",29.5,K124="b",33,K124="c",40.1,K124="d",45.4,K124="e",56.6,K124=0,0)</f>
        <v>56.6</v>
      </c>
      <c r="P124" s="1">
        <f t="array" ref="P124">IFS(K124="a",N124*23.6,K124="b",N124*28.3,K124="c",N124*38.9,K124="d",N124*44.8,K124="e",N124*55.5,K124=0,0)</f>
        <v>55.5</v>
      </c>
      <c r="Q124" s="1">
        <f t="array" ref="Q124">IFS(L124="a",13.6,L124="b",20.5,L124="c",31.9,L124="d",41.3,L124="e",50.7,L124=0,0)</f>
        <v>0</v>
      </c>
      <c r="R124" s="1">
        <f t="array" ref="R124">IFS(L124="a",N124*23.6,L124="b",N124*28.3,L124="c",N124*38.9,L124="d",N124*44.8,L124="e",N124*55.5,L124=0,0)</f>
        <v>0</v>
      </c>
      <c r="S124" s="1">
        <f t="shared" si="2"/>
        <v>112.1</v>
      </c>
    </row>
    <row r="125" ht="14.25" customHeight="1">
      <c r="A125" s="8">
        <v>1.091121846136E12</v>
      </c>
      <c r="B125" s="8">
        <v>2.001811305E9</v>
      </c>
      <c r="C125" s="8">
        <v>0.5</v>
      </c>
      <c r="D125" s="8">
        <v>121003.0</v>
      </c>
      <c r="E125" s="8">
        <v>302020.0</v>
      </c>
      <c r="F125" s="8" t="s">
        <v>36</v>
      </c>
      <c r="G125" s="8" t="s">
        <v>37</v>
      </c>
      <c r="H125" s="8">
        <v>45.4</v>
      </c>
      <c r="I125" s="8" t="str">
        <f>CONCATenate('Courier company invoice'!$D125,"-",'Courier company invoice'!$E125)</f>
        <v>121003-302020</v>
      </c>
      <c r="J125" s="8" t="str">
        <f>VLOOKUP('Courier company invoice'!$I125,'X-Pincode'!E125:F248,2,0)</f>
        <v>b</v>
      </c>
      <c r="K125" s="8" t="str">
        <f>IF('Courier company invoice'!$G125="Forward charges",'Courier company invoice'!$J125,0)</f>
        <v>b</v>
      </c>
      <c r="L125" s="8">
        <f>IF('Courier company invoice'!$G125="Forward and RTO charges",'Courier company invoice'!$J125,0)</f>
        <v>0</v>
      </c>
      <c r="M125" s="1">
        <v>1.0</v>
      </c>
      <c r="N125" s="1">
        <f t="shared" si="1"/>
        <v>1</v>
      </c>
      <c r="O125" s="1">
        <f t="array" ref="O125">IFS(K125="a",29.5,K125="b",33,K125="c",40.1,K125="d",45.4,K125="e",56.6,K125=0,0)</f>
        <v>33</v>
      </c>
      <c r="P125" s="1">
        <f t="array" ref="P125">IFS(K125="a",N125*23.6,K125="b",N125*28.3,K125="c",N125*38.9,K125="d",N125*44.8,K125="e",N125*55.5,K125=0,0)</f>
        <v>28.3</v>
      </c>
      <c r="Q125" s="1">
        <f t="array" ref="Q125">IFS(L125="a",13.6,L125="b",20.5,L125="c",31.9,L125="d",41.3,L125="e",50.7,L125=0,0)</f>
        <v>0</v>
      </c>
      <c r="R125" s="1">
        <f t="array" ref="R125">IFS(L125="a",N125*23.6,L125="b",N125*28.3,L125="c",N125*38.9,L125="d",N125*44.8,L125="e",N125*55.5,L125=0,0)</f>
        <v>0</v>
      </c>
      <c r="S125" s="1">
        <f t="shared" si="2"/>
        <v>61.3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9.71"/>
    <col customWidth="1" min="4" max="6" width="8.71"/>
    <col customWidth="1" min="7" max="7" width="10.86"/>
    <col customWidth="1" min="8" max="26" width="8.71"/>
  </cols>
  <sheetData>
    <row r="1" ht="14.25" customHeight="1">
      <c r="A1" s="1" t="s">
        <v>41</v>
      </c>
      <c r="B1" s="1" t="s">
        <v>42</v>
      </c>
      <c r="C1" s="2" t="s">
        <v>43</v>
      </c>
      <c r="D1" s="1" t="s">
        <v>44</v>
      </c>
      <c r="E1" s="1" t="s">
        <v>45</v>
      </c>
      <c r="G1" s="1" t="s">
        <v>46</v>
      </c>
      <c r="H1" s="1" t="s">
        <v>47</v>
      </c>
      <c r="I1" s="1" t="s">
        <v>6</v>
      </c>
    </row>
    <row r="2" ht="14.25" customHeight="1">
      <c r="A2" s="1">
        <v>2.001827036E9</v>
      </c>
      <c r="B2" s="1">
        <v>8.904223818706E12</v>
      </c>
      <c r="C2" s="1">
        <v>1.0</v>
      </c>
      <c r="D2" s="1">
        <f>VLOOKUP(B2,'X-SKU Master'!$A$2:$B$67,2,0)</f>
        <v>127</v>
      </c>
      <c r="E2" s="2">
        <f t="shared" ref="E2:E401" si="1">C2*D2/1000</f>
        <v>0.127</v>
      </c>
      <c r="G2" s="1">
        <v>2.00180621E9</v>
      </c>
      <c r="H2" s="1">
        <v>0.22</v>
      </c>
    </row>
    <row r="3" ht="14.25" customHeight="1">
      <c r="A3" s="1">
        <v>2.001827036E9</v>
      </c>
      <c r="B3" s="1">
        <v>8.904223819093E12</v>
      </c>
      <c r="C3" s="1">
        <v>1.0</v>
      </c>
      <c r="D3" s="1">
        <f>VLOOKUP(B3,'X-SKU Master'!$A$2:$B$67,2,0)</f>
        <v>150</v>
      </c>
      <c r="E3" s="2">
        <f t="shared" si="1"/>
        <v>0.15</v>
      </c>
      <c r="G3" s="1">
        <v>2.001806226E9</v>
      </c>
      <c r="H3" s="1">
        <v>0.48</v>
      </c>
    </row>
    <row r="4" ht="14.25" customHeight="1">
      <c r="A4" s="1">
        <v>2.001827036E9</v>
      </c>
      <c r="B4" s="1">
        <v>8.904223819109E12</v>
      </c>
      <c r="C4" s="1">
        <v>1.0</v>
      </c>
      <c r="D4" s="1">
        <f>VLOOKUP(B4,'X-SKU Master'!$A$2:$B$67,2,0)</f>
        <v>100</v>
      </c>
      <c r="E4" s="2">
        <f t="shared" si="1"/>
        <v>0.1</v>
      </c>
      <c r="G4" s="1">
        <v>2.001806229E9</v>
      </c>
      <c r="H4" s="1">
        <v>0.5</v>
      </c>
    </row>
    <row r="5" ht="14.25" customHeight="1">
      <c r="A5" s="1">
        <v>2.001827036E9</v>
      </c>
      <c r="B5" s="1">
        <v>8.90422381843E12</v>
      </c>
      <c r="C5" s="1">
        <v>1.0</v>
      </c>
      <c r="D5" s="1">
        <f>VLOOKUP(B5,'X-SKU Master'!$A$2:$B$67,2,0)</f>
        <v>165</v>
      </c>
      <c r="E5" s="2">
        <f t="shared" si="1"/>
        <v>0.165</v>
      </c>
      <c r="G5" s="1">
        <v>2.001806232E9</v>
      </c>
      <c r="H5" s="1">
        <v>1.302</v>
      </c>
    </row>
    <row r="6" ht="14.25" customHeight="1">
      <c r="A6" s="1">
        <v>2.001827036E9</v>
      </c>
      <c r="B6" s="1">
        <v>8.904223819277E12</v>
      </c>
      <c r="C6" s="1">
        <v>1.0</v>
      </c>
      <c r="D6" s="1">
        <f>VLOOKUP(B6,'X-SKU Master'!$A$2:$B$67,2,0)</f>
        <v>350</v>
      </c>
      <c r="E6" s="2">
        <f t="shared" si="1"/>
        <v>0.35</v>
      </c>
      <c r="G6" s="1">
        <v>2.001806233E9</v>
      </c>
      <c r="H6" s="1">
        <v>0.245</v>
      </c>
    </row>
    <row r="7" ht="14.25" customHeight="1">
      <c r="A7" s="1">
        <v>2.001827036E9</v>
      </c>
      <c r="B7" s="1" t="s">
        <v>48</v>
      </c>
      <c r="C7" s="1">
        <v>1.0</v>
      </c>
      <c r="D7" s="1">
        <f>VLOOKUP(B7,'X-SKU Master'!$A$2:$B$67,2,0)</f>
        <v>500</v>
      </c>
      <c r="E7" s="2">
        <f t="shared" si="1"/>
        <v>0.5</v>
      </c>
      <c r="G7" s="1">
        <v>2.001806251E9</v>
      </c>
      <c r="H7" s="1">
        <v>0.245</v>
      </c>
    </row>
    <row r="8" ht="14.25" customHeight="1">
      <c r="A8" s="1">
        <v>2.001827036E9</v>
      </c>
      <c r="B8" s="1">
        <v>8.904223818638E12</v>
      </c>
      <c r="C8" s="1">
        <v>2.0</v>
      </c>
      <c r="D8" s="1">
        <f>VLOOKUP(B8,'X-SKU Master'!$A$2:$B$67,2,0)</f>
        <v>137</v>
      </c>
      <c r="E8" s="2">
        <f t="shared" si="1"/>
        <v>0.274</v>
      </c>
      <c r="G8" s="1">
        <v>2.001806273E9</v>
      </c>
      <c r="H8" s="1">
        <v>0.615</v>
      </c>
    </row>
    <row r="9" ht="14.25" customHeight="1">
      <c r="A9" s="1">
        <v>2.001827036E9</v>
      </c>
      <c r="B9" s="1" t="s">
        <v>49</v>
      </c>
      <c r="C9" s="1">
        <v>1.0</v>
      </c>
      <c r="D9" s="1">
        <f>VLOOKUP(B9,'X-SKU Master'!$A$2:$B$67,2,0)</f>
        <v>10</v>
      </c>
      <c r="E9" s="2">
        <f t="shared" si="1"/>
        <v>0.01</v>
      </c>
      <c r="G9" s="1">
        <v>2.001806304E9</v>
      </c>
      <c r="H9" s="1">
        <v>0.5</v>
      </c>
    </row>
    <row r="10" ht="14.25" customHeight="1">
      <c r="A10" s="1">
        <v>2.001825261E9</v>
      </c>
      <c r="B10" s="1">
        <v>8.904223819024E12</v>
      </c>
      <c r="C10" s="1">
        <v>4.0</v>
      </c>
      <c r="D10" s="1">
        <f>VLOOKUP(B10,'X-SKU Master'!$A$2:$B$67,2,0)</f>
        <v>112</v>
      </c>
      <c r="E10" s="2">
        <f t="shared" si="1"/>
        <v>0.448</v>
      </c>
      <c r="G10" s="1">
        <v>2.001806338E9</v>
      </c>
      <c r="H10" s="1">
        <v>0.5</v>
      </c>
    </row>
    <row r="11" ht="14.25" customHeight="1">
      <c r="A11" s="1">
        <v>2.001825261E9</v>
      </c>
      <c r="B11" s="1">
        <v>8.904223819291E12</v>
      </c>
      <c r="C11" s="1">
        <v>4.0</v>
      </c>
      <c r="D11" s="1">
        <f>VLOOKUP(B11,'X-SKU Master'!$A$2:$B$67,2,0)</f>
        <v>112</v>
      </c>
      <c r="E11" s="2">
        <f t="shared" si="1"/>
        <v>0.448</v>
      </c>
      <c r="G11" s="1">
        <v>2.001806408E9</v>
      </c>
      <c r="H11" s="1">
        <v>2.265</v>
      </c>
    </row>
    <row r="12" ht="14.25" customHeight="1">
      <c r="A12" s="1">
        <v>2.001825261E9</v>
      </c>
      <c r="B12" s="1">
        <v>8.904223818638E12</v>
      </c>
      <c r="C12" s="1">
        <v>3.0</v>
      </c>
      <c r="D12" s="1">
        <f>VLOOKUP(B12,'X-SKU Master'!$A$2:$B$67,2,0)</f>
        <v>137</v>
      </c>
      <c r="E12" s="2">
        <f t="shared" si="1"/>
        <v>0.411</v>
      </c>
      <c r="G12" s="1">
        <v>2.001806446E9</v>
      </c>
      <c r="H12" s="1">
        <v>0.5</v>
      </c>
    </row>
    <row r="13" ht="14.25" customHeight="1">
      <c r="A13" s="1">
        <v>2.001825261E9</v>
      </c>
      <c r="B13" s="1">
        <v>8.904223818669E12</v>
      </c>
      <c r="C13" s="1">
        <v>1.0</v>
      </c>
      <c r="D13" s="1">
        <f>VLOOKUP(B13,'X-SKU Master'!$A$2:$B$67,2,0)</f>
        <v>240</v>
      </c>
      <c r="E13" s="2">
        <f t="shared" si="1"/>
        <v>0.24</v>
      </c>
      <c r="G13" s="1">
        <v>2.001806458E9</v>
      </c>
      <c r="H13" s="1">
        <v>0.7</v>
      </c>
    </row>
    <row r="14" ht="14.25" customHeight="1">
      <c r="A14" s="1">
        <v>2.001825261E9</v>
      </c>
      <c r="B14" s="1" t="s">
        <v>49</v>
      </c>
      <c r="C14" s="1">
        <v>1.0</v>
      </c>
      <c r="D14" s="1">
        <f>VLOOKUP(B14,'X-SKU Master'!$A$2:$B$67,2,0)</f>
        <v>10</v>
      </c>
      <c r="E14" s="2">
        <f t="shared" si="1"/>
        <v>0.01</v>
      </c>
      <c r="G14" s="1">
        <v>2.001806471E9</v>
      </c>
      <c r="H14" s="1">
        <v>1.621</v>
      </c>
    </row>
    <row r="15" ht="14.25" customHeight="1">
      <c r="A15" s="1">
        <v>2.001823564E9</v>
      </c>
      <c r="B15" s="1">
        <v>8.904223819291E12</v>
      </c>
      <c r="C15" s="1">
        <v>2.0</v>
      </c>
      <c r="D15" s="1">
        <f>VLOOKUP(B15,'X-SKU Master'!$A$2:$B$67,2,0)</f>
        <v>112</v>
      </c>
      <c r="E15" s="2">
        <f t="shared" si="1"/>
        <v>0.224</v>
      </c>
      <c r="G15" s="1">
        <v>2.001806533E9</v>
      </c>
      <c r="H15" s="1">
        <v>0.5</v>
      </c>
    </row>
    <row r="16" ht="14.25" customHeight="1">
      <c r="A16" s="1">
        <v>2.001823564E9</v>
      </c>
      <c r="B16" s="1">
        <v>8.904223819031E12</v>
      </c>
      <c r="C16" s="1">
        <v>2.0</v>
      </c>
      <c r="D16" s="1">
        <f>VLOOKUP(B16,'X-SKU Master'!$A$2:$B$67,2,0)</f>
        <v>112</v>
      </c>
      <c r="E16" s="2">
        <f t="shared" si="1"/>
        <v>0.224</v>
      </c>
      <c r="G16" s="1">
        <v>2.001806547E9</v>
      </c>
      <c r="H16" s="1">
        <v>0.127</v>
      </c>
    </row>
    <row r="17" ht="14.25" customHeight="1">
      <c r="A17" s="1">
        <v>2.001823564E9</v>
      </c>
      <c r="B17" s="1">
        <v>8.904223819024E12</v>
      </c>
      <c r="C17" s="1">
        <v>2.0</v>
      </c>
      <c r="D17" s="1">
        <f>VLOOKUP(B17,'X-SKU Master'!$A$2:$B$67,2,0)</f>
        <v>112</v>
      </c>
      <c r="E17" s="2">
        <f t="shared" si="1"/>
        <v>0.224</v>
      </c>
      <c r="G17" s="1">
        <v>2.001806567E9</v>
      </c>
      <c r="H17" s="1">
        <v>0.952</v>
      </c>
    </row>
    <row r="18" ht="14.25" customHeight="1">
      <c r="A18" s="1">
        <v>2.001822466E9</v>
      </c>
      <c r="B18" s="1">
        <v>8.904223819468E12</v>
      </c>
      <c r="C18" s="1">
        <v>2.0</v>
      </c>
      <c r="D18" s="1">
        <f>VLOOKUP(B18,'X-SKU Master'!$A$2:$B$67,2,0)</f>
        <v>240</v>
      </c>
      <c r="E18" s="2">
        <f t="shared" si="1"/>
        <v>0.48</v>
      </c>
      <c r="G18" s="1">
        <v>2.001806575E9</v>
      </c>
      <c r="H18" s="1">
        <v>0.5</v>
      </c>
    </row>
    <row r="19" ht="14.25" customHeight="1">
      <c r="A19" s="1">
        <v>2.001822466E9</v>
      </c>
      <c r="B19" s="1">
        <v>8.904223819291E12</v>
      </c>
      <c r="C19" s="1">
        <v>8.0</v>
      </c>
      <c r="D19" s="1">
        <f>VLOOKUP(B19,'X-SKU Master'!$A$2:$B$67,2,0)</f>
        <v>112</v>
      </c>
      <c r="E19" s="2">
        <f t="shared" si="1"/>
        <v>0.896</v>
      </c>
      <c r="G19" s="1">
        <v>2.001806616E9</v>
      </c>
      <c r="H19" s="1">
        <v>0.963</v>
      </c>
    </row>
    <row r="20" ht="14.25" customHeight="1">
      <c r="A20" s="1">
        <v>2.001821995E9</v>
      </c>
      <c r="B20" s="1">
        <v>8.90422381913E12</v>
      </c>
      <c r="C20" s="1">
        <v>1.0</v>
      </c>
      <c r="D20" s="1">
        <f>VLOOKUP(B20,'X-SKU Master'!$A$2:$B$67,2,0)</f>
        <v>350</v>
      </c>
      <c r="E20" s="2">
        <f t="shared" si="1"/>
        <v>0.35</v>
      </c>
      <c r="G20" s="1">
        <v>2.001806652E9</v>
      </c>
      <c r="H20" s="1">
        <v>0.5</v>
      </c>
    </row>
    <row r="21" ht="14.25" customHeight="1">
      <c r="A21" s="1">
        <v>2.001821995E9</v>
      </c>
      <c r="B21" s="1">
        <v>8.904223818706E12</v>
      </c>
      <c r="C21" s="1">
        <v>1.0</v>
      </c>
      <c r="D21" s="1">
        <f>VLOOKUP(B21,'X-SKU Master'!$A$2:$B$67,2,0)</f>
        <v>127</v>
      </c>
      <c r="E21" s="2">
        <f t="shared" si="1"/>
        <v>0.127</v>
      </c>
      <c r="G21" s="1">
        <v>2.001806686E9</v>
      </c>
      <c r="H21" s="1">
        <v>0.24</v>
      </c>
    </row>
    <row r="22" ht="14.25" customHeight="1">
      <c r="A22" s="1">
        <v>2.001821766E9</v>
      </c>
      <c r="B22" s="1">
        <v>8.904223818591E12</v>
      </c>
      <c r="C22" s="1">
        <v>2.0</v>
      </c>
      <c r="D22" s="1">
        <f>VLOOKUP(B22,'X-SKU Master'!$A$2:$B$67,2,0)</f>
        <v>120</v>
      </c>
      <c r="E22" s="2">
        <f t="shared" si="1"/>
        <v>0.24</v>
      </c>
      <c r="G22" s="1">
        <v>2.001806726E9</v>
      </c>
      <c r="H22" s="1">
        <v>0.5</v>
      </c>
    </row>
    <row r="23" ht="14.25" customHeight="1">
      <c r="A23" s="1">
        <v>2.00182175E9</v>
      </c>
      <c r="B23" s="1">
        <v>8.90422381885E12</v>
      </c>
      <c r="C23" s="1">
        <v>1.0</v>
      </c>
      <c r="D23" s="1">
        <f>VLOOKUP(B23,'X-SKU Master'!$A$2:$B$67,2,0)</f>
        <v>240</v>
      </c>
      <c r="E23" s="2">
        <f t="shared" si="1"/>
        <v>0.24</v>
      </c>
      <c r="G23" s="1">
        <v>2.001806733E9</v>
      </c>
      <c r="H23" s="1">
        <v>0.967</v>
      </c>
    </row>
    <row r="24" ht="14.25" customHeight="1">
      <c r="A24" s="1">
        <v>2.00182175E9</v>
      </c>
      <c r="B24" s="1">
        <v>8.90422381843E12</v>
      </c>
      <c r="C24" s="1">
        <v>1.0</v>
      </c>
      <c r="D24" s="1">
        <f>VLOOKUP(B24,'X-SKU Master'!$A$2:$B$67,2,0)</f>
        <v>165</v>
      </c>
      <c r="E24" s="2">
        <f t="shared" si="1"/>
        <v>0.165</v>
      </c>
      <c r="G24" s="1">
        <v>2.001806735E9</v>
      </c>
      <c r="H24" s="1">
        <v>0.5</v>
      </c>
    </row>
    <row r="25" ht="14.25" customHeight="1">
      <c r="A25" s="1">
        <v>2.00182175E9</v>
      </c>
      <c r="B25" s="1">
        <v>8.90422381913E12</v>
      </c>
      <c r="C25" s="1">
        <v>1.0</v>
      </c>
      <c r="D25" s="1">
        <f>VLOOKUP(B25,'X-SKU Master'!$A$2:$B$67,2,0)</f>
        <v>350</v>
      </c>
      <c r="E25" s="2">
        <f t="shared" si="1"/>
        <v>0.35</v>
      </c>
      <c r="G25" s="1">
        <v>2.001806768E9</v>
      </c>
      <c r="H25" s="1">
        <v>0.84</v>
      </c>
    </row>
    <row r="26" ht="14.25" customHeight="1">
      <c r="A26" s="1">
        <v>2.001821742E9</v>
      </c>
      <c r="B26" s="1">
        <v>8.904223819468E12</v>
      </c>
      <c r="C26" s="1">
        <v>1.0</v>
      </c>
      <c r="D26" s="1">
        <f>VLOOKUP(B26,'X-SKU Master'!$A$2:$B$67,2,0)</f>
        <v>240</v>
      </c>
      <c r="E26" s="2">
        <f t="shared" si="1"/>
        <v>0.24</v>
      </c>
      <c r="G26" s="1">
        <v>2.001806776E9</v>
      </c>
      <c r="H26" s="1">
        <v>0.611</v>
      </c>
    </row>
    <row r="27" ht="14.25" customHeight="1">
      <c r="A27" s="1">
        <v>2.001821679E9</v>
      </c>
      <c r="B27" s="1">
        <v>8.90422381843E12</v>
      </c>
      <c r="C27" s="1">
        <v>1.0</v>
      </c>
      <c r="D27" s="1">
        <f>VLOOKUP(B27,'X-SKU Master'!$A$2:$B$67,2,0)</f>
        <v>165</v>
      </c>
      <c r="E27" s="2">
        <f t="shared" si="1"/>
        <v>0.165</v>
      </c>
      <c r="G27" s="1">
        <v>2.001806801E9</v>
      </c>
      <c r="H27" s="1">
        <v>0.361</v>
      </c>
    </row>
    <row r="28" ht="14.25" customHeight="1">
      <c r="A28" s="1">
        <v>2.001821502E9</v>
      </c>
      <c r="B28" s="1">
        <v>8.90422381898E12</v>
      </c>
      <c r="C28" s="1">
        <v>1.0</v>
      </c>
      <c r="D28" s="1">
        <f>VLOOKUP(B28,'X-SKU Master'!$A$2:$B$67,2,0)</f>
        <v>110</v>
      </c>
      <c r="E28" s="2">
        <f t="shared" si="1"/>
        <v>0.11</v>
      </c>
      <c r="G28" s="1">
        <v>2.001806823E9</v>
      </c>
      <c r="H28" s="1">
        <v>0.127</v>
      </c>
    </row>
    <row r="29" ht="14.25" customHeight="1">
      <c r="A29" s="1">
        <v>2.001821502E9</v>
      </c>
      <c r="B29" s="1">
        <v>8.904223819031E12</v>
      </c>
      <c r="C29" s="1">
        <v>2.0</v>
      </c>
      <c r="D29" s="1">
        <f>VLOOKUP(B29,'X-SKU Master'!$A$2:$B$67,2,0)</f>
        <v>112</v>
      </c>
      <c r="E29" s="2">
        <f t="shared" si="1"/>
        <v>0.224</v>
      </c>
      <c r="G29" s="1">
        <v>2.001806828E9</v>
      </c>
      <c r="H29" s="1">
        <v>0.5</v>
      </c>
    </row>
    <row r="30" ht="14.25" customHeight="1">
      <c r="A30" s="1">
        <v>2.001821502E9</v>
      </c>
      <c r="B30" s="1">
        <v>8.904223819024E12</v>
      </c>
      <c r="C30" s="1">
        <v>2.0</v>
      </c>
      <c r="D30" s="1">
        <f>VLOOKUP(B30,'X-SKU Master'!$A$2:$B$67,2,0)</f>
        <v>112</v>
      </c>
      <c r="E30" s="2">
        <f t="shared" si="1"/>
        <v>0.224</v>
      </c>
      <c r="G30" s="1">
        <v>2.001806885E9</v>
      </c>
      <c r="H30" s="1">
        <v>0.84</v>
      </c>
    </row>
    <row r="31" ht="14.25" customHeight="1">
      <c r="A31" s="1">
        <v>2.001821284E9</v>
      </c>
      <c r="B31" s="1">
        <v>8.904223818614E12</v>
      </c>
      <c r="C31" s="1">
        <v>1.0</v>
      </c>
      <c r="D31" s="1">
        <f>VLOOKUP(B31,'X-SKU Master'!$A$2:$B$67,2,0)</f>
        <v>65</v>
      </c>
      <c r="E31" s="2">
        <f t="shared" si="1"/>
        <v>0.065</v>
      </c>
      <c r="G31" s="1">
        <v>2.001806968E9</v>
      </c>
      <c r="H31" s="1">
        <v>0.5</v>
      </c>
    </row>
    <row r="32" ht="14.25" customHeight="1">
      <c r="A32" s="1">
        <v>2.001821284E9</v>
      </c>
      <c r="B32" s="1">
        <v>8.904223819024E12</v>
      </c>
      <c r="C32" s="1">
        <v>1.0</v>
      </c>
      <c r="D32" s="1">
        <f>VLOOKUP(B32,'X-SKU Master'!$A$2:$B$67,2,0)</f>
        <v>112</v>
      </c>
      <c r="E32" s="2">
        <f t="shared" si="1"/>
        <v>0.112</v>
      </c>
      <c r="G32" s="1">
        <v>2.001807004E9</v>
      </c>
      <c r="H32" s="1">
        <v>0.5</v>
      </c>
    </row>
    <row r="33" ht="14.25" customHeight="1">
      <c r="A33" s="1">
        <v>2.00182119E9</v>
      </c>
      <c r="B33" s="1">
        <v>8.904223819321E12</v>
      </c>
      <c r="C33" s="1">
        <v>1.0</v>
      </c>
      <c r="D33" s="1">
        <f>VLOOKUP(B33,'X-SKU Master'!$A$2:$B$67,2,0)</f>
        <v>600</v>
      </c>
      <c r="E33" s="2">
        <f t="shared" si="1"/>
        <v>0.6</v>
      </c>
      <c r="G33" s="1">
        <v>2.001807012E9</v>
      </c>
      <c r="H33" s="1">
        <v>0.24</v>
      </c>
    </row>
    <row r="34" ht="14.25" customHeight="1">
      <c r="A34" s="1">
        <v>2.00182119E9</v>
      </c>
      <c r="B34" s="1">
        <v>8.904223819338E12</v>
      </c>
      <c r="C34" s="1">
        <v>1.0</v>
      </c>
      <c r="D34" s="1">
        <f>VLOOKUP(B34,'X-SKU Master'!$A$2:$B$67,2,0)</f>
        <v>600</v>
      </c>
      <c r="E34" s="2">
        <f t="shared" si="1"/>
        <v>0.6</v>
      </c>
      <c r="G34" s="1">
        <v>2.001807036E9</v>
      </c>
      <c r="H34" s="1">
        <v>1.459</v>
      </c>
    </row>
    <row r="35" ht="14.25" customHeight="1">
      <c r="A35" s="1">
        <v>2.001821185E9</v>
      </c>
      <c r="B35" s="1">
        <v>8.904223818942E12</v>
      </c>
      <c r="C35" s="1">
        <v>2.0</v>
      </c>
      <c r="D35" s="1">
        <f>VLOOKUP(B35,'X-SKU Master'!$A$2:$B$67,2,0)</f>
        <v>133</v>
      </c>
      <c r="E35" s="2">
        <f t="shared" si="1"/>
        <v>0.266</v>
      </c>
      <c r="G35" s="1">
        <v>2.001807058E9</v>
      </c>
      <c r="H35" s="1">
        <v>1.168</v>
      </c>
    </row>
    <row r="36" ht="14.25" customHeight="1">
      <c r="A36" s="1">
        <v>2.001821185E9</v>
      </c>
      <c r="B36" s="1">
        <v>8.904223818683E12</v>
      </c>
      <c r="C36" s="1">
        <v>2.0</v>
      </c>
      <c r="D36" s="1">
        <f>VLOOKUP(B36,'X-SKU Master'!$A$2:$B$67,2,0)</f>
        <v>121</v>
      </c>
      <c r="E36" s="2">
        <f t="shared" si="1"/>
        <v>0.242</v>
      </c>
      <c r="G36" s="1">
        <v>2.001807084E9</v>
      </c>
      <c r="H36" s="1">
        <v>0.5</v>
      </c>
    </row>
    <row r="37" ht="14.25" customHeight="1">
      <c r="A37" s="1">
        <v>2.001821185E9</v>
      </c>
      <c r="B37" s="1">
        <v>8.904223819239E12</v>
      </c>
      <c r="C37" s="1">
        <v>1.0</v>
      </c>
      <c r="D37" s="1">
        <f>VLOOKUP(B37,'X-SKU Master'!$A$2:$B$67,2,0)</f>
        <v>290</v>
      </c>
      <c r="E37" s="2">
        <f t="shared" si="1"/>
        <v>0.29</v>
      </c>
      <c r="G37" s="1">
        <v>2.001807186E9</v>
      </c>
      <c r="H37" s="1">
        <v>0.5</v>
      </c>
    </row>
    <row r="38" ht="14.25" customHeight="1">
      <c r="A38" s="1">
        <v>2.001821185E9</v>
      </c>
      <c r="B38" s="1">
        <v>8.904223819246E12</v>
      </c>
      <c r="C38" s="1">
        <v>1.0</v>
      </c>
      <c r="D38" s="1">
        <f>VLOOKUP(B38,'X-SKU Master'!$A$2:$B$67,2,0)</f>
        <v>290</v>
      </c>
      <c r="E38" s="2">
        <f t="shared" si="1"/>
        <v>0.29</v>
      </c>
      <c r="G38" s="1">
        <v>2.001807241E9</v>
      </c>
      <c r="H38" s="1">
        <v>0.607</v>
      </c>
    </row>
    <row r="39" ht="14.25" customHeight="1">
      <c r="A39" s="1">
        <v>2.001821185E9</v>
      </c>
      <c r="B39" s="1">
        <v>8.904223819253E12</v>
      </c>
      <c r="C39" s="1">
        <v>1.0</v>
      </c>
      <c r="D39" s="1">
        <f>VLOOKUP(B39,'X-SKU Master'!$A$2:$B$67,2,0)</f>
        <v>290</v>
      </c>
      <c r="E39" s="2">
        <f t="shared" si="1"/>
        <v>0.29</v>
      </c>
      <c r="G39" s="1">
        <v>2.00180729E9</v>
      </c>
      <c r="H39" s="1">
        <v>0.5</v>
      </c>
    </row>
    <row r="40" ht="14.25" customHeight="1">
      <c r="A40" s="1">
        <v>2.001821185E9</v>
      </c>
      <c r="B40" s="1">
        <v>8.904223818669E12</v>
      </c>
      <c r="C40" s="1">
        <v>1.0</v>
      </c>
      <c r="D40" s="1">
        <f>VLOOKUP(B40,'X-SKU Master'!$A$2:$B$67,2,0)</f>
        <v>240</v>
      </c>
      <c r="E40" s="2">
        <f t="shared" si="1"/>
        <v>0.24</v>
      </c>
      <c r="G40" s="1">
        <v>2.001807328E9</v>
      </c>
      <c r="H40" s="1">
        <v>0.49</v>
      </c>
    </row>
    <row r="41" ht="14.25" customHeight="1">
      <c r="A41" s="1">
        <v>2.001821185E9</v>
      </c>
      <c r="B41" s="1">
        <v>8.904223819147E12</v>
      </c>
      <c r="C41" s="1">
        <v>1.0</v>
      </c>
      <c r="D41" s="1">
        <f>VLOOKUP(B41,'X-SKU Master'!$A$2:$B$67,2,0)</f>
        <v>240</v>
      </c>
      <c r="E41" s="2">
        <f t="shared" si="1"/>
        <v>0.24</v>
      </c>
      <c r="G41" s="1">
        <v>2.001807329E9</v>
      </c>
      <c r="H41" s="1">
        <v>0.5</v>
      </c>
    </row>
    <row r="42" ht="14.25" customHeight="1">
      <c r="A42" s="1">
        <v>2.001821185E9</v>
      </c>
      <c r="B42" s="1">
        <v>8.90422381885E12</v>
      </c>
      <c r="C42" s="1">
        <v>1.0</v>
      </c>
      <c r="D42" s="1">
        <f>VLOOKUP(B42,'X-SKU Master'!$A$2:$B$67,2,0)</f>
        <v>240</v>
      </c>
      <c r="E42" s="2">
        <f t="shared" si="1"/>
        <v>0.24</v>
      </c>
      <c r="G42" s="1">
        <v>2.001807362E9</v>
      </c>
      <c r="H42" s="1">
        <v>2.016</v>
      </c>
    </row>
    <row r="43" ht="14.25" customHeight="1">
      <c r="A43" s="1">
        <v>2.001820978E9</v>
      </c>
      <c r="B43" s="1">
        <v>8.904223815859E12</v>
      </c>
      <c r="C43" s="1">
        <v>1.0</v>
      </c>
      <c r="D43" s="1">
        <f>VLOOKUP(B43,'X-SKU Master'!$A$2:$B$67,2,0)</f>
        <v>165</v>
      </c>
      <c r="E43" s="2">
        <f t="shared" si="1"/>
        <v>0.165</v>
      </c>
      <c r="G43" s="1">
        <v>2.001807415E9</v>
      </c>
      <c r="H43" s="1">
        <v>1.048</v>
      </c>
    </row>
    <row r="44" ht="14.25" customHeight="1">
      <c r="A44" s="1">
        <v>2.001820978E9</v>
      </c>
      <c r="B44" s="1">
        <v>8.904223817501E12</v>
      </c>
      <c r="C44" s="1">
        <v>1.0</v>
      </c>
      <c r="D44" s="1">
        <f>VLOOKUP(B44,'X-SKU Master'!$A$2:$B$67,2,0)</f>
        <v>350</v>
      </c>
      <c r="E44" s="2">
        <f t="shared" si="1"/>
        <v>0.35</v>
      </c>
      <c r="G44" s="1">
        <v>2.001807613E9</v>
      </c>
      <c r="H44" s="1">
        <v>0.83</v>
      </c>
    </row>
    <row r="45" ht="14.25" customHeight="1">
      <c r="A45" s="1">
        <v>2.00182069E9</v>
      </c>
      <c r="B45" s="1">
        <v>8.904223817273E12</v>
      </c>
      <c r="C45" s="1">
        <v>1.0</v>
      </c>
      <c r="D45" s="1">
        <f>VLOOKUP(B45,'X-SKU Master'!$A$2:$B$67,2,0)</f>
        <v>65</v>
      </c>
      <c r="E45" s="2">
        <f t="shared" si="1"/>
        <v>0.065</v>
      </c>
      <c r="G45" s="1">
        <v>2.001807785E9</v>
      </c>
      <c r="H45" s="1">
        <v>0.5</v>
      </c>
    </row>
    <row r="46" ht="14.25" customHeight="1">
      <c r="A46" s="1">
        <v>2.001819252E9</v>
      </c>
      <c r="B46" s="1">
        <v>8.904223818942E12</v>
      </c>
      <c r="C46" s="1">
        <v>1.0</v>
      </c>
      <c r="D46" s="1">
        <f>VLOOKUP(B46,'X-SKU Master'!$A$2:$B$67,2,0)</f>
        <v>133</v>
      </c>
      <c r="E46" s="2">
        <f t="shared" si="1"/>
        <v>0.133</v>
      </c>
      <c r="G46" s="1">
        <v>2.001807814E9</v>
      </c>
      <c r="H46" s="1">
        <v>0.607</v>
      </c>
    </row>
    <row r="47" ht="14.25" customHeight="1">
      <c r="A47" s="1">
        <v>2.001819252E9</v>
      </c>
      <c r="B47" s="1">
        <v>8.904223818706E12</v>
      </c>
      <c r="C47" s="1">
        <v>1.0</v>
      </c>
      <c r="D47" s="1">
        <f>VLOOKUP(B47,'X-SKU Master'!$A$2:$B$67,2,0)</f>
        <v>127</v>
      </c>
      <c r="E47" s="2">
        <f t="shared" si="1"/>
        <v>0.127</v>
      </c>
      <c r="G47" s="1">
        <v>2.001807852E9</v>
      </c>
      <c r="H47" s="1">
        <v>0.5</v>
      </c>
    </row>
    <row r="48" ht="14.25" customHeight="1">
      <c r="A48" s="1">
        <v>2.001819252E9</v>
      </c>
      <c r="B48" s="1" t="s">
        <v>49</v>
      </c>
      <c r="C48" s="1">
        <v>1.0</v>
      </c>
      <c r="D48" s="1">
        <f>VLOOKUP(B48,'X-SKU Master'!$A$2:$B$67,2,0)</f>
        <v>10</v>
      </c>
      <c r="E48" s="2">
        <f t="shared" si="1"/>
        <v>0.01</v>
      </c>
      <c r="G48" s="1">
        <v>2.00180793E9</v>
      </c>
      <c r="H48" s="1">
        <v>0.24</v>
      </c>
    </row>
    <row r="49" ht="14.25" customHeight="1">
      <c r="A49" s="1">
        <v>2.00181839E9</v>
      </c>
      <c r="B49" s="1">
        <v>8.904223819147E12</v>
      </c>
      <c r="C49" s="1">
        <v>1.0</v>
      </c>
      <c r="D49" s="1">
        <f>VLOOKUP(B49,'X-SKU Master'!$A$2:$B$67,2,0)</f>
        <v>240</v>
      </c>
      <c r="E49" s="2">
        <f t="shared" si="1"/>
        <v>0.24</v>
      </c>
      <c r="G49" s="1">
        <v>2.001807931E9</v>
      </c>
      <c r="H49" s="1">
        <v>0.607</v>
      </c>
    </row>
    <row r="50" ht="14.25" customHeight="1">
      <c r="A50" s="1">
        <v>2.00181839E9</v>
      </c>
      <c r="B50" s="1">
        <v>8.904223818935E12</v>
      </c>
      <c r="C50" s="1">
        <v>4.0</v>
      </c>
      <c r="D50" s="1">
        <f>VLOOKUP(B50,'X-SKU Master'!$A$2:$B$67,2,0)</f>
        <v>120</v>
      </c>
      <c r="E50" s="2">
        <f t="shared" si="1"/>
        <v>0.48</v>
      </c>
      <c r="G50" s="1">
        <v>2.001807956E9</v>
      </c>
      <c r="H50" s="1">
        <v>1.08</v>
      </c>
    </row>
    <row r="51" ht="14.25" customHeight="1">
      <c r="A51" s="1">
        <v>2.00181839E9</v>
      </c>
      <c r="B51" s="1">
        <v>8.904223818683E12</v>
      </c>
      <c r="C51" s="1">
        <v>1.0</v>
      </c>
      <c r="D51" s="1">
        <f>VLOOKUP(B51,'X-SKU Master'!$A$2:$B$67,2,0)</f>
        <v>121</v>
      </c>
      <c r="E51" s="2">
        <f t="shared" si="1"/>
        <v>0.121</v>
      </c>
      <c r="G51" s="1">
        <v>2.00180796E9</v>
      </c>
      <c r="H51" s="1">
        <v>0.9299999999999999</v>
      </c>
    </row>
    <row r="52" ht="14.25" customHeight="1">
      <c r="A52" s="1">
        <v>2.00181716E9</v>
      </c>
      <c r="B52" s="1">
        <v>8.904223818478E12</v>
      </c>
      <c r="C52" s="1">
        <v>1.0</v>
      </c>
      <c r="D52" s="1">
        <f>VLOOKUP(B52,'X-SKU Master'!$A$2:$B$67,2,0)</f>
        <v>350</v>
      </c>
      <c r="E52" s="2">
        <f t="shared" si="1"/>
        <v>0.35</v>
      </c>
      <c r="G52" s="1">
        <v>2.00180797E9</v>
      </c>
      <c r="H52" s="1">
        <v>0.765</v>
      </c>
    </row>
    <row r="53" ht="14.25" customHeight="1">
      <c r="A53" s="1">
        <v>2.00181716E9</v>
      </c>
      <c r="B53" s="1">
        <v>8.904223819284E12</v>
      </c>
      <c r="C53" s="1">
        <v>1.0</v>
      </c>
      <c r="D53" s="1">
        <f>VLOOKUP(B53,'X-SKU Master'!$A$2:$B$67,2,0)</f>
        <v>350</v>
      </c>
      <c r="E53" s="2">
        <f t="shared" si="1"/>
        <v>0.35</v>
      </c>
      <c r="G53" s="1">
        <v>2.001807976E9</v>
      </c>
      <c r="H53" s="1">
        <v>0.721</v>
      </c>
    </row>
    <row r="54" ht="14.25" customHeight="1">
      <c r="A54" s="1">
        <v>2.001817093E9</v>
      </c>
      <c r="B54" s="1">
        <v>8.904223816214E12</v>
      </c>
      <c r="C54" s="1">
        <v>1.0</v>
      </c>
      <c r="D54" s="1">
        <f>VLOOKUP(B54,'X-SKU Master'!$A$2:$B$67,2,0)</f>
        <v>120</v>
      </c>
      <c r="E54" s="2">
        <f t="shared" si="1"/>
        <v>0.12</v>
      </c>
      <c r="G54" s="1">
        <v>2.001807981E9</v>
      </c>
      <c r="H54" s="1">
        <v>0.5</v>
      </c>
    </row>
    <row r="55" ht="14.25" customHeight="1">
      <c r="A55" s="1">
        <v>2.001817093E9</v>
      </c>
      <c r="B55" s="1">
        <v>8.904223818874E12</v>
      </c>
      <c r="C55" s="1">
        <v>1.0</v>
      </c>
      <c r="D55" s="1">
        <f>VLOOKUP(B55,'X-SKU Master'!$A$2:$B$67,2,0)</f>
        <v>100</v>
      </c>
      <c r="E55" s="2">
        <f t="shared" si="1"/>
        <v>0.1</v>
      </c>
      <c r="G55" s="1">
        <v>2.001808102E9</v>
      </c>
      <c r="H55" s="1">
        <v>1.157</v>
      </c>
    </row>
    <row r="56" ht="14.25" customHeight="1">
      <c r="A56" s="1">
        <v>2.001817093E9</v>
      </c>
      <c r="B56" s="1">
        <v>8.904223819512E12</v>
      </c>
      <c r="C56" s="1">
        <v>1.0</v>
      </c>
      <c r="D56" s="1">
        <f>VLOOKUP(B56,'X-SKU Master'!$A$2:$B$67,2,0)</f>
        <v>210</v>
      </c>
      <c r="E56" s="2">
        <f t="shared" si="1"/>
        <v>0.21</v>
      </c>
      <c r="G56" s="1">
        <v>2.001808118E9</v>
      </c>
      <c r="H56" s="1">
        <v>0.343</v>
      </c>
    </row>
    <row r="57" ht="14.25" customHeight="1">
      <c r="A57" s="1">
        <v>2.001817093E9</v>
      </c>
      <c r="B57" s="1">
        <v>8.904223818881E12</v>
      </c>
      <c r="C57" s="1">
        <v>1.0</v>
      </c>
      <c r="D57" s="1">
        <f>VLOOKUP(B57,'X-SKU Master'!$A$2:$B$67,2,0)</f>
        <v>140</v>
      </c>
      <c r="E57" s="2">
        <f t="shared" si="1"/>
        <v>0.14</v>
      </c>
      <c r="G57" s="1">
        <v>2.001808207E9</v>
      </c>
      <c r="H57" s="1">
        <v>0.607</v>
      </c>
    </row>
    <row r="58" ht="14.25" customHeight="1">
      <c r="A58" s="1">
        <v>2.001817093E9</v>
      </c>
      <c r="B58" s="1">
        <v>8.904223819291E12</v>
      </c>
      <c r="C58" s="1">
        <v>2.0</v>
      </c>
      <c r="D58" s="1">
        <f>VLOOKUP(B58,'X-SKU Master'!$A$2:$B$67,2,0)</f>
        <v>112</v>
      </c>
      <c r="E58" s="2">
        <f t="shared" si="1"/>
        <v>0.224</v>
      </c>
      <c r="G58" s="1">
        <v>2.001808286E9</v>
      </c>
      <c r="H58" s="1">
        <v>0.601</v>
      </c>
    </row>
    <row r="59" ht="14.25" customHeight="1">
      <c r="A59" s="1">
        <v>2.001817093E9</v>
      </c>
      <c r="B59" s="1">
        <v>8.904223819031E12</v>
      </c>
      <c r="C59" s="1">
        <v>2.0</v>
      </c>
      <c r="D59" s="1">
        <f>VLOOKUP(B59,'X-SKU Master'!$A$2:$B$67,2,0)</f>
        <v>112</v>
      </c>
      <c r="E59" s="2">
        <f t="shared" si="1"/>
        <v>0.224</v>
      </c>
      <c r="G59" s="1">
        <v>2.001808295E9</v>
      </c>
      <c r="H59" s="1">
        <v>0.245</v>
      </c>
    </row>
    <row r="60" ht="14.25" customHeight="1">
      <c r="A60" s="1">
        <v>2.001817093E9</v>
      </c>
      <c r="B60" s="1">
        <v>8.904223819024E12</v>
      </c>
      <c r="C60" s="1">
        <v>2.0</v>
      </c>
      <c r="D60" s="1">
        <f>VLOOKUP(B60,'X-SKU Master'!$A$2:$B$67,2,0)</f>
        <v>112</v>
      </c>
      <c r="E60" s="2">
        <f t="shared" si="1"/>
        <v>0.224</v>
      </c>
      <c r="G60" s="1">
        <v>2.001808475E9</v>
      </c>
      <c r="H60" s="1">
        <v>0.5</v>
      </c>
    </row>
    <row r="61" ht="14.25" customHeight="1">
      <c r="A61" s="1">
        <v>2.001817093E9</v>
      </c>
      <c r="B61" s="1">
        <v>8.904223818553E12</v>
      </c>
      <c r="C61" s="1">
        <v>1.0</v>
      </c>
      <c r="D61" s="1">
        <f>VLOOKUP(B61,'X-SKU Master'!$A$2:$B$67,2,0)</f>
        <v>115</v>
      </c>
      <c r="E61" s="2">
        <f t="shared" si="1"/>
        <v>0.115</v>
      </c>
      <c r="G61" s="1">
        <v>2.001808507E9</v>
      </c>
      <c r="H61" s="1">
        <v>0.607</v>
      </c>
    </row>
    <row r="62" ht="14.25" customHeight="1">
      <c r="A62" s="1">
        <v>2.001816996E9</v>
      </c>
      <c r="B62" s="1">
        <v>8.904223818706E12</v>
      </c>
      <c r="C62" s="1">
        <v>1.0</v>
      </c>
      <c r="D62" s="1">
        <f>VLOOKUP(B62,'X-SKU Master'!$A$2:$B$67,2,0)</f>
        <v>127</v>
      </c>
      <c r="E62" s="2">
        <f t="shared" si="1"/>
        <v>0.127</v>
      </c>
      <c r="G62" s="1">
        <v>2.001808542E9</v>
      </c>
      <c r="H62" s="1">
        <v>0.734</v>
      </c>
    </row>
    <row r="63" ht="14.25" customHeight="1">
      <c r="A63" s="1">
        <v>2.001816996E9</v>
      </c>
      <c r="B63" s="1">
        <v>8.904223818942E12</v>
      </c>
      <c r="C63" s="1">
        <v>1.0</v>
      </c>
      <c r="D63" s="1">
        <f>VLOOKUP(B63,'X-SKU Master'!$A$2:$B$67,2,0)</f>
        <v>133</v>
      </c>
      <c r="E63" s="2">
        <f t="shared" si="1"/>
        <v>0.133</v>
      </c>
      <c r="G63" s="1">
        <v>2.001808585E9</v>
      </c>
      <c r="H63" s="1">
        <v>0.5</v>
      </c>
    </row>
    <row r="64" ht="14.25" customHeight="1">
      <c r="A64" s="1">
        <v>2.001816996E9</v>
      </c>
      <c r="B64" s="1">
        <v>8.90422381885E12</v>
      </c>
      <c r="C64" s="1">
        <v>1.0</v>
      </c>
      <c r="D64" s="1">
        <f>VLOOKUP(B64,'X-SKU Master'!$A$2:$B$67,2,0)</f>
        <v>240</v>
      </c>
      <c r="E64" s="2">
        <f t="shared" si="1"/>
        <v>0.24</v>
      </c>
      <c r="G64" s="1">
        <v>2.001808675E9</v>
      </c>
      <c r="H64" s="1">
        <v>1.1829999999999998</v>
      </c>
    </row>
    <row r="65" ht="14.25" customHeight="1">
      <c r="A65" s="1">
        <v>2.001816684E9</v>
      </c>
      <c r="B65" s="1">
        <v>8.904223816214E12</v>
      </c>
      <c r="C65" s="1">
        <v>2.0</v>
      </c>
      <c r="D65" s="1">
        <f>VLOOKUP(B65,'X-SKU Master'!$A$2:$B$67,2,0)</f>
        <v>120</v>
      </c>
      <c r="E65" s="2">
        <f t="shared" si="1"/>
        <v>0.24</v>
      </c>
      <c r="G65" s="1">
        <v>2.001808679E9</v>
      </c>
      <c r="H65" s="1">
        <v>0.5</v>
      </c>
    </row>
    <row r="66" ht="14.25" customHeight="1">
      <c r="A66" s="1">
        <v>2.001816684E9</v>
      </c>
      <c r="B66" s="1">
        <v>8.904223818874E12</v>
      </c>
      <c r="C66" s="1">
        <v>2.0</v>
      </c>
      <c r="D66" s="1">
        <f>VLOOKUP(B66,'X-SKU Master'!$A$2:$B$67,2,0)</f>
        <v>100</v>
      </c>
      <c r="E66" s="2">
        <f t="shared" si="1"/>
        <v>0.2</v>
      </c>
      <c r="G66" s="1">
        <v>2.001808739E9</v>
      </c>
      <c r="H66" s="1">
        <v>0.22</v>
      </c>
    </row>
    <row r="67" ht="14.25" customHeight="1">
      <c r="A67" s="1">
        <v>2.001816684E9</v>
      </c>
      <c r="B67" s="1">
        <v>8.904223818935E12</v>
      </c>
      <c r="C67" s="1">
        <v>4.0</v>
      </c>
      <c r="D67" s="1">
        <f>VLOOKUP(B67,'X-SKU Master'!$A$2:$B$67,2,0)</f>
        <v>120</v>
      </c>
      <c r="E67" s="2">
        <f t="shared" si="1"/>
        <v>0.48</v>
      </c>
      <c r="G67" s="1">
        <v>2.001808801E9</v>
      </c>
      <c r="H67" s="1">
        <v>0.731</v>
      </c>
    </row>
    <row r="68" ht="14.25" customHeight="1">
      <c r="A68" s="1">
        <v>2.001816131E9</v>
      </c>
      <c r="B68" s="1">
        <v>8.904223816665E12</v>
      </c>
      <c r="C68" s="1">
        <v>2.0</v>
      </c>
      <c r="D68" s="1">
        <f>VLOOKUP(B68,'X-SKU Master'!$A$2:$B$67,2,0)</f>
        <v>102</v>
      </c>
      <c r="E68" s="2">
        <f t="shared" si="1"/>
        <v>0.204</v>
      </c>
      <c r="G68" s="1">
        <v>2.001808832E9</v>
      </c>
      <c r="H68" s="1">
        <v>0.6</v>
      </c>
    </row>
    <row r="69" ht="14.25" customHeight="1">
      <c r="A69" s="1">
        <v>2.001816131E9</v>
      </c>
      <c r="B69" s="1">
        <v>8.904223819277E12</v>
      </c>
      <c r="C69" s="1">
        <v>1.0</v>
      </c>
      <c r="D69" s="1">
        <f>VLOOKUP(B69,'X-SKU Master'!$A$2:$B$67,2,0)</f>
        <v>350</v>
      </c>
      <c r="E69" s="2">
        <f t="shared" si="1"/>
        <v>0.35</v>
      </c>
      <c r="G69" s="1">
        <v>2.001808837E9</v>
      </c>
      <c r="H69" s="1">
        <v>0.5</v>
      </c>
    </row>
    <row r="70" ht="14.25" customHeight="1">
      <c r="A70" s="1">
        <v>2.001815688E9</v>
      </c>
      <c r="B70" s="1">
        <v>8.904223816214E12</v>
      </c>
      <c r="C70" s="1">
        <v>1.0</v>
      </c>
      <c r="D70" s="1">
        <f>VLOOKUP(B70,'X-SKU Master'!$A$2:$B$67,2,0)</f>
        <v>120</v>
      </c>
      <c r="E70" s="2">
        <f t="shared" si="1"/>
        <v>0.12</v>
      </c>
      <c r="G70" s="1">
        <v>2.001808883E9</v>
      </c>
      <c r="H70" s="1">
        <v>0.5</v>
      </c>
    </row>
    <row r="71" ht="14.25" customHeight="1">
      <c r="A71" s="1">
        <v>2.001815688E9</v>
      </c>
      <c r="B71" s="1">
        <v>8.904223818874E12</v>
      </c>
      <c r="C71" s="1">
        <v>1.0</v>
      </c>
      <c r="D71" s="1">
        <f>VLOOKUP(B71,'X-SKU Master'!$A$2:$B$67,2,0)</f>
        <v>100</v>
      </c>
      <c r="E71" s="2">
        <f t="shared" si="1"/>
        <v>0.1</v>
      </c>
      <c r="G71" s="1">
        <v>2.001808992E9</v>
      </c>
      <c r="H71" s="1">
        <v>0.5</v>
      </c>
    </row>
    <row r="72" ht="14.25" customHeight="1">
      <c r="A72" s="1">
        <v>2.00181458E9</v>
      </c>
      <c r="B72" s="1">
        <v>8.904223818706E12</v>
      </c>
      <c r="C72" s="1">
        <v>1.0</v>
      </c>
      <c r="D72" s="1">
        <f>VLOOKUP(B72,'X-SKU Master'!$A$2:$B$67,2,0)</f>
        <v>127</v>
      </c>
      <c r="E72" s="2">
        <f t="shared" si="1"/>
        <v>0.127</v>
      </c>
      <c r="G72" s="1">
        <v>2.00180927E9</v>
      </c>
      <c r="H72" s="1">
        <v>0.5</v>
      </c>
    </row>
    <row r="73" ht="14.25" customHeight="1">
      <c r="A73" s="1">
        <v>2.001813009E9</v>
      </c>
      <c r="B73" s="1">
        <v>8.904223816214E12</v>
      </c>
      <c r="C73" s="1">
        <v>1.0</v>
      </c>
      <c r="D73" s="1">
        <f>VLOOKUP(B73,'X-SKU Master'!$A$2:$B$67,2,0)</f>
        <v>120</v>
      </c>
      <c r="E73" s="2">
        <f t="shared" si="1"/>
        <v>0.12</v>
      </c>
      <c r="G73" s="1">
        <v>2.001809383E9</v>
      </c>
      <c r="H73" s="1">
        <v>0.607</v>
      </c>
    </row>
    <row r="74" ht="14.25" customHeight="1">
      <c r="A74" s="1">
        <v>2.001813009E9</v>
      </c>
      <c r="B74" s="1">
        <v>8.904223818874E12</v>
      </c>
      <c r="C74" s="1">
        <v>1.0</v>
      </c>
      <c r="D74" s="1">
        <f>VLOOKUP(B74,'X-SKU Master'!$A$2:$B$67,2,0)</f>
        <v>100</v>
      </c>
      <c r="E74" s="2">
        <f t="shared" si="1"/>
        <v>0.1</v>
      </c>
      <c r="G74" s="1">
        <v>2.001809592E9</v>
      </c>
      <c r="H74" s="1">
        <v>1.5050000000000001</v>
      </c>
    </row>
    <row r="75" ht="14.25" customHeight="1">
      <c r="A75" s="1">
        <v>2.001813009E9</v>
      </c>
      <c r="B75" s="1">
        <v>8.904223818706E12</v>
      </c>
      <c r="C75" s="1">
        <v>1.0</v>
      </c>
      <c r="D75" s="1">
        <f>VLOOKUP(B75,'X-SKU Master'!$A$2:$B$67,2,0)</f>
        <v>127</v>
      </c>
      <c r="E75" s="2">
        <f t="shared" si="1"/>
        <v>0.127</v>
      </c>
      <c r="G75" s="1">
        <v>2.001809794E9</v>
      </c>
      <c r="H75" s="1">
        <v>1.5170000000000001</v>
      </c>
    </row>
    <row r="76" ht="14.25" customHeight="1">
      <c r="A76" s="1">
        <v>2.001813009E9</v>
      </c>
      <c r="B76" s="1">
        <v>8.904223818942E12</v>
      </c>
      <c r="C76" s="1">
        <v>1.0</v>
      </c>
      <c r="D76" s="1">
        <f>VLOOKUP(B76,'X-SKU Master'!$A$2:$B$67,2,0)</f>
        <v>133</v>
      </c>
      <c r="E76" s="2">
        <f t="shared" si="1"/>
        <v>0.133</v>
      </c>
      <c r="G76" s="1">
        <v>2.00180982E9</v>
      </c>
      <c r="H76" s="1">
        <v>3.080000000000001</v>
      </c>
    </row>
    <row r="77" ht="14.25" customHeight="1">
      <c r="A77" s="1">
        <v>2.001813009E9</v>
      </c>
      <c r="B77" s="1">
        <v>8.90422381885E12</v>
      </c>
      <c r="C77" s="1">
        <v>1.0</v>
      </c>
      <c r="D77" s="1">
        <f>VLOOKUP(B77,'X-SKU Master'!$A$2:$B$67,2,0)</f>
        <v>240</v>
      </c>
      <c r="E77" s="2">
        <f t="shared" si="1"/>
        <v>0.24</v>
      </c>
      <c r="G77" s="1">
        <v>2.001809917E9</v>
      </c>
      <c r="H77" s="1">
        <v>0.63</v>
      </c>
    </row>
    <row r="78" ht="14.25" customHeight="1">
      <c r="A78" s="1">
        <v>2.001812941E9</v>
      </c>
      <c r="B78" s="1">
        <v>8.904223818706E12</v>
      </c>
      <c r="C78" s="1">
        <v>1.0</v>
      </c>
      <c r="D78" s="1">
        <f>VLOOKUP(B78,'X-SKU Master'!$A$2:$B$67,2,0)</f>
        <v>127</v>
      </c>
      <c r="E78" s="2">
        <f t="shared" si="1"/>
        <v>0.127</v>
      </c>
      <c r="G78" s="1">
        <v>2.001809934E9</v>
      </c>
      <c r="H78" s="1">
        <v>0.361</v>
      </c>
    </row>
    <row r="79" ht="14.25" customHeight="1">
      <c r="A79" s="1">
        <v>2.001812941E9</v>
      </c>
      <c r="B79" s="1">
        <v>8.904223818942E12</v>
      </c>
      <c r="C79" s="1">
        <v>1.0</v>
      </c>
      <c r="D79" s="1">
        <f>VLOOKUP(B79,'X-SKU Master'!$A$2:$B$67,2,0)</f>
        <v>133</v>
      </c>
      <c r="E79" s="2">
        <f t="shared" si="1"/>
        <v>0.133</v>
      </c>
      <c r="G79" s="1">
        <v>2.001810104E9</v>
      </c>
      <c r="H79" s="1">
        <v>0.601</v>
      </c>
    </row>
    <row r="80" ht="14.25" customHeight="1">
      <c r="A80" s="1">
        <v>2.001812941E9</v>
      </c>
      <c r="B80" s="1">
        <v>8.90422381885E12</v>
      </c>
      <c r="C80" s="1">
        <v>1.0</v>
      </c>
      <c r="D80" s="1">
        <f>VLOOKUP(B80,'X-SKU Master'!$A$2:$B$67,2,0)</f>
        <v>240</v>
      </c>
      <c r="E80" s="2">
        <f t="shared" si="1"/>
        <v>0.24</v>
      </c>
      <c r="G80" s="1">
        <v>2.001810125E9</v>
      </c>
      <c r="H80" s="1">
        <v>0.5</v>
      </c>
    </row>
    <row r="81" ht="14.25" customHeight="1">
      <c r="A81" s="1">
        <v>2.001812854E9</v>
      </c>
      <c r="B81" s="1">
        <v>8.904223818478E12</v>
      </c>
      <c r="C81" s="1">
        <v>1.0</v>
      </c>
      <c r="D81" s="1">
        <f>VLOOKUP(B81,'X-SKU Master'!$A$2:$B$67,2,0)</f>
        <v>350</v>
      </c>
      <c r="E81" s="2">
        <f t="shared" si="1"/>
        <v>0.35</v>
      </c>
      <c r="G81" s="1">
        <v>2.001810281E9</v>
      </c>
      <c r="H81" s="1">
        <v>0.5</v>
      </c>
    </row>
    <row r="82" ht="14.25" customHeight="1">
      <c r="A82" s="1">
        <v>2.001812854E9</v>
      </c>
      <c r="B82" s="1">
        <v>8.90422381913E12</v>
      </c>
      <c r="C82" s="1">
        <v>1.0</v>
      </c>
      <c r="D82" s="1">
        <f>VLOOKUP(B82,'X-SKU Master'!$A$2:$B$67,2,0)</f>
        <v>350</v>
      </c>
      <c r="E82" s="2">
        <f t="shared" si="1"/>
        <v>0.35</v>
      </c>
      <c r="G82" s="1">
        <v>2.001810549E9</v>
      </c>
      <c r="H82" s="1">
        <v>0.986</v>
      </c>
    </row>
    <row r="83" ht="14.25" customHeight="1">
      <c r="A83" s="1">
        <v>2.001812854E9</v>
      </c>
      <c r="B83" s="1">
        <v>8.904223819277E12</v>
      </c>
      <c r="C83" s="1">
        <v>1.0</v>
      </c>
      <c r="D83" s="1">
        <f>VLOOKUP(B83,'X-SKU Master'!$A$2:$B$67,2,0)</f>
        <v>350</v>
      </c>
      <c r="E83" s="2">
        <f t="shared" si="1"/>
        <v>0.35</v>
      </c>
      <c r="G83" s="1">
        <v>2.001810697E9</v>
      </c>
      <c r="H83" s="1">
        <v>0.607</v>
      </c>
    </row>
    <row r="84" ht="14.25" customHeight="1">
      <c r="A84" s="1">
        <v>2.001812854E9</v>
      </c>
      <c r="B84" s="1">
        <v>8.904223819284E12</v>
      </c>
      <c r="C84" s="1">
        <v>1.0</v>
      </c>
      <c r="D84" s="1">
        <f>VLOOKUP(B84,'X-SKU Master'!$A$2:$B$67,2,0)</f>
        <v>350</v>
      </c>
      <c r="E84" s="2">
        <f t="shared" si="1"/>
        <v>0.35</v>
      </c>
      <c r="G84" s="1">
        <v>2.001811039E9</v>
      </c>
      <c r="H84" s="1">
        <v>0.488</v>
      </c>
    </row>
    <row r="85" ht="14.25" customHeight="1">
      <c r="A85" s="1">
        <v>2.001812854E9</v>
      </c>
      <c r="B85" s="1" t="s">
        <v>50</v>
      </c>
      <c r="C85" s="1">
        <v>1.0</v>
      </c>
      <c r="D85" s="1">
        <f>VLOOKUP(B85,'X-SKU Master'!$A$2:$B$67,2,0)</f>
        <v>500</v>
      </c>
      <c r="E85" s="2">
        <f t="shared" si="1"/>
        <v>0.5</v>
      </c>
      <c r="G85" s="1">
        <v>2.001811058E9</v>
      </c>
      <c r="H85" s="1">
        <v>0.5</v>
      </c>
    </row>
    <row r="86" ht="14.25" customHeight="1">
      <c r="A86" s="1">
        <v>2.001812854E9</v>
      </c>
      <c r="B86" s="1">
        <v>8.904223819291E12</v>
      </c>
      <c r="C86" s="1">
        <v>2.0</v>
      </c>
      <c r="D86" s="1">
        <f>VLOOKUP(B86,'X-SKU Master'!$A$2:$B$67,2,0)</f>
        <v>112</v>
      </c>
      <c r="E86" s="2">
        <f t="shared" si="1"/>
        <v>0.224</v>
      </c>
      <c r="G86" s="1">
        <v>2.001811153E9</v>
      </c>
      <c r="H86" s="1">
        <v>0.607</v>
      </c>
    </row>
    <row r="87" ht="14.25" customHeight="1">
      <c r="A87" s="1">
        <v>2.001812854E9</v>
      </c>
      <c r="B87" s="1">
        <v>8.904223819031E12</v>
      </c>
      <c r="C87" s="1">
        <v>2.0</v>
      </c>
      <c r="D87" s="1">
        <f>VLOOKUP(B87,'X-SKU Master'!$A$2:$B$67,2,0)</f>
        <v>112</v>
      </c>
      <c r="E87" s="2">
        <f t="shared" si="1"/>
        <v>0.224</v>
      </c>
      <c r="G87" s="1">
        <v>2.001811192E9</v>
      </c>
      <c r="H87" s="1">
        <v>1.032</v>
      </c>
    </row>
    <row r="88" ht="14.25" customHeight="1">
      <c r="A88" s="1">
        <v>2.001812854E9</v>
      </c>
      <c r="B88" s="1">
        <v>8.904223819024E12</v>
      </c>
      <c r="C88" s="1">
        <v>2.0</v>
      </c>
      <c r="D88" s="1">
        <f>VLOOKUP(B88,'X-SKU Master'!$A$2:$B$67,2,0)</f>
        <v>112</v>
      </c>
      <c r="E88" s="2">
        <f t="shared" si="1"/>
        <v>0.224</v>
      </c>
      <c r="G88" s="1">
        <v>2.001811229E9</v>
      </c>
      <c r="H88" s="1">
        <v>0.505</v>
      </c>
    </row>
    <row r="89" ht="14.25" customHeight="1">
      <c r="A89" s="1">
        <v>2.001812838E9</v>
      </c>
      <c r="B89" s="1">
        <v>8.90422381898E12</v>
      </c>
      <c r="C89" s="1">
        <v>1.0</v>
      </c>
      <c r="D89" s="1">
        <f>VLOOKUP(B89,'X-SKU Master'!$A$2:$B$67,2,0)</f>
        <v>110</v>
      </c>
      <c r="E89" s="2">
        <f t="shared" si="1"/>
        <v>0.11</v>
      </c>
      <c r="G89" s="1">
        <v>2.001811305E9</v>
      </c>
      <c r="H89" s="1">
        <v>0.7499999999999999</v>
      </c>
    </row>
    <row r="90" ht="14.25" customHeight="1">
      <c r="A90" s="1">
        <v>2.001812838E9</v>
      </c>
      <c r="B90" s="1">
        <v>8.904223819031E12</v>
      </c>
      <c r="C90" s="1">
        <v>4.0</v>
      </c>
      <c r="D90" s="1">
        <f>VLOOKUP(B90,'X-SKU Master'!$A$2:$B$67,2,0)</f>
        <v>112</v>
      </c>
      <c r="E90" s="2">
        <f t="shared" si="1"/>
        <v>0.448</v>
      </c>
      <c r="G90" s="1">
        <v>2.001811306E9</v>
      </c>
      <c r="H90" s="1">
        <v>0.945</v>
      </c>
    </row>
    <row r="91" ht="14.25" customHeight="1">
      <c r="A91" s="1">
        <v>2.00181265E9</v>
      </c>
      <c r="B91" s="1">
        <v>8.904223819031E12</v>
      </c>
      <c r="C91" s="1">
        <v>4.0</v>
      </c>
      <c r="D91" s="1">
        <f>VLOOKUP(B91,'X-SKU Master'!$A$2:$B$67,2,0)</f>
        <v>112</v>
      </c>
      <c r="E91" s="2">
        <f t="shared" si="1"/>
        <v>0.448</v>
      </c>
      <c r="G91" s="1">
        <v>2.001811363E9</v>
      </c>
      <c r="H91" s="1">
        <v>0.508</v>
      </c>
    </row>
    <row r="92" ht="14.25" customHeight="1">
      <c r="A92" s="1">
        <v>2.00181265E9</v>
      </c>
      <c r="B92" s="1">
        <v>8.904223819017E12</v>
      </c>
      <c r="C92" s="1">
        <v>1.0</v>
      </c>
      <c r="D92" s="1">
        <f>VLOOKUP(B92,'X-SKU Master'!$A$2:$B$67,2,0)</f>
        <v>115</v>
      </c>
      <c r="E92" s="2">
        <f t="shared" si="1"/>
        <v>0.115</v>
      </c>
      <c r="G92" s="1">
        <v>2.001811466E9</v>
      </c>
      <c r="H92" s="1">
        <v>0.607</v>
      </c>
    </row>
    <row r="93" ht="14.25" customHeight="1">
      <c r="A93" s="1">
        <v>2.001812195E9</v>
      </c>
      <c r="B93" s="1">
        <v>8.904223818706E12</v>
      </c>
      <c r="C93" s="1">
        <v>1.0</v>
      </c>
      <c r="D93" s="1">
        <f>VLOOKUP(B93,'X-SKU Master'!$A$2:$B$67,2,0)</f>
        <v>127</v>
      </c>
      <c r="E93" s="2">
        <f t="shared" si="1"/>
        <v>0.127</v>
      </c>
      <c r="G93" s="1">
        <v>2.001811475E9</v>
      </c>
      <c r="H93" s="1">
        <v>0.689</v>
      </c>
    </row>
    <row r="94" ht="14.25" customHeight="1">
      <c r="A94" s="1">
        <v>2.001812195E9</v>
      </c>
      <c r="B94" s="1">
        <v>8.904223818942E12</v>
      </c>
      <c r="C94" s="1">
        <v>1.0</v>
      </c>
      <c r="D94" s="1">
        <f>VLOOKUP(B94,'X-SKU Master'!$A$2:$B$67,2,0)</f>
        <v>133</v>
      </c>
      <c r="E94" s="2">
        <f t="shared" si="1"/>
        <v>0.133</v>
      </c>
      <c r="G94" s="1">
        <v>2.001811604E9</v>
      </c>
      <c r="H94" s="1">
        <v>0.721</v>
      </c>
    </row>
    <row r="95" ht="14.25" customHeight="1">
      <c r="A95" s="1">
        <v>2.001812195E9</v>
      </c>
      <c r="B95" s="1">
        <v>8.90422381885E12</v>
      </c>
      <c r="C95" s="1">
        <v>1.0</v>
      </c>
      <c r="D95" s="1">
        <f>VLOOKUP(B95,'X-SKU Master'!$A$2:$B$67,2,0)</f>
        <v>240</v>
      </c>
      <c r="E95" s="2">
        <f t="shared" si="1"/>
        <v>0.24</v>
      </c>
      <c r="G95" s="1">
        <v>2.001811809E9</v>
      </c>
      <c r="H95" s="1">
        <v>0.5</v>
      </c>
    </row>
    <row r="96" ht="14.25" customHeight="1">
      <c r="A96" s="1">
        <v>2.001811809E9</v>
      </c>
      <c r="B96" s="1">
        <v>8.904223818706E12</v>
      </c>
      <c r="C96" s="1">
        <v>1.0</v>
      </c>
      <c r="D96" s="1">
        <f>VLOOKUP(B96,'X-SKU Master'!$A$2:$B$67,2,0)</f>
        <v>127</v>
      </c>
      <c r="E96" s="2">
        <f t="shared" si="1"/>
        <v>0.127</v>
      </c>
      <c r="G96" s="1">
        <v>2.001812195E9</v>
      </c>
      <c r="H96" s="1">
        <v>0.5</v>
      </c>
    </row>
    <row r="97" ht="14.25" customHeight="1">
      <c r="A97" s="1">
        <v>2.001811809E9</v>
      </c>
      <c r="B97" s="1">
        <v>8.904223818942E12</v>
      </c>
      <c r="C97" s="1">
        <v>1.0</v>
      </c>
      <c r="D97" s="1">
        <f>VLOOKUP(B97,'X-SKU Master'!$A$2:$B$67,2,0)</f>
        <v>133</v>
      </c>
      <c r="E97" s="2">
        <f t="shared" si="1"/>
        <v>0.133</v>
      </c>
      <c r="G97" s="1">
        <v>2.00181265E9</v>
      </c>
      <c r="H97" s="1">
        <v>0.5630000000000001</v>
      </c>
    </row>
    <row r="98" ht="14.25" customHeight="1">
      <c r="A98" s="1">
        <v>2.001811809E9</v>
      </c>
      <c r="B98" s="1">
        <v>8.90422381885E12</v>
      </c>
      <c r="C98" s="1">
        <v>1.0</v>
      </c>
      <c r="D98" s="1">
        <f>VLOOKUP(B98,'X-SKU Master'!$A$2:$B$67,2,0)</f>
        <v>240</v>
      </c>
      <c r="E98" s="2">
        <f t="shared" si="1"/>
        <v>0.24</v>
      </c>
      <c r="G98" s="1">
        <v>2.001812838E9</v>
      </c>
      <c r="H98" s="1">
        <v>0.558</v>
      </c>
    </row>
    <row r="99" ht="14.25" customHeight="1">
      <c r="A99" s="1">
        <v>2.001811604E9</v>
      </c>
      <c r="B99" s="1">
        <v>8.904223816214E12</v>
      </c>
      <c r="C99" s="1">
        <v>1.0</v>
      </c>
      <c r="D99" s="1">
        <f>VLOOKUP(B99,'X-SKU Master'!$A$2:$B$67,2,0)</f>
        <v>120</v>
      </c>
      <c r="E99" s="2">
        <f t="shared" si="1"/>
        <v>0.12</v>
      </c>
      <c r="G99" s="1">
        <v>2.001812854E9</v>
      </c>
      <c r="H99" s="1">
        <v>2.5720000000000005</v>
      </c>
    </row>
    <row r="100" ht="14.25" customHeight="1">
      <c r="A100" s="1">
        <v>2.001811604E9</v>
      </c>
      <c r="B100" s="1">
        <v>8.904223818669E12</v>
      </c>
      <c r="C100" s="1">
        <v>2.0</v>
      </c>
      <c r="D100" s="1">
        <f>VLOOKUP(B100,'X-SKU Master'!$A$2:$B$67,2,0)</f>
        <v>240</v>
      </c>
      <c r="E100" s="2">
        <f t="shared" si="1"/>
        <v>0.48</v>
      </c>
      <c r="G100" s="1">
        <v>2.001812941E9</v>
      </c>
      <c r="H100" s="1">
        <v>0.5</v>
      </c>
    </row>
    <row r="101" ht="14.25" customHeight="1">
      <c r="A101" s="1">
        <v>2.001811604E9</v>
      </c>
      <c r="B101" s="1">
        <v>8.904223818683E12</v>
      </c>
      <c r="C101" s="1">
        <v>1.0</v>
      </c>
      <c r="D101" s="1">
        <f>VLOOKUP(B101,'X-SKU Master'!$A$2:$B$67,2,0)</f>
        <v>121</v>
      </c>
      <c r="E101" s="2">
        <f t="shared" si="1"/>
        <v>0.121</v>
      </c>
      <c r="G101" s="1">
        <v>2.001813009E9</v>
      </c>
      <c r="H101" s="1">
        <v>0.72</v>
      </c>
    </row>
    <row r="102" ht="14.25" customHeight="1">
      <c r="A102" s="1">
        <v>2.001811475E9</v>
      </c>
      <c r="B102" s="1">
        <v>8.904223818706E12</v>
      </c>
      <c r="C102" s="1">
        <v>1.0</v>
      </c>
      <c r="D102" s="1">
        <f>VLOOKUP(B102,'X-SKU Master'!$A$2:$B$67,2,0)</f>
        <v>127</v>
      </c>
      <c r="E102" s="2">
        <f t="shared" si="1"/>
        <v>0.127</v>
      </c>
      <c r="G102" s="1">
        <v>2.00181458E9</v>
      </c>
      <c r="H102" s="1">
        <v>0.127</v>
      </c>
    </row>
    <row r="103" ht="14.25" customHeight="1">
      <c r="A103" s="1">
        <v>2.001811475E9</v>
      </c>
      <c r="B103" s="1">
        <v>8.904223818669E12</v>
      </c>
      <c r="C103" s="1">
        <v>1.0</v>
      </c>
      <c r="D103" s="1">
        <f>VLOOKUP(B103,'X-SKU Master'!$A$2:$B$67,2,0)</f>
        <v>240</v>
      </c>
      <c r="E103" s="2">
        <f t="shared" si="1"/>
        <v>0.24</v>
      </c>
      <c r="G103" s="1">
        <v>2.001815688E9</v>
      </c>
      <c r="H103" s="1">
        <v>0.22</v>
      </c>
    </row>
    <row r="104" ht="14.25" customHeight="1">
      <c r="A104" s="1">
        <v>2.001811475E9</v>
      </c>
      <c r="B104" s="1">
        <v>8.904223819499E12</v>
      </c>
      <c r="C104" s="1">
        <v>1.0</v>
      </c>
      <c r="D104" s="1">
        <f>VLOOKUP(B104,'X-SKU Master'!$A$2:$B$67,2,0)</f>
        <v>210</v>
      </c>
      <c r="E104" s="2">
        <f t="shared" si="1"/>
        <v>0.21</v>
      </c>
      <c r="G104" s="1">
        <v>2.001816131E9</v>
      </c>
      <c r="H104" s="1">
        <v>0.5539999999999999</v>
      </c>
    </row>
    <row r="105" ht="14.25" customHeight="1">
      <c r="A105" s="1">
        <v>2.001811475E9</v>
      </c>
      <c r="B105" s="1">
        <v>8.904223819031E12</v>
      </c>
      <c r="C105" s="1">
        <v>1.0</v>
      </c>
      <c r="D105" s="1">
        <f>VLOOKUP(B105,'X-SKU Master'!$A$2:$B$67,2,0)</f>
        <v>112</v>
      </c>
      <c r="E105" s="2">
        <f t="shared" si="1"/>
        <v>0.112</v>
      </c>
      <c r="G105" s="1">
        <v>2.001816684E9</v>
      </c>
      <c r="H105" s="1">
        <v>0.9199999999999999</v>
      </c>
    </row>
    <row r="106" ht="14.25" customHeight="1">
      <c r="A106" s="1">
        <v>2.001811466E9</v>
      </c>
      <c r="B106" s="1">
        <v>8.904223818706E12</v>
      </c>
      <c r="C106" s="1">
        <v>1.0</v>
      </c>
      <c r="D106" s="1">
        <f>VLOOKUP(B106,'X-SKU Master'!$A$2:$B$67,2,0)</f>
        <v>127</v>
      </c>
      <c r="E106" s="2">
        <f t="shared" si="1"/>
        <v>0.127</v>
      </c>
      <c r="G106" s="1">
        <v>2.001816996E9</v>
      </c>
      <c r="H106" s="1">
        <v>0.5</v>
      </c>
    </row>
    <row r="107" ht="14.25" customHeight="1">
      <c r="A107" s="1">
        <v>2.001811466E9</v>
      </c>
      <c r="B107" s="1">
        <v>8.90422381885E12</v>
      </c>
      <c r="C107" s="1">
        <v>1.0</v>
      </c>
      <c r="D107" s="1">
        <f>VLOOKUP(B107,'X-SKU Master'!$A$2:$B$67,2,0)</f>
        <v>240</v>
      </c>
      <c r="E107" s="2">
        <f t="shared" si="1"/>
        <v>0.24</v>
      </c>
      <c r="G107" s="1">
        <v>2.001817093E9</v>
      </c>
      <c r="H107" s="1">
        <v>1.357</v>
      </c>
    </row>
    <row r="108" ht="14.25" customHeight="1">
      <c r="A108" s="1">
        <v>2.001811466E9</v>
      </c>
      <c r="B108" s="1">
        <v>8.904223819468E12</v>
      </c>
      <c r="C108" s="1">
        <v>1.0</v>
      </c>
      <c r="D108" s="1">
        <f>VLOOKUP(B108,'X-SKU Master'!$A$2:$B$67,2,0)</f>
        <v>240</v>
      </c>
      <c r="E108" s="2">
        <f t="shared" si="1"/>
        <v>0.24</v>
      </c>
      <c r="G108" s="1">
        <v>2.00181716E9</v>
      </c>
      <c r="H108" s="1">
        <v>0.7</v>
      </c>
    </row>
    <row r="109" ht="14.25" customHeight="1">
      <c r="A109" s="1">
        <v>2.001811363E9</v>
      </c>
      <c r="B109" s="1">
        <v>8.904223815859E12</v>
      </c>
      <c r="C109" s="1">
        <v>1.0</v>
      </c>
      <c r="D109" s="1">
        <f>VLOOKUP(B109,'X-SKU Master'!$A$2:$B$67,2,0)</f>
        <v>165</v>
      </c>
      <c r="E109" s="2">
        <f t="shared" si="1"/>
        <v>0.165</v>
      </c>
      <c r="G109" s="1">
        <v>2.00181839E9</v>
      </c>
      <c r="H109" s="1">
        <v>0.841</v>
      </c>
    </row>
    <row r="110" ht="14.25" customHeight="1">
      <c r="A110" s="1">
        <v>2.001811363E9</v>
      </c>
      <c r="B110" s="1">
        <v>8.904223818751E12</v>
      </c>
      <c r="C110" s="1">
        <v>1.0</v>
      </c>
      <c r="D110" s="1">
        <f>VLOOKUP(B110,'X-SKU Master'!$A$2:$B$67,2,0)</f>
        <v>113</v>
      </c>
      <c r="E110" s="2">
        <f t="shared" si="1"/>
        <v>0.113</v>
      </c>
      <c r="G110" s="1">
        <v>2.001819252E9</v>
      </c>
      <c r="H110" s="1">
        <v>0.27</v>
      </c>
    </row>
    <row r="111" ht="14.25" customHeight="1">
      <c r="A111" s="1">
        <v>2.001811363E9</v>
      </c>
      <c r="B111" s="1">
        <v>8.904223815873E12</v>
      </c>
      <c r="C111" s="1">
        <v>1.0</v>
      </c>
      <c r="D111" s="1">
        <f>VLOOKUP(B111,'X-SKU Master'!$A$2:$B$67,2,0)</f>
        <v>65</v>
      </c>
      <c r="E111" s="2">
        <f t="shared" si="1"/>
        <v>0.065</v>
      </c>
      <c r="G111" s="1">
        <v>2.00182069E9</v>
      </c>
      <c r="H111" s="1">
        <v>0.065</v>
      </c>
    </row>
    <row r="112" ht="14.25" customHeight="1">
      <c r="A112" s="1">
        <v>2.001811363E9</v>
      </c>
      <c r="B112" s="1">
        <v>8.904223815859E12</v>
      </c>
      <c r="C112" s="1">
        <v>1.0</v>
      </c>
      <c r="D112" s="1">
        <f>VLOOKUP(B112,'X-SKU Master'!$A$2:$B$67,2,0)</f>
        <v>165</v>
      </c>
      <c r="E112" s="2">
        <f t="shared" si="1"/>
        <v>0.165</v>
      </c>
      <c r="G112" s="1">
        <v>2.001820978E9</v>
      </c>
      <c r="H112" s="1">
        <v>0.515</v>
      </c>
    </row>
    <row r="113" ht="14.25" customHeight="1">
      <c r="A113" s="1">
        <v>2.001811306E9</v>
      </c>
      <c r="B113" s="1">
        <v>8.904223819352E12</v>
      </c>
      <c r="C113" s="1">
        <v>1.0</v>
      </c>
      <c r="D113" s="1">
        <f>VLOOKUP(B113,'X-SKU Master'!$A$2:$B$67,2,0)</f>
        <v>165</v>
      </c>
      <c r="E113" s="2">
        <f t="shared" si="1"/>
        <v>0.165</v>
      </c>
      <c r="G113" s="1">
        <v>2.001821185E9</v>
      </c>
      <c r="H113" s="1">
        <v>2.098</v>
      </c>
    </row>
    <row r="114" ht="14.25" customHeight="1">
      <c r="A114" s="1">
        <v>2.001811306E9</v>
      </c>
      <c r="B114" s="1">
        <v>8.904223819543E12</v>
      </c>
      <c r="C114" s="1">
        <v>1.0</v>
      </c>
      <c r="D114" s="1">
        <f>VLOOKUP(B114,'X-SKU Master'!$A$2:$B$67,2,0)</f>
        <v>300</v>
      </c>
      <c r="E114" s="2">
        <f t="shared" si="1"/>
        <v>0.3</v>
      </c>
      <c r="G114" s="1">
        <v>2.00182119E9</v>
      </c>
      <c r="H114" s="1">
        <v>1.2</v>
      </c>
    </row>
    <row r="115" ht="14.25" customHeight="1">
      <c r="A115" s="1">
        <v>2.001811306E9</v>
      </c>
      <c r="B115" s="1">
        <v>8.904223819147E12</v>
      </c>
      <c r="C115" s="1">
        <v>1.0</v>
      </c>
      <c r="D115" s="1">
        <f>VLOOKUP(B115,'X-SKU Master'!$A$2:$B$67,2,0)</f>
        <v>240</v>
      </c>
      <c r="E115" s="2">
        <f t="shared" si="1"/>
        <v>0.24</v>
      </c>
      <c r="G115" s="1">
        <v>2.001821284E9</v>
      </c>
      <c r="H115" s="1">
        <v>0.177</v>
      </c>
    </row>
    <row r="116" ht="14.25" customHeight="1">
      <c r="A116" s="1">
        <v>2.001811306E9</v>
      </c>
      <c r="B116" s="1">
        <v>8.904223819468E12</v>
      </c>
      <c r="C116" s="1">
        <v>1.0</v>
      </c>
      <c r="D116" s="1">
        <f>VLOOKUP(B116,'X-SKU Master'!$A$2:$B$67,2,0)</f>
        <v>240</v>
      </c>
      <c r="E116" s="2">
        <f t="shared" si="1"/>
        <v>0.24</v>
      </c>
      <c r="G116" s="1">
        <v>2.001821502E9</v>
      </c>
      <c r="H116" s="1">
        <v>0.558</v>
      </c>
    </row>
    <row r="117" ht="14.25" customHeight="1">
      <c r="A117" s="1">
        <v>2.001811305E9</v>
      </c>
      <c r="B117" s="1">
        <v>8.904223816214E12</v>
      </c>
      <c r="C117" s="1">
        <v>1.0</v>
      </c>
      <c r="D117" s="1">
        <f>VLOOKUP(B117,'X-SKU Master'!$A$2:$B$67,2,0)</f>
        <v>120</v>
      </c>
      <c r="E117" s="2">
        <f t="shared" si="1"/>
        <v>0.12</v>
      </c>
      <c r="G117" s="1">
        <v>2.001821679E9</v>
      </c>
      <c r="H117" s="1">
        <v>0.165</v>
      </c>
    </row>
    <row r="118" ht="14.25" customHeight="1">
      <c r="A118" s="1">
        <v>2.001811305E9</v>
      </c>
      <c r="B118" s="1">
        <v>8.904223819499E12</v>
      </c>
      <c r="C118" s="1">
        <v>1.0</v>
      </c>
      <c r="D118" s="1">
        <f>VLOOKUP(B118,'X-SKU Master'!$A$2:$B$67,2,0)</f>
        <v>210</v>
      </c>
      <c r="E118" s="2">
        <f t="shared" si="1"/>
        <v>0.21</v>
      </c>
      <c r="G118" s="1">
        <v>2.001821742E9</v>
      </c>
      <c r="H118" s="1">
        <v>0.24</v>
      </c>
    </row>
    <row r="119" ht="14.25" customHeight="1">
      <c r="A119" s="1">
        <v>2.001811305E9</v>
      </c>
      <c r="B119" s="1">
        <v>8.904223819505E12</v>
      </c>
      <c r="C119" s="1">
        <v>1.0</v>
      </c>
      <c r="D119" s="1">
        <f>VLOOKUP(B119,'X-SKU Master'!$A$2:$B$67,2,0)</f>
        <v>210</v>
      </c>
      <c r="E119" s="2">
        <f t="shared" si="1"/>
        <v>0.21</v>
      </c>
      <c r="G119" s="1">
        <v>2.00182175E9</v>
      </c>
      <c r="H119" s="1">
        <v>0.755</v>
      </c>
    </row>
    <row r="120" ht="14.25" customHeight="1">
      <c r="A120" s="1">
        <v>2.001811305E9</v>
      </c>
      <c r="B120" s="1">
        <v>8.904223819512E12</v>
      </c>
      <c r="C120" s="1">
        <v>1.0</v>
      </c>
      <c r="D120" s="1">
        <f>VLOOKUP(B120,'X-SKU Master'!$A$2:$B$67,2,0)</f>
        <v>210</v>
      </c>
      <c r="E120" s="2">
        <f t="shared" si="1"/>
        <v>0.21</v>
      </c>
      <c r="G120" s="1">
        <v>2.001821766E9</v>
      </c>
      <c r="H120" s="1">
        <v>0.24</v>
      </c>
    </row>
    <row r="121" ht="14.25" customHeight="1">
      <c r="A121" s="1">
        <v>2.001811229E9</v>
      </c>
      <c r="B121" s="1">
        <v>8.904223819468E12</v>
      </c>
      <c r="C121" s="1">
        <v>1.0</v>
      </c>
      <c r="D121" s="1">
        <f>VLOOKUP(B121,'X-SKU Master'!$A$2:$B$67,2,0)</f>
        <v>240</v>
      </c>
      <c r="E121" s="2">
        <f t="shared" si="1"/>
        <v>0.24</v>
      </c>
      <c r="G121" s="1">
        <v>2.001821995E9</v>
      </c>
      <c r="H121" s="1">
        <v>0.477</v>
      </c>
    </row>
    <row r="122" ht="14.25" customHeight="1">
      <c r="A122" s="1">
        <v>2.001811229E9</v>
      </c>
      <c r="B122" s="1">
        <v>8.904223819345E12</v>
      </c>
      <c r="C122" s="1">
        <v>1.0</v>
      </c>
      <c r="D122" s="1">
        <f>VLOOKUP(B122,'X-SKU Master'!$A$2:$B$67,2,0)</f>
        <v>165</v>
      </c>
      <c r="E122" s="2">
        <f t="shared" si="1"/>
        <v>0.165</v>
      </c>
      <c r="G122" s="1">
        <v>2.001822466E9</v>
      </c>
      <c r="H122" s="1">
        <v>1.376</v>
      </c>
    </row>
    <row r="123" ht="14.25" customHeight="1">
      <c r="A123" s="1">
        <v>2.001811229E9</v>
      </c>
      <c r="B123" s="1">
        <v>8.904223818874E12</v>
      </c>
      <c r="C123" s="1">
        <v>1.0</v>
      </c>
      <c r="D123" s="1">
        <f>VLOOKUP(B123,'X-SKU Master'!$A$2:$B$67,2,0)</f>
        <v>100</v>
      </c>
      <c r="E123" s="2">
        <f t="shared" si="1"/>
        <v>0.1</v>
      </c>
      <c r="G123" s="1">
        <v>2.001823564E9</v>
      </c>
      <c r="H123" s="1">
        <v>0.672</v>
      </c>
    </row>
    <row r="124" ht="14.25" customHeight="1">
      <c r="A124" s="1">
        <v>2.001811192E9</v>
      </c>
      <c r="B124" s="1">
        <v>8.904223816214E12</v>
      </c>
      <c r="C124" s="1">
        <v>1.0</v>
      </c>
      <c r="D124" s="1">
        <f>VLOOKUP(B124,'X-SKU Master'!$A$2:$B$67,2,0)</f>
        <v>120</v>
      </c>
      <c r="E124" s="2">
        <f t="shared" si="1"/>
        <v>0.12</v>
      </c>
      <c r="G124" s="1">
        <v>2.001825261E9</v>
      </c>
      <c r="H124" s="1">
        <v>1.557</v>
      </c>
    </row>
    <row r="125" ht="14.25" customHeight="1">
      <c r="A125" s="1">
        <v>2.001811192E9</v>
      </c>
      <c r="B125" s="1">
        <v>8.904223818874E12</v>
      </c>
      <c r="C125" s="1">
        <v>1.0</v>
      </c>
      <c r="D125" s="1">
        <f>VLOOKUP(B125,'X-SKU Master'!$A$2:$B$67,2,0)</f>
        <v>100</v>
      </c>
      <c r="E125" s="2">
        <f t="shared" si="1"/>
        <v>0.1</v>
      </c>
      <c r="G125" s="1">
        <v>2.001827036E9</v>
      </c>
      <c r="H125" s="1">
        <v>1.676</v>
      </c>
    </row>
    <row r="126" ht="14.25" customHeight="1">
      <c r="A126" s="1">
        <v>2.001811192E9</v>
      </c>
      <c r="B126" s="1">
        <v>8.904223818881E12</v>
      </c>
      <c r="C126" s="1">
        <v>1.0</v>
      </c>
      <c r="D126" s="1">
        <f>VLOOKUP(B126,'X-SKU Master'!$A$2:$B$67,2,0)</f>
        <v>140</v>
      </c>
      <c r="E126" s="2">
        <f t="shared" si="1"/>
        <v>0.14</v>
      </c>
      <c r="G126" s="1" t="s">
        <v>51</v>
      </c>
      <c r="H126" s="1">
        <v>87.97600000000001</v>
      </c>
    </row>
    <row r="127" ht="14.25" customHeight="1">
      <c r="A127" s="1">
        <v>2.001811192E9</v>
      </c>
      <c r="B127" s="1">
        <v>8.904223819291E12</v>
      </c>
      <c r="C127" s="1">
        <v>2.0</v>
      </c>
      <c r="D127" s="1">
        <f>VLOOKUP(B127,'X-SKU Master'!$A$2:$B$67,2,0)</f>
        <v>112</v>
      </c>
      <c r="E127" s="2">
        <f t="shared" si="1"/>
        <v>0.224</v>
      </c>
    </row>
    <row r="128" ht="14.25" customHeight="1">
      <c r="A128" s="1">
        <v>2.001811192E9</v>
      </c>
      <c r="B128" s="1">
        <v>8.904223819031E12</v>
      </c>
      <c r="C128" s="1">
        <v>2.0</v>
      </c>
      <c r="D128" s="1">
        <f>VLOOKUP(B128,'X-SKU Master'!$A$2:$B$67,2,0)</f>
        <v>112</v>
      </c>
      <c r="E128" s="2">
        <f t="shared" si="1"/>
        <v>0.224</v>
      </c>
    </row>
    <row r="129" ht="14.25" customHeight="1">
      <c r="A129" s="1">
        <v>2.001811192E9</v>
      </c>
      <c r="B129" s="1">
        <v>8.904223819024E12</v>
      </c>
      <c r="C129" s="1">
        <v>2.0</v>
      </c>
      <c r="D129" s="1">
        <f>VLOOKUP(B129,'X-SKU Master'!$A$2:$B$67,2,0)</f>
        <v>112</v>
      </c>
      <c r="E129" s="2">
        <f t="shared" si="1"/>
        <v>0.224</v>
      </c>
    </row>
    <row r="130" ht="14.25" customHeight="1">
      <c r="A130" s="1">
        <v>2.001811153E9</v>
      </c>
      <c r="B130" s="1">
        <v>8.904223818706E12</v>
      </c>
      <c r="C130" s="1">
        <v>1.0</v>
      </c>
      <c r="D130" s="1">
        <f>VLOOKUP(B130,'X-SKU Master'!$A$2:$B$67,2,0)</f>
        <v>127</v>
      </c>
      <c r="E130" s="2">
        <f t="shared" si="1"/>
        <v>0.127</v>
      </c>
    </row>
    <row r="131" ht="14.25" customHeight="1">
      <c r="A131" s="1">
        <v>2.001811153E9</v>
      </c>
      <c r="B131" s="1">
        <v>8.90422381885E12</v>
      </c>
      <c r="C131" s="1">
        <v>1.0</v>
      </c>
      <c r="D131" s="1">
        <f>VLOOKUP(B131,'X-SKU Master'!$A$2:$B$67,2,0)</f>
        <v>240</v>
      </c>
      <c r="E131" s="2">
        <f t="shared" si="1"/>
        <v>0.24</v>
      </c>
    </row>
    <row r="132" ht="14.25" customHeight="1">
      <c r="A132" s="1">
        <v>2.001811153E9</v>
      </c>
      <c r="B132" s="1">
        <v>8.904223819468E12</v>
      </c>
      <c r="C132" s="1">
        <v>1.0</v>
      </c>
      <c r="D132" s="1">
        <f>VLOOKUP(B132,'X-SKU Master'!$A$2:$B$67,2,0)</f>
        <v>240</v>
      </c>
      <c r="E132" s="2">
        <f t="shared" si="1"/>
        <v>0.24</v>
      </c>
    </row>
    <row r="133" ht="14.25" customHeight="1">
      <c r="A133" s="1">
        <v>2.001811058E9</v>
      </c>
      <c r="B133" s="1">
        <v>8.904223818706E12</v>
      </c>
      <c r="C133" s="1">
        <v>1.0</v>
      </c>
      <c r="D133" s="1">
        <f>VLOOKUP(B133,'X-SKU Master'!$A$2:$B$67,2,0)</f>
        <v>127</v>
      </c>
      <c r="E133" s="2">
        <f t="shared" si="1"/>
        <v>0.127</v>
      </c>
    </row>
    <row r="134" ht="14.25" customHeight="1">
      <c r="A134" s="1">
        <v>2.001811058E9</v>
      </c>
      <c r="B134" s="1">
        <v>8.904223818942E12</v>
      </c>
      <c r="C134" s="1">
        <v>1.0</v>
      </c>
      <c r="D134" s="1">
        <f>VLOOKUP(B134,'X-SKU Master'!$A$2:$B$67,2,0)</f>
        <v>133</v>
      </c>
      <c r="E134" s="2">
        <f t="shared" si="1"/>
        <v>0.133</v>
      </c>
    </row>
    <row r="135" ht="14.25" customHeight="1">
      <c r="A135" s="1">
        <v>2.001811058E9</v>
      </c>
      <c r="B135" s="1">
        <v>8.90422381885E12</v>
      </c>
      <c r="C135" s="1">
        <v>1.0</v>
      </c>
      <c r="D135" s="1">
        <f>VLOOKUP(B135,'X-SKU Master'!$A$2:$B$67,2,0)</f>
        <v>240</v>
      </c>
      <c r="E135" s="2">
        <f t="shared" si="1"/>
        <v>0.24</v>
      </c>
    </row>
    <row r="136" ht="14.25" customHeight="1">
      <c r="A136" s="1">
        <v>2.001811039E9</v>
      </c>
      <c r="B136" s="1">
        <v>8.904223818706E12</v>
      </c>
      <c r="C136" s="1">
        <v>1.0</v>
      </c>
      <c r="D136" s="1">
        <f>VLOOKUP(B136,'X-SKU Master'!$A$2:$B$67,2,0)</f>
        <v>127</v>
      </c>
      <c r="E136" s="2">
        <f t="shared" si="1"/>
        <v>0.127</v>
      </c>
    </row>
    <row r="137" ht="14.25" customHeight="1">
      <c r="A137" s="1">
        <v>2.001811039E9</v>
      </c>
      <c r="B137" s="1">
        <v>8.904223818683E12</v>
      </c>
      <c r="C137" s="1">
        <v>1.0</v>
      </c>
      <c r="D137" s="1">
        <f>VLOOKUP(B137,'X-SKU Master'!$A$2:$B$67,2,0)</f>
        <v>121</v>
      </c>
      <c r="E137" s="2">
        <f t="shared" si="1"/>
        <v>0.121</v>
      </c>
    </row>
    <row r="138" ht="14.25" customHeight="1">
      <c r="A138" s="1">
        <v>2.001811039E9</v>
      </c>
      <c r="B138" s="1">
        <v>8.90422381885E12</v>
      </c>
      <c r="C138" s="1">
        <v>1.0</v>
      </c>
      <c r="D138" s="1">
        <f>VLOOKUP(B138,'X-SKU Master'!$A$2:$B$67,2,0)</f>
        <v>240</v>
      </c>
      <c r="E138" s="2">
        <f t="shared" si="1"/>
        <v>0.24</v>
      </c>
    </row>
    <row r="139" ht="14.25" customHeight="1">
      <c r="A139" s="1">
        <v>2.001810697E9</v>
      </c>
      <c r="B139" s="1">
        <v>8.904223818706E12</v>
      </c>
      <c r="C139" s="1">
        <v>1.0</v>
      </c>
      <c r="D139" s="1">
        <f>VLOOKUP(B139,'X-SKU Master'!$A$2:$B$67,2,0)</f>
        <v>127</v>
      </c>
      <c r="E139" s="2">
        <f t="shared" si="1"/>
        <v>0.127</v>
      </c>
    </row>
    <row r="140" ht="14.25" customHeight="1">
      <c r="A140" s="1">
        <v>2.001810697E9</v>
      </c>
      <c r="B140" s="1">
        <v>8.90422381885E12</v>
      </c>
      <c r="C140" s="1">
        <v>1.0</v>
      </c>
      <c r="D140" s="1">
        <f>VLOOKUP(B140,'X-SKU Master'!$A$2:$B$67,2,0)</f>
        <v>240</v>
      </c>
      <c r="E140" s="2">
        <f t="shared" si="1"/>
        <v>0.24</v>
      </c>
    </row>
    <row r="141" ht="14.25" customHeight="1">
      <c r="A141" s="1">
        <v>2.001810697E9</v>
      </c>
      <c r="B141" s="1">
        <v>8.904223819468E12</v>
      </c>
      <c r="C141" s="1">
        <v>1.0</v>
      </c>
      <c r="D141" s="1">
        <f>VLOOKUP(B141,'X-SKU Master'!$A$2:$B$67,2,0)</f>
        <v>240</v>
      </c>
      <c r="E141" s="2">
        <f t="shared" si="1"/>
        <v>0.24</v>
      </c>
    </row>
    <row r="142" ht="14.25" customHeight="1">
      <c r="A142" s="1">
        <v>2.001810549E9</v>
      </c>
      <c r="B142" s="1">
        <v>8.904223819468E12</v>
      </c>
      <c r="C142" s="1">
        <v>1.0</v>
      </c>
      <c r="D142" s="1">
        <f>VLOOKUP(B142,'X-SKU Master'!$A$2:$B$67,2,0)</f>
        <v>240</v>
      </c>
      <c r="E142" s="2">
        <f t="shared" si="1"/>
        <v>0.24</v>
      </c>
    </row>
    <row r="143" ht="14.25" customHeight="1">
      <c r="A143" s="1">
        <v>2.001810549E9</v>
      </c>
      <c r="B143" s="1">
        <v>8.904223818454E12</v>
      </c>
      <c r="C143" s="1">
        <v>1.0</v>
      </c>
      <c r="D143" s="1">
        <f>VLOOKUP(B143,'X-SKU Master'!$A$2:$B$67,2,0)</f>
        <v>232</v>
      </c>
      <c r="E143" s="2">
        <f t="shared" si="1"/>
        <v>0.232</v>
      </c>
    </row>
    <row r="144" ht="14.25" customHeight="1">
      <c r="A144" s="1">
        <v>2.001810549E9</v>
      </c>
      <c r="B144" s="1">
        <v>8.904223818669E12</v>
      </c>
      <c r="C144" s="1">
        <v>1.0</v>
      </c>
      <c r="D144" s="1">
        <f>VLOOKUP(B144,'X-SKU Master'!$A$2:$B$67,2,0)</f>
        <v>240</v>
      </c>
      <c r="E144" s="2">
        <f t="shared" si="1"/>
        <v>0.24</v>
      </c>
    </row>
    <row r="145" ht="14.25" customHeight="1">
      <c r="A145" s="1">
        <v>2.001810549E9</v>
      </c>
      <c r="B145" s="1">
        <v>8.904223818638E12</v>
      </c>
      <c r="C145" s="1">
        <v>2.0</v>
      </c>
      <c r="D145" s="1">
        <f>VLOOKUP(B145,'X-SKU Master'!$A$2:$B$67,2,0)</f>
        <v>137</v>
      </c>
      <c r="E145" s="2">
        <f t="shared" si="1"/>
        <v>0.274</v>
      </c>
    </row>
    <row r="146" ht="14.25" customHeight="1">
      <c r="A146" s="1">
        <v>2.001810281E9</v>
      </c>
      <c r="B146" s="1">
        <v>8.904223818706E12</v>
      </c>
      <c r="C146" s="1">
        <v>1.0</v>
      </c>
      <c r="D146" s="1">
        <f>VLOOKUP(B146,'X-SKU Master'!$A$2:$B$67,2,0)</f>
        <v>127</v>
      </c>
      <c r="E146" s="2">
        <f t="shared" si="1"/>
        <v>0.127</v>
      </c>
    </row>
    <row r="147" ht="14.25" customHeight="1">
      <c r="A147" s="1">
        <v>2.001810281E9</v>
      </c>
      <c r="B147" s="1">
        <v>8.904223818942E12</v>
      </c>
      <c r="C147" s="1">
        <v>1.0</v>
      </c>
      <c r="D147" s="1">
        <f>VLOOKUP(B147,'X-SKU Master'!$A$2:$B$67,2,0)</f>
        <v>133</v>
      </c>
      <c r="E147" s="2">
        <f t="shared" si="1"/>
        <v>0.133</v>
      </c>
    </row>
    <row r="148" ht="14.25" customHeight="1">
      <c r="A148" s="1">
        <v>2.001810281E9</v>
      </c>
      <c r="B148" s="1">
        <v>8.90422381885E12</v>
      </c>
      <c r="C148" s="1">
        <v>1.0</v>
      </c>
      <c r="D148" s="1">
        <f>VLOOKUP(B148,'X-SKU Master'!$A$2:$B$67,2,0)</f>
        <v>240</v>
      </c>
      <c r="E148" s="2">
        <f t="shared" si="1"/>
        <v>0.24</v>
      </c>
    </row>
    <row r="149" ht="14.25" customHeight="1">
      <c r="A149" s="1">
        <v>2.001810125E9</v>
      </c>
      <c r="B149" s="1">
        <v>8.904223818706E12</v>
      </c>
      <c r="C149" s="1">
        <v>1.0</v>
      </c>
      <c r="D149" s="1">
        <f>VLOOKUP(B149,'X-SKU Master'!$A$2:$B$67,2,0)</f>
        <v>127</v>
      </c>
      <c r="E149" s="2">
        <f t="shared" si="1"/>
        <v>0.127</v>
      </c>
    </row>
    <row r="150" ht="14.25" customHeight="1">
      <c r="A150" s="1">
        <v>2.001810125E9</v>
      </c>
      <c r="B150" s="1">
        <v>8.904223818942E12</v>
      </c>
      <c r="C150" s="1">
        <v>1.0</v>
      </c>
      <c r="D150" s="1">
        <f>VLOOKUP(B150,'X-SKU Master'!$A$2:$B$67,2,0)</f>
        <v>133</v>
      </c>
      <c r="E150" s="2">
        <f t="shared" si="1"/>
        <v>0.133</v>
      </c>
    </row>
    <row r="151" ht="14.25" customHeight="1">
      <c r="A151" s="1">
        <v>2.001810125E9</v>
      </c>
      <c r="B151" s="1">
        <v>8.90422381885E12</v>
      </c>
      <c r="C151" s="1">
        <v>1.0</v>
      </c>
      <c r="D151" s="1">
        <f>VLOOKUP(B151,'X-SKU Master'!$A$2:$B$67,2,0)</f>
        <v>240</v>
      </c>
      <c r="E151" s="2">
        <f t="shared" si="1"/>
        <v>0.24</v>
      </c>
    </row>
    <row r="152" ht="14.25" customHeight="1">
      <c r="A152" s="1">
        <v>2.001810104E9</v>
      </c>
      <c r="B152" s="1">
        <v>8.90422381885E12</v>
      </c>
      <c r="C152" s="1">
        <v>1.0</v>
      </c>
      <c r="D152" s="1">
        <f>VLOOKUP(B152,'X-SKU Master'!$A$2:$B$67,2,0)</f>
        <v>240</v>
      </c>
      <c r="E152" s="2">
        <f t="shared" si="1"/>
        <v>0.24</v>
      </c>
    </row>
    <row r="153" ht="14.25" customHeight="1">
      <c r="A153" s="1">
        <v>2.001810104E9</v>
      </c>
      <c r="B153" s="1">
        <v>8.904223818683E12</v>
      </c>
      <c r="C153" s="1">
        <v>1.0</v>
      </c>
      <c r="D153" s="1">
        <f>VLOOKUP(B153,'X-SKU Master'!$A$2:$B$67,2,0)</f>
        <v>121</v>
      </c>
      <c r="E153" s="2">
        <f t="shared" si="1"/>
        <v>0.121</v>
      </c>
    </row>
    <row r="154" ht="14.25" customHeight="1">
      <c r="A154" s="1">
        <v>2.001810104E9</v>
      </c>
      <c r="B154" s="1">
        <v>8.904223819468E12</v>
      </c>
      <c r="C154" s="1">
        <v>1.0</v>
      </c>
      <c r="D154" s="1">
        <f>VLOOKUP(B154,'X-SKU Master'!$A$2:$B$67,2,0)</f>
        <v>240</v>
      </c>
      <c r="E154" s="2">
        <f t="shared" si="1"/>
        <v>0.24</v>
      </c>
    </row>
    <row r="155" ht="14.25" customHeight="1">
      <c r="A155" s="1">
        <v>2.001809934E9</v>
      </c>
      <c r="B155" s="1">
        <v>8.90422381885E12</v>
      </c>
      <c r="C155" s="1">
        <v>1.0</v>
      </c>
      <c r="D155" s="1">
        <f>VLOOKUP(B155,'X-SKU Master'!$A$2:$B$67,2,0)</f>
        <v>240</v>
      </c>
      <c r="E155" s="2">
        <f t="shared" si="1"/>
        <v>0.24</v>
      </c>
    </row>
    <row r="156" ht="14.25" customHeight="1">
      <c r="A156" s="1">
        <v>2.001809934E9</v>
      </c>
      <c r="B156" s="1">
        <v>8.904223818683E12</v>
      </c>
      <c r="C156" s="1">
        <v>1.0</v>
      </c>
      <c r="D156" s="1">
        <f>VLOOKUP(B156,'X-SKU Master'!$A$2:$B$67,2,0)</f>
        <v>121</v>
      </c>
      <c r="E156" s="2">
        <f t="shared" si="1"/>
        <v>0.121</v>
      </c>
    </row>
    <row r="157" ht="14.25" customHeight="1">
      <c r="A157" s="1">
        <v>2.001809917E9</v>
      </c>
      <c r="B157" s="1">
        <v>8.904223819499E12</v>
      </c>
      <c r="C157" s="1">
        <v>1.0</v>
      </c>
      <c r="D157" s="1">
        <f>VLOOKUP(B157,'X-SKU Master'!$A$2:$B$67,2,0)</f>
        <v>210</v>
      </c>
      <c r="E157" s="2">
        <f t="shared" si="1"/>
        <v>0.21</v>
      </c>
    </row>
    <row r="158" ht="14.25" customHeight="1">
      <c r="A158" s="1">
        <v>2.001809917E9</v>
      </c>
      <c r="B158" s="1">
        <v>8.904223819505E12</v>
      </c>
      <c r="C158" s="1">
        <v>1.0</v>
      </c>
      <c r="D158" s="1">
        <f>VLOOKUP(B158,'X-SKU Master'!$A$2:$B$67,2,0)</f>
        <v>210</v>
      </c>
      <c r="E158" s="2">
        <f t="shared" si="1"/>
        <v>0.21</v>
      </c>
    </row>
    <row r="159" ht="14.25" customHeight="1">
      <c r="A159" s="1">
        <v>2.001809917E9</v>
      </c>
      <c r="B159" s="1">
        <v>8.904223819512E12</v>
      </c>
      <c r="C159" s="1">
        <v>1.0</v>
      </c>
      <c r="D159" s="1">
        <f>VLOOKUP(B159,'X-SKU Master'!$A$2:$B$67,2,0)</f>
        <v>210</v>
      </c>
      <c r="E159" s="2">
        <f t="shared" si="1"/>
        <v>0.21</v>
      </c>
    </row>
    <row r="160" ht="14.25" customHeight="1">
      <c r="A160" s="1">
        <v>2.00180982E9</v>
      </c>
      <c r="B160" s="1">
        <v>8.904223819277E12</v>
      </c>
      <c r="C160" s="1">
        <v>1.0</v>
      </c>
      <c r="D160" s="1">
        <f>VLOOKUP(B160,'X-SKU Master'!$A$2:$B$67,2,0)</f>
        <v>350</v>
      </c>
      <c r="E160" s="2">
        <f t="shared" si="1"/>
        <v>0.35</v>
      </c>
    </row>
    <row r="161" ht="14.25" customHeight="1">
      <c r="A161" s="1">
        <v>2.00180982E9</v>
      </c>
      <c r="B161" s="1">
        <v>8.904223818478E12</v>
      </c>
      <c r="C161" s="1">
        <v>1.0</v>
      </c>
      <c r="D161" s="1">
        <f>VLOOKUP(B161,'X-SKU Master'!$A$2:$B$67,2,0)</f>
        <v>350</v>
      </c>
      <c r="E161" s="2">
        <f t="shared" si="1"/>
        <v>0.35</v>
      </c>
    </row>
    <row r="162" ht="14.25" customHeight="1">
      <c r="A162" s="1">
        <v>2.00180982E9</v>
      </c>
      <c r="B162" s="1">
        <v>8.904223819284E12</v>
      </c>
      <c r="C162" s="1">
        <v>1.0</v>
      </c>
      <c r="D162" s="1">
        <f>VLOOKUP(B162,'X-SKU Master'!$A$2:$B$67,2,0)</f>
        <v>350</v>
      </c>
      <c r="E162" s="2">
        <f t="shared" si="1"/>
        <v>0.35</v>
      </c>
    </row>
    <row r="163" ht="14.25" customHeight="1">
      <c r="A163" s="1">
        <v>2.00180982E9</v>
      </c>
      <c r="B163" s="1">
        <v>8.90422381913E12</v>
      </c>
      <c r="C163" s="1">
        <v>1.0</v>
      </c>
      <c r="D163" s="1">
        <f>VLOOKUP(B163,'X-SKU Master'!$A$2:$B$67,2,0)</f>
        <v>350</v>
      </c>
      <c r="E163" s="2">
        <f t="shared" si="1"/>
        <v>0.35</v>
      </c>
    </row>
    <row r="164" ht="14.25" customHeight="1">
      <c r="A164" s="1">
        <v>2.00180982E9</v>
      </c>
      <c r="B164" s="1">
        <v>8.904223819031E12</v>
      </c>
      <c r="C164" s="1">
        <v>2.0</v>
      </c>
      <c r="D164" s="1">
        <f>VLOOKUP(B164,'X-SKU Master'!$A$2:$B$67,2,0)</f>
        <v>112</v>
      </c>
      <c r="E164" s="2">
        <f t="shared" si="1"/>
        <v>0.224</v>
      </c>
    </row>
    <row r="165" ht="14.25" customHeight="1">
      <c r="A165" s="1">
        <v>2.00180982E9</v>
      </c>
      <c r="B165" s="1">
        <v>8.904223819024E12</v>
      </c>
      <c r="C165" s="1">
        <v>2.0</v>
      </c>
      <c r="D165" s="1">
        <f>VLOOKUP(B165,'X-SKU Master'!$A$2:$B$67,2,0)</f>
        <v>112</v>
      </c>
      <c r="E165" s="2">
        <f t="shared" si="1"/>
        <v>0.224</v>
      </c>
    </row>
    <row r="166" ht="14.25" customHeight="1">
      <c r="A166" s="1">
        <v>2.00180982E9</v>
      </c>
      <c r="B166" s="1">
        <v>8.904223816214E12</v>
      </c>
      <c r="C166" s="1">
        <v>1.0</v>
      </c>
      <c r="D166" s="1">
        <f>VLOOKUP(B166,'X-SKU Master'!$A$2:$B$67,2,0)</f>
        <v>120</v>
      </c>
      <c r="E166" s="2">
        <f t="shared" si="1"/>
        <v>0.12</v>
      </c>
    </row>
    <row r="167" ht="14.25" customHeight="1">
      <c r="A167" s="1">
        <v>2.00180982E9</v>
      </c>
      <c r="B167" s="1">
        <v>8.904223818874E12</v>
      </c>
      <c r="C167" s="1">
        <v>1.0</v>
      </c>
      <c r="D167" s="1">
        <f>VLOOKUP(B167,'X-SKU Master'!$A$2:$B$67,2,0)</f>
        <v>100</v>
      </c>
      <c r="E167" s="2">
        <f t="shared" si="1"/>
        <v>0.1</v>
      </c>
    </row>
    <row r="168" ht="14.25" customHeight="1">
      <c r="A168" s="1">
        <v>2.00180982E9</v>
      </c>
      <c r="B168" s="1">
        <v>8.904223818881E12</v>
      </c>
      <c r="C168" s="1">
        <v>1.0</v>
      </c>
      <c r="D168" s="1">
        <f>VLOOKUP(B168,'X-SKU Master'!$A$2:$B$67,2,0)</f>
        <v>140</v>
      </c>
      <c r="E168" s="2">
        <f t="shared" si="1"/>
        <v>0.14</v>
      </c>
    </row>
    <row r="169" ht="14.25" customHeight="1">
      <c r="A169" s="1">
        <v>2.00180982E9</v>
      </c>
      <c r="B169" s="1">
        <v>8.904223818898E12</v>
      </c>
      <c r="C169" s="1">
        <v>1.0</v>
      </c>
      <c r="D169" s="1">
        <f>VLOOKUP(B169,'X-SKU Master'!$A$2:$B$67,2,0)</f>
        <v>140</v>
      </c>
      <c r="E169" s="2">
        <f t="shared" si="1"/>
        <v>0.14</v>
      </c>
    </row>
    <row r="170" ht="14.25" customHeight="1">
      <c r="A170" s="1">
        <v>2.00180982E9</v>
      </c>
      <c r="B170" s="1">
        <v>8.904223818706E12</v>
      </c>
      <c r="C170" s="1">
        <v>1.0</v>
      </c>
      <c r="D170" s="1">
        <f>VLOOKUP(B170,'X-SKU Master'!$A$2:$B$67,2,0)</f>
        <v>127</v>
      </c>
      <c r="E170" s="2">
        <f t="shared" si="1"/>
        <v>0.127</v>
      </c>
    </row>
    <row r="171" ht="14.25" customHeight="1">
      <c r="A171" s="1">
        <v>2.00180982E9</v>
      </c>
      <c r="B171" s="1">
        <v>8.904223818942E12</v>
      </c>
      <c r="C171" s="1">
        <v>1.0</v>
      </c>
      <c r="D171" s="1">
        <f>VLOOKUP(B171,'X-SKU Master'!$A$2:$B$67,2,0)</f>
        <v>133</v>
      </c>
      <c r="E171" s="2">
        <f t="shared" si="1"/>
        <v>0.133</v>
      </c>
    </row>
    <row r="172" ht="14.25" customHeight="1">
      <c r="A172" s="1">
        <v>2.00180982E9</v>
      </c>
      <c r="B172" s="1">
        <v>8.90422381885E12</v>
      </c>
      <c r="C172" s="1">
        <v>1.0</v>
      </c>
      <c r="D172" s="1">
        <f>VLOOKUP(B172,'X-SKU Master'!$A$2:$B$67,2,0)</f>
        <v>240</v>
      </c>
      <c r="E172" s="2">
        <f t="shared" si="1"/>
        <v>0.24</v>
      </c>
    </row>
    <row r="173" ht="14.25" customHeight="1">
      <c r="A173" s="1">
        <v>2.00180982E9</v>
      </c>
      <c r="B173" s="1">
        <v>8.904223818454E12</v>
      </c>
      <c r="C173" s="1">
        <v>1.0</v>
      </c>
      <c r="D173" s="1">
        <f>VLOOKUP(B173,'X-SKU Master'!$A$2:$B$67,2,0)</f>
        <v>232</v>
      </c>
      <c r="E173" s="2">
        <f t="shared" si="1"/>
        <v>0.232</v>
      </c>
    </row>
    <row r="174" ht="14.25" customHeight="1">
      <c r="A174" s="1">
        <v>2.001809794E9</v>
      </c>
      <c r="B174" s="1">
        <v>8.904223819284E12</v>
      </c>
      <c r="C174" s="1">
        <v>1.0</v>
      </c>
      <c r="D174" s="1">
        <f>VLOOKUP(B174,'X-SKU Master'!$A$2:$B$67,2,0)</f>
        <v>350</v>
      </c>
      <c r="E174" s="2">
        <f t="shared" si="1"/>
        <v>0.35</v>
      </c>
    </row>
    <row r="175" ht="14.25" customHeight="1">
      <c r="A175" s="1">
        <v>2.001809794E9</v>
      </c>
      <c r="B175" s="1">
        <v>8.904223819352E12</v>
      </c>
      <c r="C175" s="1">
        <v>1.0</v>
      </c>
      <c r="D175" s="1">
        <f>VLOOKUP(B175,'X-SKU Master'!$A$2:$B$67,2,0)</f>
        <v>165</v>
      </c>
      <c r="E175" s="2">
        <f t="shared" si="1"/>
        <v>0.165</v>
      </c>
    </row>
    <row r="176" ht="14.25" customHeight="1">
      <c r="A176" s="1">
        <v>2.001809794E9</v>
      </c>
      <c r="B176" s="1">
        <v>8.904223818935E12</v>
      </c>
      <c r="C176" s="1">
        <v>1.0</v>
      </c>
      <c r="D176" s="1">
        <f>VLOOKUP(B176,'X-SKU Master'!$A$2:$B$67,2,0)</f>
        <v>120</v>
      </c>
      <c r="E176" s="2">
        <f t="shared" si="1"/>
        <v>0.12</v>
      </c>
    </row>
    <row r="177" ht="14.25" customHeight="1">
      <c r="A177" s="1">
        <v>2.001809794E9</v>
      </c>
      <c r="B177" s="1">
        <v>8.904223816214E12</v>
      </c>
      <c r="C177" s="1">
        <v>1.0</v>
      </c>
      <c r="D177" s="1">
        <f>VLOOKUP(B177,'X-SKU Master'!$A$2:$B$67,2,0)</f>
        <v>120</v>
      </c>
      <c r="E177" s="2">
        <f t="shared" si="1"/>
        <v>0.12</v>
      </c>
    </row>
    <row r="178" ht="14.25" customHeight="1">
      <c r="A178" s="1">
        <v>2.001809794E9</v>
      </c>
      <c r="B178" s="1">
        <v>8.904223818454E12</v>
      </c>
      <c r="C178" s="1">
        <v>1.0</v>
      </c>
      <c r="D178" s="1">
        <f>VLOOKUP(B178,'X-SKU Master'!$A$2:$B$67,2,0)</f>
        <v>232</v>
      </c>
      <c r="E178" s="2">
        <f t="shared" si="1"/>
        <v>0.232</v>
      </c>
    </row>
    <row r="179" ht="14.25" customHeight="1">
      <c r="A179" s="1">
        <v>2.001809794E9</v>
      </c>
      <c r="B179" s="1" t="s">
        <v>52</v>
      </c>
      <c r="C179" s="1">
        <v>1.0</v>
      </c>
      <c r="D179" s="1">
        <f>VLOOKUP(B179,'X-SKU Master'!$A$2:$B$67,2,0)</f>
        <v>500</v>
      </c>
      <c r="E179" s="2">
        <f t="shared" si="1"/>
        <v>0.5</v>
      </c>
    </row>
    <row r="180" ht="14.25" customHeight="1">
      <c r="A180" s="1">
        <v>2.001809794E9</v>
      </c>
      <c r="B180" s="1">
        <v>8.904223819116E12</v>
      </c>
      <c r="C180" s="1">
        <v>1.0</v>
      </c>
      <c r="D180" s="1">
        <f>VLOOKUP(B180,'X-SKU Master'!$A$2:$B$67,2,0)</f>
        <v>30</v>
      </c>
      <c r="E180" s="2">
        <f t="shared" si="1"/>
        <v>0.03</v>
      </c>
    </row>
    <row r="181" ht="14.25" customHeight="1">
      <c r="A181" s="1">
        <v>2.001809592E9</v>
      </c>
      <c r="B181" s="1">
        <v>8.904223818706E12</v>
      </c>
      <c r="C181" s="1">
        <v>1.0</v>
      </c>
      <c r="D181" s="1">
        <f>VLOOKUP(B181,'X-SKU Master'!$A$2:$B$67,2,0)</f>
        <v>127</v>
      </c>
      <c r="E181" s="2">
        <f t="shared" si="1"/>
        <v>0.127</v>
      </c>
    </row>
    <row r="182" ht="14.25" customHeight="1">
      <c r="A182" s="1">
        <v>2.001809592E9</v>
      </c>
      <c r="B182" s="1">
        <v>8.904223819024E12</v>
      </c>
      <c r="C182" s="1">
        <v>8.0</v>
      </c>
      <c r="D182" s="1">
        <f>VLOOKUP(B182,'X-SKU Master'!$A$2:$B$67,2,0)</f>
        <v>112</v>
      </c>
      <c r="E182" s="2">
        <f t="shared" si="1"/>
        <v>0.896</v>
      </c>
    </row>
    <row r="183" ht="14.25" customHeight="1">
      <c r="A183" s="1">
        <v>2.001809592E9</v>
      </c>
      <c r="B183" s="1">
        <v>8.904223818683E12</v>
      </c>
      <c r="C183" s="1">
        <v>2.0</v>
      </c>
      <c r="D183" s="1">
        <f>VLOOKUP(B183,'X-SKU Master'!$A$2:$B$67,2,0)</f>
        <v>121</v>
      </c>
      <c r="E183" s="2">
        <f t="shared" si="1"/>
        <v>0.242</v>
      </c>
    </row>
    <row r="184" ht="14.25" customHeight="1">
      <c r="A184" s="1">
        <v>2.001809592E9</v>
      </c>
      <c r="B184" s="1">
        <v>8.90422381885E12</v>
      </c>
      <c r="C184" s="1">
        <v>1.0</v>
      </c>
      <c r="D184" s="1">
        <f>VLOOKUP(B184,'X-SKU Master'!$A$2:$B$67,2,0)</f>
        <v>240</v>
      </c>
      <c r="E184" s="2">
        <f t="shared" si="1"/>
        <v>0.24</v>
      </c>
    </row>
    <row r="185" ht="14.25" customHeight="1">
      <c r="A185" s="1">
        <v>2.001809383E9</v>
      </c>
      <c r="B185" s="1">
        <v>8.904223818706E12</v>
      </c>
      <c r="C185" s="1">
        <v>1.0</v>
      </c>
      <c r="D185" s="1">
        <f>VLOOKUP(B185,'X-SKU Master'!$A$2:$B$67,2,0)</f>
        <v>127</v>
      </c>
      <c r="E185" s="2">
        <f t="shared" si="1"/>
        <v>0.127</v>
      </c>
    </row>
    <row r="186" ht="14.25" customHeight="1">
      <c r="A186" s="1">
        <v>2.001809383E9</v>
      </c>
      <c r="B186" s="1">
        <v>8.90422381885E12</v>
      </c>
      <c r="C186" s="1">
        <v>1.0</v>
      </c>
      <c r="D186" s="1">
        <f>VLOOKUP(B186,'X-SKU Master'!$A$2:$B$67,2,0)</f>
        <v>240</v>
      </c>
      <c r="E186" s="2">
        <f t="shared" si="1"/>
        <v>0.24</v>
      </c>
    </row>
    <row r="187" ht="14.25" customHeight="1">
      <c r="A187" s="1">
        <v>2.001809383E9</v>
      </c>
      <c r="B187" s="1">
        <v>8.904223819468E12</v>
      </c>
      <c r="C187" s="1">
        <v>1.0</v>
      </c>
      <c r="D187" s="1">
        <f>VLOOKUP(B187,'X-SKU Master'!$A$2:$B$67,2,0)</f>
        <v>240</v>
      </c>
      <c r="E187" s="2">
        <f t="shared" si="1"/>
        <v>0.24</v>
      </c>
    </row>
    <row r="188" ht="14.25" customHeight="1">
      <c r="A188" s="1">
        <v>2.00180927E9</v>
      </c>
      <c r="B188" s="1">
        <v>8.904223818706E12</v>
      </c>
      <c r="C188" s="1">
        <v>1.0</v>
      </c>
      <c r="D188" s="1">
        <f>VLOOKUP(B188,'X-SKU Master'!$A$2:$B$67,2,0)</f>
        <v>127</v>
      </c>
      <c r="E188" s="2">
        <f t="shared" si="1"/>
        <v>0.127</v>
      </c>
    </row>
    <row r="189" ht="14.25" customHeight="1">
      <c r="A189" s="1">
        <v>2.00180927E9</v>
      </c>
      <c r="B189" s="1">
        <v>8.904223818942E12</v>
      </c>
      <c r="C189" s="1">
        <v>1.0</v>
      </c>
      <c r="D189" s="1">
        <f>VLOOKUP(B189,'X-SKU Master'!$A$2:$B$67,2,0)</f>
        <v>133</v>
      </c>
      <c r="E189" s="2">
        <f t="shared" si="1"/>
        <v>0.133</v>
      </c>
    </row>
    <row r="190" ht="14.25" customHeight="1">
      <c r="A190" s="1">
        <v>2.00180927E9</v>
      </c>
      <c r="B190" s="1">
        <v>8.90422381885E12</v>
      </c>
      <c r="C190" s="1">
        <v>1.0</v>
      </c>
      <c r="D190" s="1">
        <f>VLOOKUP(B190,'X-SKU Master'!$A$2:$B$67,2,0)</f>
        <v>240</v>
      </c>
      <c r="E190" s="2">
        <f t="shared" si="1"/>
        <v>0.24</v>
      </c>
    </row>
    <row r="191" ht="14.25" customHeight="1">
      <c r="A191" s="1">
        <v>2.001808992E9</v>
      </c>
      <c r="B191" s="1">
        <v>8.904223818706E12</v>
      </c>
      <c r="C191" s="1">
        <v>1.0</v>
      </c>
      <c r="D191" s="1">
        <f>VLOOKUP(B191,'X-SKU Master'!$A$2:$B$67,2,0)</f>
        <v>127</v>
      </c>
      <c r="E191" s="2">
        <f t="shared" si="1"/>
        <v>0.127</v>
      </c>
    </row>
    <row r="192" ht="14.25" customHeight="1">
      <c r="A192" s="1">
        <v>2.001808992E9</v>
      </c>
      <c r="B192" s="1">
        <v>8.904223818942E12</v>
      </c>
      <c r="C192" s="1">
        <v>1.0</v>
      </c>
      <c r="D192" s="1">
        <f>VLOOKUP(B192,'X-SKU Master'!$A$2:$B$67,2,0)</f>
        <v>133</v>
      </c>
      <c r="E192" s="2">
        <f t="shared" si="1"/>
        <v>0.133</v>
      </c>
    </row>
    <row r="193" ht="14.25" customHeight="1">
      <c r="A193" s="1">
        <v>2.001808992E9</v>
      </c>
      <c r="B193" s="1">
        <v>8.90422381885E12</v>
      </c>
      <c r="C193" s="1">
        <v>1.0</v>
      </c>
      <c r="D193" s="1">
        <f>VLOOKUP(B193,'X-SKU Master'!$A$2:$B$67,2,0)</f>
        <v>240</v>
      </c>
      <c r="E193" s="2">
        <f t="shared" si="1"/>
        <v>0.24</v>
      </c>
    </row>
    <row r="194" ht="14.25" customHeight="1">
      <c r="A194" s="1">
        <v>2.001808883E9</v>
      </c>
      <c r="B194" s="1">
        <v>8.904223818706E12</v>
      </c>
      <c r="C194" s="1">
        <v>1.0</v>
      </c>
      <c r="D194" s="1">
        <f>VLOOKUP(B194,'X-SKU Master'!$A$2:$B$67,2,0)</f>
        <v>127</v>
      </c>
      <c r="E194" s="2">
        <f t="shared" si="1"/>
        <v>0.127</v>
      </c>
    </row>
    <row r="195" ht="14.25" customHeight="1">
      <c r="A195" s="1">
        <v>2.001808883E9</v>
      </c>
      <c r="B195" s="1">
        <v>8.904223818942E12</v>
      </c>
      <c r="C195" s="1">
        <v>1.0</v>
      </c>
      <c r="D195" s="1">
        <f>VLOOKUP(B195,'X-SKU Master'!$A$2:$B$67,2,0)</f>
        <v>133</v>
      </c>
      <c r="E195" s="2">
        <f t="shared" si="1"/>
        <v>0.133</v>
      </c>
    </row>
    <row r="196" ht="14.25" customHeight="1">
      <c r="A196" s="1">
        <v>2.001808883E9</v>
      </c>
      <c r="B196" s="1">
        <v>8.90422381885E12</v>
      </c>
      <c r="C196" s="1">
        <v>1.0</v>
      </c>
      <c r="D196" s="1">
        <f>VLOOKUP(B196,'X-SKU Master'!$A$2:$B$67,2,0)</f>
        <v>240</v>
      </c>
      <c r="E196" s="2">
        <f t="shared" si="1"/>
        <v>0.24</v>
      </c>
    </row>
    <row r="197" ht="14.25" customHeight="1">
      <c r="A197" s="1">
        <v>2.001808837E9</v>
      </c>
      <c r="B197" s="1">
        <v>8.904223818706E12</v>
      </c>
      <c r="C197" s="1">
        <v>1.0</v>
      </c>
      <c r="D197" s="1">
        <f>VLOOKUP(B197,'X-SKU Master'!$A$2:$B$67,2,0)</f>
        <v>127</v>
      </c>
      <c r="E197" s="2">
        <f t="shared" si="1"/>
        <v>0.127</v>
      </c>
    </row>
    <row r="198" ht="14.25" customHeight="1">
      <c r="A198" s="1">
        <v>2.001808837E9</v>
      </c>
      <c r="B198" s="1">
        <v>8.904223818942E12</v>
      </c>
      <c r="C198" s="1">
        <v>1.0</v>
      </c>
      <c r="D198" s="1">
        <f>VLOOKUP(B198,'X-SKU Master'!$A$2:$B$67,2,0)</f>
        <v>133</v>
      </c>
      <c r="E198" s="2">
        <f t="shared" si="1"/>
        <v>0.133</v>
      </c>
    </row>
    <row r="199" ht="14.25" customHeight="1">
      <c r="A199" s="1">
        <v>2.001808837E9</v>
      </c>
      <c r="B199" s="1">
        <v>8.90422381885E12</v>
      </c>
      <c r="C199" s="1">
        <v>1.0</v>
      </c>
      <c r="D199" s="1">
        <f>VLOOKUP(B199,'X-SKU Master'!$A$2:$B$67,2,0)</f>
        <v>240</v>
      </c>
      <c r="E199" s="2">
        <f t="shared" si="1"/>
        <v>0.24</v>
      </c>
    </row>
    <row r="200" ht="14.25" customHeight="1">
      <c r="A200" s="1">
        <v>2.001808832E9</v>
      </c>
      <c r="B200" s="1">
        <v>8.904223819338E12</v>
      </c>
      <c r="C200" s="1">
        <v>1.0</v>
      </c>
      <c r="D200" s="1">
        <f>VLOOKUP(B200,'X-SKU Master'!$A$2:$B$67,2,0)</f>
        <v>600</v>
      </c>
      <c r="E200" s="2">
        <f t="shared" si="1"/>
        <v>0.6</v>
      </c>
    </row>
    <row r="201" ht="14.25" customHeight="1">
      <c r="A201" s="1">
        <v>2.001808801E9</v>
      </c>
      <c r="B201" s="1">
        <v>8.904223817273E12</v>
      </c>
      <c r="C201" s="1">
        <v>2.0</v>
      </c>
      <c r="D201" s="1">
        <f>VLOOKUP(B201,'X-SKU Master'!$A$2:$B$67,2,0)</f>
        <v>65</v>
      </c>
      <c r="E201" s="2">
        <f t="shared" si="1"/>
        <v>0.13</v>
      </c>
    </row>
    <row r="202" ht="14.25" customHeight="1">
      <c r="A202" s="1">
        <v>2.001808801E9</v>
      </c>
      <c r="B202" s="1">
        <v>8.904223815866E12</v>
      </c>
      <c r="C202" s="1">
        <v>2.0</v>
      </c>
      <c r="D202" s="1">
        <f>VLOOKUP(B202,'X-SKU Master'!$A$2:$B$67,2,0)</f>
        <v>113</v>
      </c>
      <c r="E202" s="2">
        <f t="shared" si="1"/>
        <v>0.226</v>
      </c>
    </row>
    <row r="203" ht="14.25" customHeight="1">
      <c r="A203" s="1">
        <v>2.001808801E9</v>
      </c>
      <c r="B203" s="1">
        <v>8.904223815859E12</v>
      </c>
      <c r="C203" s="1">
        <v>1.0</v>
      </c>
      <c r="D203" s="1">
        <f>VLOOKUP(B203,'X-SKU Master'!$A$2:$B$67,2,0)</f>
        <v>165</v>
      </c>
      <c r="E203" s="2">
        <f t="shared" si="1"/>
        <v>0.165</v>
      </c>
    </row>
    <row r="204" ht="14.25" customHeight="1">
      <c r="A204" s="1">
        <v>2.001808801E9</v>
      </c>
      <c r="B204" s="1">
        <v>8.904223815682E12</v>
      </c>
      <c r="C204" s="1">
        <v>1.0</v>
      </c>
      <c r="D204" s="1">
        <f>VLOOKUP(B204,'X-SKU Master'!$A$2:$B$67,2,0)</f>
        <v>210</v>
      </c>
      <c r="E204" s="2">
        <f t="shared" si="1"/>
        <v>0.21</v>
      </c>
    </row>
    <row r="205" ht="14.25" customHeight="1">
      <c r="A205" s="1">
        <v>2.001808739E9</v>
      </c>
      <c r="B205" s="1">
        <v>8.904223816214E12</v>
      </c>
      <c r="C205" s="1">
        <v>1.0</v>
      </c>
      <c r="D205" s="1">
        <f>VLOOKUP(B205,'X-SKU Master'!$A$2:$B$67,2,0)</f>
        <v>120</v>
      </c>
      <c r="E205" s="2">
        <f t="shared" si="1"/>
        <v>0.12</v>
      </c>
    </row>
    <row r="206" ht="14.25" customHeight="1">
      <c r="A206" s="1">
        <v>2.001808739E9</v>
      </c>
      <c r="B206" s="1">
        <v>8.904223818874E12</v>
      </c>
      <c r="C206" s="1">
        <v>1.0</v>
      </c>
      <c r="D206" s="1">
        <f>VLOOKUP(B206,'X-SKU Master'!$A$2:$B$67,2,0)</f>
        <v>100</v>
      </c>
      <c r="E206" s="2">
        <f t="shared" si="1"/>
        <v>0.1</v>
      </c>
    </row>
    <row r="207" ht="14.25" customHeight="1">
      <c r="A207" s="1">
        <v>2.001808679E9</v>
      </c>
      <c r="B207" s="1">
        <v>8.904223818706E12</v>
      </c>
      <c r="C207" s="1">
        <v>1.0</v>
      </c>
      <c r="D207" s="1">
        <f>VLOOKUP(B207,'X-SKU Master'!$A$2:$B$67,2,0)</f>
        <v>127</v>
      </c>
      <c r="E207" s="2">
        <f t="shared" si="1"/>
        <v>0.127</v>
      </c>
    </row>
    <row r="208" ht="14.25" customHeight="1">
      <c r="A208" s="1">
        <v>2.001808679E9</v>
      </c>
      <c r="B208" s="1">
        <v>8.904223818942E12</v>
      </c>
      <c r="C208" s="1">
        <v>1.0</v>
      </c>
      <c r="D208" s="1">
        <f>VLOOKUP(B208,'X-SKU Master'!$A$2:$B$67,2,0)</f>
        <v>133</v>
      </c>
      <c r="E208" s="2">
        <f t="shared" si="1"/>
        <v>0.133</v>
      </c>
    </row>
    <row r="209" ht="14.25" customHeight="1">
      <c r="A209" s="1">
        <v>2.001808679E9</v>
      </c>
      <c r="B209" s="1">
        <v>8.90422381885E12</v>
      </c>
      <c r="C209" s="1">
        <v>1.0</v>
      </c>
      <c r="D209" s="1">
        <f>VLOOKUP(B209,'X-SKU Master'!$A$2:$B$67,2,0)</f>
        <v>240</v>
      </c>
      <c r="E209" s="2">
        <f t="shared" si="1"/>
        <v>0.24</v>
      </c>
    </row>
    <row r="210" ht="14.25" customHeight="1">
      <c r="A210" s="1">
        <v>2.001808675E9</v>
      </c>
      <c r="B210" s="1">
        <v>8.904223818614E12</v>
      </c>
      <c r="C210" s="1">
        <v>1.0</v>
      </c>
      <c r="D210" s="1">
        <f>VLOOKUP(B210,'X-SKU Master'!$A$2:$B$67,2,0)</f>
        <v>65</v>
      </c>
      <c r="E210" s="2">
        <f t="shared" si="1"/>
        <v>0.065</v>
      </c>
    </row>
    <row r="211" ht="14.25" customHeight="1">
      <c r="A211" s="1">
        <v>2.001808675E9</v>
      </c>
      <c r="B211" s="1">
        <v>8.904223815866E12</v>
      </c>
      <c r="C211" s="1">
        <v>1.0</v>
      </c>
      <c r="D211" s="1">
        <f>VLOOKUP(B211,'X-SKU Master'!$A$2:$B$67,2,0)</f>
        <v>113</v>
      </c>
      <c r="E211" s="2">
        <f t="shared" si="1"/>
        <v>0.113</v>
      </c>
    </row>
    <row r="212" ht="14.25" customHeight="1">
      <c r="A212" s="1">
        <v>2.001808675E9</v>
      </c>
      <c r="B212" s="1">
        <v>8.904223815859E12</v>
      </c>
      <c r="C212" s="1">
        <v>1.0</v>
      </c>
      <c r="D212" s="1">
        <f>VLOOKUP(B212,'X-SKU Master'!$A$2:$B$67,2,0)</f>
        <v>165</v>
      </c>
      <c r="E212" s="2">
        <f t="shared" si="1"/>
        <v>0.165</v>
      </c>
    </row>
    <row r="213" ht="14.25" customHeight="1">
      <c r="A213" s="1">
        <v>2.001808675E9</v>
      </c>
      <c r="B213" s="1">
        <v>8.904223817334E12</v>
      </c>
      <c r="C213" s="1">
        <v>1.0</v>
      </c>
      <c r="D213" s="1">
        <f>VLOOKUP(B213,'X-SKU Master'!$A$2:$B$67,2,0)</f>
        <v>170</v>
      </c>
      <c r="E213" s="2">
        <f t="shared" si="1"/>
        <v>0.17</v>
      </c>
    </row>
    <row r="214" ht="14.25" customHeight="1">
      <c r="A214" s="1">
        <v>2.001808675E9</v>
      </c>
      <c r="B214" s="1" t="s">
        <v>53</v>
      </c>
      <c r="C214" s="1">
        <v>1.0</v>
      </c>
      <c r="D214" s="1">
        <f>VLOOKUP(B214,'X-SKU Master'!$A$2:$B$67,2,0)</f>
        <v>500</v>
      </c>
      <c r="E214" s="2">
        <f t="shared" si="1"/>
        <v>0.5</v>
      </c>
    </row>
    <row r="215" ht="14.25" customHeight="1">
      <c r="A215" s="1">
        <v>2.001808675E9</v>
      </c>
      <c r="B215" s="1">
        <v>8.904223819369E12</v>
      </c>
      <c r="C215" s="1">
        <v>1.0</v>
      </c>
      <c r="D215" s="1">
        <f>VLOOKUP(B215,'X-SKU Master'!$A$2:$B$67,2,0)</f>
        <v>170</v>
      </c>
      <c r="E215" s="2">
        <f t="shared" si="1"/>
        <v>0.17</v>
      </c>
    </row>
    <row r="216" ht="14.25" customHeight="1">
      <c r="A216" s="1">
        <v>2.001808585E9</v>
      </c>
      <c r="B216" s="1">
        <v>8.904223818706E12</v>
      </c>
      <c r="C216" s="1">
        <v>1.0</v>
      </c>
      <c r="D216" s="1">
        <f>VLOOKUP(B216,'X-SKU Master'!$A$2:$B$67,2,0)</f>
        <v>127</v>
      </c>
      <c r="E216" s="2">
        <f t="shared" si="1"/>
        <v>0.127</v>
      </c>
    </row>
    <row r="217" ht="14.25" customHeight="1">
      <c r="A217" s="1">
        <v>2.001808585E9</v>
      </c>
      <c r="B217" s="1">
        <v>8.904223818942E12</v>
      </c>
      <c r="C217" s="1">
        <v>1.0</v>
      </c>
      <c r="D217" s="1">
        <f>VLOOKUP(B217,'X-SKU Master'!$A$2:$B$67,2,0)</f>
        <v>133</v>
      </c>
      <c r="E217" s="2">
        <f t="shared" si="1"/>
        <v>0.133</v>
      </c>
    </row>
    <row r="218" ht="14.25" customHeight="1">
      <c r="A218" s="1">
        <v>2.001808585E9</v>
      </c>
      <c r="B218" s="1">
        <v>8.90422381885E12</v>
      </c>
      <c r="C218" s="1">
        <v>1.0</v>
      </c>
      <c r="D218" s="1">
        <f>VLOOKUP(B218,'X-SKU Master'!$A$2:$B$67,2,0)</f>
        <v>240</v>
      </c>
      <c r="E218" s="2">
        <f t="shared" si="1"/>
        <v>0.24</v>
      </c>
    </row>
    <row r="219" ht="14.25" customHeight="1">
      <c r="A219" s="1">
        <v>2.001808542E9</v>
      </c>
      <c r="B219" s="1">
        <v>8.904223819468E12</v>
      </c>
      <c r="C219" s="1">
        <v>2.0</v>
      </c>
      <c r="D219" s="1">
        <f>VLOOKUP(B219,'X-SKU Master'!$A$2:$B$67,2,0)</f>
        <v>240</v>
      </c>
      <c r="E219" s="2">
        <f t="shared" si="1"/>
        <v>0.48</v>
      </c>
    </row>
    <row r="220" ht="14.25" customHeight="1">
      <c r="A220" s="1">
        <v>2.001808542E9</v>
      </c>
      <c r="B220" s="1">
        <v>8.904223818706E12</v>
      </c>
      <c r="C220" s="1">
        <v>2.0</v>
      </c>
      <c r="D220" s="1">
        <f>VLOOKUP(B220,'X-SKU Master'!$A$2:$B$67,2,0)</f>
        <v>127</v>
      </c>
      <c r="E220" s="2">
        <f t="shared" si="1"/>
        <v>0.254</v>
      </c>
    </row>
    <row r="221" ht="14.25" customHeight="1">
      <c r="A221" s="1">
        <v>2.001808507E9</v>
      </c>
      <c r="B221" s="1">
        <v>8.904223818706E12</v>
      </c>
      <c r="C221" s="1">
        <v>1.0</v>
      </c>
      <c r="D221" s="1">
        <f>VLOOKUP(B221,'X-SKU Master'!$A$2:$B$67,2,0)</f>
        <v>127</v>
      </c>
      <c r="E221" s="2">
        <f t="shared" si="1"/>
        <v>0.127</v>
      </c>
    </row>
    <row r="222" ht="14.25" customHeight="1">
      <c r="A222" s="1">
        <v>2.001808507E9</v>
      </c>
      <c r="B222" s="1">
        <v>8.90422381885E12</v>
      </c>
      <c r="C222" s="1">
        <v>1.0</v>
      </c>
      <c r="D222" s="1">
        <f>VLOOKUP(B222,'X-SKU Master'!$A$2:$B$67,2,0)</f>
        <v>240</v>
      </c>
      <c r="E222" s="2">
        <f t="shared" si="1"/>
        <v>0.24</v>
      </c>
    </row>
    <row r="223" ht="14.25" customHeight="1">
      <c r="A223" s="1">
        <v>2.001808507E9</v>
      </c>
      <c r="B223" s="1">
        <v>8.904223819468E12</v>
      </c>
      <c r="C223" s="1">
        <v>1.0</v>
      </c>
      <c r="D223" s="1">
        <f>VLOOKUP(B223,'X-SKU Master'!$A$2:$B$67,2,0)</f>
        <v>240</v>
      </c>
      <c r="E223" s="2">
        <f t="shared" si="1"/>
        <v>0.24</v>
      </c>
    </row>
    <row r="224" ht="14.25" customHeight="1">
      <c r="A224" s="1">
        <v>2.001808475E9</v>
      </c>
      <c r="B224" s="1">
        <v>8.904223818706E12</v>
      </c>
      <c r="C224" s="1">
        <v>1.0</v>
      </c>
      <c r="D224" s="1">
        <f>VLOOKUP(B224,'X-SKU Master'!$A$2:$B$67,2,0)</f>
        <v>127</v>
      </c>
      <c r="E224" s="2">
        <f t="shared" si="1"/>
        <v>0.127</v>
      </c>
    </row>
    <row r="225" ht="14.25" customHeight="1">
      <c r="A225" s="1">
        <v>2.001808475E9</v>
      </c>
      <c r="B225" s="1">
        <v>8.904223818942E12</v>
      </c>
      <c r="C225" s="1">
        <v>1.0</v>
      </c>
      <c r="D225" s="1">
        <f>VLOOKUP(B225,'X-SKU Master'!$A$2:$B$67,2,0)</f>
        <v>133</v>
      </c>
      <c r="E225" s="2">
        <f t="shared" si="1"/>
        <v>0.133</v>
      </c>
    </row>
    <row r="226" ht="14.25" customHeight="1">
      <c r="A226" s="1">
        <v>2.001808475E9</v>
      </c>
      <c r="B226" s="1">
        <v>8.90422381885E12</v>
      </c>
      <c r="C226" s="1">
        <v>1.0</v>
      </c>
      <c r="D226" s="1">
        <f>VLOOKUP(B226,'X-SKU Master'!$A$2:$B$67,2,0)</f>
        <v>240</v>
      </c>
      <c r="E226" s="2">
        <f t="shared" si="1"/>
        <v>0.24</v>
      </c>
    </row>
    <row r="227" ht="14.25" customHeight="1">
      <c r="A227" s="1">
        <v>2.001808295E9</v>
      </c>
      <c r="B227" s="1">
        <v>8.904223819161E12</v>
      </c>
      <c r="C227" s="1">
        <v>1.0</v>
      </c>
      <c r="D227" s="1">
        <f>VLOOKUP(B227,'X-SKU Master'!$A$2:$B$67,2,0)</f>
        <v>115</v>
      </c>
      <c r="E227" s="2">
        <f t="shared" si="1"/>
        <v>0.115</v>
      </c>
    </row>
    <row r="228" ht="14.25" customHeight="1">
      <c r="A228" s="1">
        <v>2.001808295E9</v>
      </c>
      <c r="B228" s="1">
        <v>8.90422381926E12</v>
      </c>
      <c r="C228" s="1">
        <v>1.0</v>
      </c>
      <c r="D228" s="1">
        <f>VLOOKUP(B228,'X-SKU Master'!$A$2:$B$67,2,0)</f>
        <v>130</v>
      </c>
      <c r="E228" s="2">
        <f t="shared" si="1"/>
        <v>0.13</v>
      </c>
    </row>
    <row r="229" ht="14.25" customHeight="1">
      <c r="A229" s="1">
        <v>2.001808286E9</v>
      </c>
      <c r="B229" s="1">
        <v>8.904223818683E12</v>
      </c>
      <c r="C229" s="1">
        <v>1.0</v>
      </c>
      <c r="D229" s="1">
        <f>VLOOKUP(B229,'X-SKU Master'!$A$2:$B$67,2,0)</f>
        <v>121</v>
      </c>
      <c r="E229" s="2">
        <f t="shared" si="1"/>
        <v>0.121</v>
      </c>
    </row>
    <row r="230" ht="14.25" customHeight="1">
      <c r="A230" s="1">
        <v>2.001808286E9</v>
      </c>
      <c r="B230" s="1">
        <v>8.904223819468E12</v>
      </c>
      <c r="C230" s="1">
        <v>1.0</v>
      </c>
      <c r="D230" s="1">
        <f>VLOOKUP(B230,'X-SKU Master'!$A$2:$B$67,2,0)</f>
        <v>240</v>
      </c>
      <c r="E230" s="2">
        <f t="shared" si="1"/>
        <v>0.24</v>
      </c>
    </row>
    <row r="231" ht="14.25" customHeight="1">
      <c r="A231" s="1">
        <v>2.001808286E9</v>
      </c>
      <c r="B231" s="1">
        <v>8.90422381885E12</v>
      </c>
      <c r="C231" s="1">
        <v>1.0</v>
      </c>
      <c r="D231" s="1">
        <f>VLOOKUP(B231,'X-SKU Master'!$A$2:$B$67,2,0)</f>
        <v>240</v>
      </c>
      <c r="E231" s="2">
        <f t="shared" si="1"/>
        <v>0.24</v>
      </c>
    </row>
    <row r="232" ht="14.25" customHeight="1">
      <c r="A232" s="1">
        <v>2.001808207E9</v>
      </c>
      <c r="B232" s="1">
        <v>8.904223818706E12</v>
      </c>
      <c r="C232" s="1">
        <v>1.0</v>
      </c>
      <c r="D232" s="1">
        <f>VLOOKUP(B232,'X-SKU Master'!$A$2:$B$67,2,0)</f>
        <v>127</v>
      </c>
      <c r="E232" s="2">
        <f t="shared" si="1"/>
        <v>0.127</v>
      </c>
    </row>
    <row r="233" ht="14.25" customHeight="1">
      <c r="A233" s="1">
        <v>2.001808207E9</v>
      </c>
      <c r="B233" s="1">
        <v>8.90422381885E12</v>
      </c>
      <c r="C233" s="1">
        <v>1.0</v>
      </c>
      <c r="D233" s="1">
        <f>VLOOKUP(B233,'X-SKU Master'!$A$2:$B$67,2,0)</f>
        <v>240</v>
      </c>
      <c r="E233" s="2">
        <f t="shared" si="1"/>
        <v>0.24</v>
      </c>
    </row>
    <row r="234" ht="14.25" customHeight="1">
      <c r="A234" s="1">
        <v>2.001808207E9</v>
      </c>
      <c r="B234" s="1">
        <v>8.904223819468E12</v>
      </c>
      <c r="C234" s="1">
        <v>1.0</v>
      </c>
      <c r="D234" s="1">
        <f>VLOOKUP(B234,'X-SKU Master'!$A$2:$B$67,2,0)</f>
        <v>240</v>
      </c>
      <c r="E234" s="2">
        <f t="shared" si="1"/>
        <v>0.24</v>
      </c>
    </row>
    <row r="235" ht="14.25" customHeight="1">
      <c r="A235" s="1">
        <v>2.001808118E9</v>
      </c>
      <c r="B235" s="1">
        <v>8.904223815859E12</v>
      </c>
      <c r="C235" s="1">
        <v>1.0</v>
      </c>
      <c r="D235" s="1">
        <f>VLOOKUP(B235,'X-SKU Master'!$A$2:$B$67,2,0)</f>
        <v>165</v>
      </c>
      <c r="E235" s="2">
        <f t="shared" si="1"/>
        <v>0.165</v>
      </c>
    </row>
    <row r="236" ht="14.25" customHeight="1">
      <c r="A236" s="1">
        <v>2.001808118E9</v>
      </c>
      <c r="B236" s="1">
        <v>8.904223817273E12</v>
      </c>
      <c r="C236" s="1">
        <v>1.0</v>
      </c>
      <c r="D236" s="1">
        <f>VLOOKUP(B236,'X-SKU Master'!$A$2:$B$67,2,0)</f>
        <v>65</v>
      </c>
      <c r="E236" s="2">
        <f t="shared" si="1"/>
        <v>0.065</v>
      </c>
    </row>
    <row r="237" ht="14.25" customHeight="1">
      <c r="A237" s="1">
        <v>2.001808118E9</v>
      </c>
      <c r="B237" s="1">
        <v>8.904223818751E12</v>
      </c>
      <c r="C237" s="1">
        <v>1.0</v>
      </c>
      <c r="D237" s="1">
        <f>VLOOKUP(B237,'X-SKU Master'!$A$2:$B$67,2,0)</f>
        <v>113</v>
      </c>
      <c r="E237" s="2">
        <f t="shared" si="1"/>
        <v>0.113</v>
      </c>
    </row>
    <row r="238" ht="14.25" customHeight="1">
      <c r="A238" s="1">
        <v>2.001808102E9</v>
      </c>
      <c r="B238" s="1">
        <v>8.904223819291E12</v>
      </c>
      <c r="C238" s="1">
        <v>2.0</v>
      </c>
      <c r="D238" s="1">
        <f>VLOOKUP(B238,'X-SKU Master'!$A$2:$B$67,2,0)</f>
        <v>112</v>
      </c>
      <c r="E238" s="2">
        <f t="shared" si="1"/>
        <v>0.224</v>
      </c>
    </row>
    <row r="239" ht="14.25" customHeight="1">
      <c r="A239" s="1">
        <v>2.001808102E9</v>
      </c>
      <c r="B239" s="1">
        <v>8.904223819031E12</v>
      </c>
      <c r="C239" s="1">
        <v>2.0</v>
      </c>
      <c r="D239" s="1">
        <f>VLOOKUP(B239,'X-SKU Master'!$A$2:$B$67,2,0)</f>
        <v>112</v>
      </c>
      <c r="E239" s="2">
        <f t="shared" si="1"/>
        <v>0.224</v>
      </c>
    </row>
    <row r="240" ht="14.25" customHeight="1">
      <c r="A240" s="1">
        <v>2.001808102E9</v>
      </c>
      <c r="B240" s="1">
        <v>8.904223819024E12</v>
      </c>
      <c r="C240" s="1">
        <v>2.0</v>
      </c>
      <c r="D240" s="1">
        <f>VLOOKUP(B240,'X-SKU Master'!$A$2:$B$67,2,0)</f>
        <v>112</v>
      </c>
      <c r="E240" s="2">
        <f t="shared" si="1"/>
        <v>0.224</v>
      </c>
    </row>
    <row r="241" ht="14.25" customHeight="1">
      <c r="A241" s="1">
        <v>2.001808102E9</v>
      </c>
      <c r="B241" s="1">
        <v>8.904223819161E12</v>
      </c>
      <c r="C241" s="1">
        <v>1.0</v>
      </c>
      <c r="D241" s="1">
        <f>VLOOKUP(B241,'X-SKU Master'!$A$2:$B$67,2,0)</f>
        <v>115</v>
      </c>
      <c r="E241" s="2">
        <f t="shared" si="1"/>
        <v>0.115</v>
      </c>
    </row>
    <row r="242" ht="14.25" customHeight="1">
      <c r="A242" s="1">
        <v>2.001808102E9</v>
      </c>
      <c r="B242" s="1">
        <v>8.90422381926E12</v>
      </c>
      <c r="C242" s="1">
        <v>1.0</v>
      </c>
      <c r="D242" s="1">
        <f>VLOOKUP(B242,'X-SKU Master'!$A$2:$B$67,2,0)</f>
        <v>130</v>
      </c>
      <c r="E242" s="2">
        <f t="shared" si="1"/>
        <v>0.13</v>
      </c>
    </row>
    <row r="243" ht="14.25" customHeight="1">
      <c r="A243" s="1">
        <v>2.001808102E9</v>
      </c>
      <c r="B243" s="1">
        <v>8.904223819468E12</v>
      </c>
      <c r="C243" s="1">
        <v>1.0</v>
      </c>
      <c r="D243" s="1">
        <f>VLOOKUP(B243,'X-SKU Master'!$A$2:$B$67,2,0)</f>
        <v>240</v>
      </c>
      <c r="E243" s="2">
        <f t="shared" si="1"/>
        <v>0.24</v>
      </c>
    </row>
    <row r="244" ht="14.25" customHeight="1">
      <c r="A244" s="1">
        <v>2.001807981E9</v>
      </c>
      <c r="B244" s="1">
        <v>8.904223818706E12</v>
      </c>
      <c r="C244" s="1">
        <v>1.0</v>
      </c>
      <c r="D244" s="1">
        <f>VLOOKUP(B244,'X-SKU Master'!$A$2:$B$67,2,0)</f>
        <v>127</v>
      </c>
      <c r="E244" s="2">
        <f t="shared" si="1"/>
        <v>0.127</v>
      </c>
    </row>
    <row r="245" ht="14.25" customHeight="1">
      <c r="A245" s="1">
        <v>2.001807981E9</v>
      </c>
      <c r="B245" s="1">
        <v>8.904223818942E12</v>
      </c>
      <c r="C245" s="1">
        <v>1.0</v>
      </c>
      <c r="D245" s="1">
        <f>VLOOKUP(B245,'X-SKU Master'!$A$2:$B$67,2,0)</f>
        <v>133</v>
      </c>
      <c r="E245" s="2">
        <f t="shared" si="1"/>
        <v>0.133</v>
      </c>
    </row>
    <row r="246" ht="14.25" customHeight="1">
      <c r="A246" s="1">
        <v>2.001807981E9</v>
      </c>
      <c r="B246" s="1">
        <v>8.90422381885E12</v>
      </c>
      <c r="C246" s="1">
        <v>1.0</v>
      </c>
      <c r="D246" s="1">
        <f>VLOOKUP(B246,'X-SKU Master'!$A$2:$B$67,2,0)</f>
        <v>240</v>
      </c>
      <c r="E246" s="2">
        <f t="shared" si="1"/>
        <v>0.24</v>
      </c>
    </row>
    <row r="247" ht="14.25" customHeight="1">
      <c r="A247" s="1">
        <v>2.001807976E9</v>
      </c>
      <c r="B247" s="1">
        <v>8.904223819468E12</v>
      </c>
      <c r="C247" s="1">
        <v>1.0</v>
      </c>
      <c r="D247" s="1">
        <f>VLOOKUP(B247,'X-SKU Master'!$A$2:$B$67,2,0)</f>
        <v>240</v>
      </c>
      <c r="E247" s="2">
        <f t="shared" si="1"/>
        <v>0.24</v>
      </c>
    </row>
    <row r="248" ht="14.25" customHeight="1">
      <c r="A248" s="1">
        <v>2.001807976E9</v>
      </c>
      <c r="B248" s="1">
        <v>8.904223818669E12</v>
      </c>
      <c r="C248" s="1">
        <v>1.0</v>
      </c>
      <c r="D248" s="1">
        <f>VLOOKUP(B248,'X-SKU Master'!$A$2:$B$67,2,0)</f>
        <v>240</v>
      </c>
      <c r="E248" s="2">
        <f t="shared" si="1"/>
        <v>0.24</v>
      </c>
    </row>
    <row r="249" ht="14.25" customHeight="1">
      <c r="A249" s="1">
        <v>2.001807976E9</v>
      </c>
      <c r="B249" s="1">
        <v>8.904223818683E12</v>
      </c>
      <c r="C249" s="1">
        <v>1.0</v>
      </c>
      <c r="D249" s="1">
        <f>VLOOKUP(B249,'X-SKU Master'!$A$2:$B$67,2,0)</f>
        <v>121</v>
      </c>
      <c r="E249" s="2">
        <f t="shared" si="1"/>
        <v>0.121</v>
      </c>
    </row>
    <row r="250" ht="14.25" customHeight="1">
      <c r="A250" s="1">
        <v>2.001807976E9</v>
      </c>
      <c r="B250" s="1">
        <v>8.904223818713E12</v>
      </c>
      <c r="C250" s="1">
        <v>1.0</v>
      </c>
      <c r="D250" s="1">
        <f>VLOOKUP(B250,'X-SKU Master'!$A$2:$B$67,2,0)</f>
        <v>120</v>
      </c>
      <c r="E250" s="2">
        <f t="shared" si="1"/>
        <v>0.12</v>
      </c>
    </row>
    <row r="251" ht="14.25" customHeight="1">
      <c r="A251" s="1">
        <v>2.00180797E9</v>
      </c>
      <c r="B251" s="1">
        <v>8.904223819321E12</v>
      </c>
      <c r="C251" s="1">
        <v>1.0</v>
      </c>
      <c r="D251" s="1">
        <f>VLOOKUP(B251,'X-SKU Master'!$A$2:$B$67,2,0)</f>
        <v>600</v>
      </c>
      <c r="E251" s="2">
        <f t="shared" si="1"/>
        <v>0.6</v>
      </c>
    </row>
    <row r="252" ht="14.25" customHeight="1">
      <c r="A252" s="1">
        <v>2.00180797E9</v>
      </c>
      <c r="B252" s="1">
        <v>8.90422381843E12</v>
      </c>
      <c r="C252" s="1">
        <v>1.0</v>
      </c>
      <c r="D252" s="1">
        <f>VLOOKUP(B252,'X-SKU Master'!$A$2:$B$67,2,0)</f>
        <v>165</v>
      </c>
      <c r="E252" s="2">
        <f t="shared" si="1"/>
        <v>0.165</v>
      </c>
    </row>
    <row r="253" ht="14.25" customHeight="1">
      <c r="A253" s="1">
        <v>2.00180796E9</v>
      </c>
      <c r="B253" s="1">
        <v>8.904223818669E12</v>
      </c>
      <c r="C253" s="1">
        <v>1.0</v>
      </c>
      <c r="D253" s="1">
        <f>VLOOKUP(B253,'X-SKU Master'!$A$2:$B$67,2,0)</f>
        <v>240</v>
      </c>
      <c r="E253" s="2">
        <f t="shared" si="1"/>
        <v>0.24</v>
      </c>
    </row>
    <row r="254" ht="14.25" customHeight="1">
      <c r="A254" s="1">
        <v>2.00180796E9</v>
      </c>
      <c r="B254" s="1">
        <v>8.904223819147E12</v>
      </c>
      <c r="C254" s="1">
        <v>1.0</v>
      </c>
      <c r="D254" s="1">
        <f>VLOOKUP(B254,'X-SKU Master'!$A$2:$B$67,2,0)</f>
        <v>240</v>
      </c>
      <c r="E254" s="2">
        <f t="shared" si="1"/>
        <v>0.24</v>
      </c>
    </row>
    <row r="255" ht="14.25" customHeight="1">
      <c r="A255" s="1">
        <v>2.00180796E9</v>
      </c>
      <c r="B255" s="1">
        <v>8.90422381885E12</v>
      </c>
      <c r="C255" s="1">
        <v>1.0</v>
      </c>
      <c r="D255" s="1">
        <f>VLOOKUP(B255,'X-SKU Master'!$A$2:$B$67,2,0)</f>
        <v>240</v>
      </c>
      <c r="E255" s="2">
        <f t="shared" si="1"/>
        <v>0.24</v>
      </c>
    </row>
    <row r="256" ht="14.25" customHeight="1">
      <c r="A256" s="1">
        <v>2.00180796E9</v>
      </c>
      <c r="B256" s="1">
        <v>8.904223819505E12</v>
      </c>
      <c r="C256" s="1">
        <v>1.0</v>
      </c>
      <c r="D256" s="1">
        <f>VLOOKUP(B256,'X-SKU Master'!$A$2:$B$67,2,0)</f>
        <v>210</v>
      </c>
      <c r="E256" s="2">
        <f t="shared" si="1"/>
        <v>0.21</v>
      </c>
    </row>
    <row r="257" ht="14.25" customHeight="1">
      <c r="A257" s="1">
        <v>2.001807956E9</v>
      </c>
      <c r="B257" s="1">
        <v>8.904223818706E12</v>
      </c>
      <c r="C257" s="1">
        <v>1.0</v>
      </c>
      <c r="D257" s="1">
        <f>VLOOKUP(B257,'X-SKU Master'!$A$2:$B$67,2,0)</f>
        <v>127</v>
      </c>
      <c r="E257" s="2">
        <f t="shared" si="1"/>
        <v>0.127</v>
      </c>
    </row>
    <row r="258" ht="14.25" customHeight="1">
      <c r="A258" s="1">
        <v>2.001807956E9</v>
      </c>
      <c r="B258" s="1">
        <v>8.904223818942E12</v>
      </c>
      <c r="C258" s="1">
        <v>1.0</v>
      </c>
      <c r="D258" s="1">
        <f>VLOOKUP(B258,'X-SKU Master'!$A$2:$B$67,2,0)</f>
        <v>133</v>
      </c>
      <c r="E258" s="2">
        <f t="shared" si="1"/>
        <v>0.133</v>
      </c>
    </row>
    <row r="259" ht="14.25" customHeight="1">
      <c r="A259" s="1">
        <v>2.001807956E9</v>
      </c>
      <c r="B259" s="1">
        <v>8.90422381885E12</v>
      </c>
      <c r="C259" s="1">
        <v>1.0</v>
      </c>
      <c r="D259" s="1">
        <f>VLOOKUP(B259,'X-SKU Master'!$A$2:$B$67,2,0)</f>
        <v>240</v>
      </c>
      <c r="E259" s="2">
        <f t="shared" si="1"/>
        <v>0.24</v>
      </c>
    </row>
    <row r="260" ht="14.25" customHeight="1">
      <c r="A260" s="1">
        <v>2.001807956E9</v>
      </c>
      <c r="B260" s="1">
        <v>8.904223819246E12</v>
      </c>
      <c r="C260" s="1">
        <v>2.0</v>
      </c>
      <c r="D260" s="1">
        <f>VLOOKUP(B260,'X-SKU Master'!$A$2:$B$67,2,0)</f>
        <v>290</v>
      </c>
      <c r="E260" s="2">
        <f t="shared" si="1"/>
        <v>0.58</v>
      </c>
    </row>
    <row r="261" ht="14.25" customHeight="1">
      <c r="A261" s="1">
        <v>2.001807931E9</v>
      </c>
      <c r="B261" s="1">
        <v>8.904223818706E12</v>
      </c>
      <c r="C261" s="1">
        <v>1.0</v>
      </c>
      <c r="D261" s="1">
        <f>VLOOKUP(B261,'X-SKU Master'!$A$2:$B$67,2,0)</f>
        <v>127</v>
      </c>
      <c r="E261" s="2">
        <f t="shared" si="1"/>
        <v>0.127</v>
      </c>
    </row>
    <row r="262" ht="14.25" customHeight="1">
      <c r="A262" s="1">
        <v>2.001807931E9</v>
      </c>
      <c r="B262" s="1">
        <v>8.90422381885E12</v>
      </c>
      <c r="C262" s="1">
        <v>1.0</v>
      </c>
      <c r="D262" s="1">
        <f>VLOOKUP(B262,'X-SKU Master'!$A$2:$B$67,2,0)</f>
        <v>240</v>
      </c>
      <c r="E262" s="2">
        <f t="shared" si="1"/>
        <v>0.24</v>
      </c>
    </row>
    <row r="263" ht="14.25" customHeight="1">
      <c r="A263" s="1">
        <v>2.001807931E9</v>
      </c>
      <c r="B263" s="1">
        <v>8.904223819468E12</v>
      </c>
      <c r="C263" s="1">
        <v>1.0</v>
      </c>
      <c r="D263" s="1">
        <f>VLOOKUP(B263,'X-SKU Master'!$A$2:$B$67,2,0)</f>
        <v>240</v>
      </c>
      <c r="E263" s="2">
        <f t="shared" si="1"/>
        <v>0.24</v>
      </c>
    </row>
    <row r="264" ht="14.25" customHeight="1">
      <c r="A264" s="1">
        <v>2.00180793E9</v>
      </c>
      <c r="B264" s="1">
        <v>8.904223819468E12</v>
      </c>
      <c r="C264" s="1">
        <v>1.0</v>
      </c>
      <c r="D264" s="1">
        <f>VLOOKUP(B264,'X-SKU Master'!$A$2:$B$67,2,0)</f>
        <v>240</v>
      </c>
      <c r="E264" s="2">
        <f t="shared" si="1"/>
        <v>0.24</v>
      </c>
    </row>
    <row r="265" ht="14.25" customHeight="1">
      <c r="A265" s="1">
        <v>2.001807852E9</v>
      </c>
      <c r="B265" s="1">
        <v>8.904223818706E12</v>
      </c>
      <c r="C265" s="1">
        <v>1.0</v>
      </c>
      <c r="D265" s="1">
        <f>VLOOKUP(B265,'X-SKU Master'!$A$2:$B$67,2,0)</f>
        <v>127</v>
      </c>
      <c r="E265" s="2">
        <f t="shared" si="1"/>
        <v>0.127</v>
      </c>
    </row>
    <row r="266" ht="14.25" customHeight="1">
      <c r="A266" s="1">
        <v>2.001807852E9</v>
      </c>
      <c r="B266" s="1">
        <v>8.904223818942E12</v>
      </c>
      <c r="C266" s="1">
        <v>1.0</v>
      </c>
      <c r="D266" s="1">
        <f>VLOOKUP(B266,'X-SKU Master'!$A$2:$B$67,2,0)</f>
        <v>133</v>
      </c>
      <c r="E266" s="2">
        <f t="shared" si="1"/>
        <v>0.133</v>
      </c>
    </row>
    <row r="267" ht="14.25" customHeight="1">
      <c r="A267" s="1">
        <v>2.001807852E9</v>
      </c>
      <c r="B267" s="1">
        <v>8.90422381885E12</v>
      </c>
      <c r="C267" s="1">
        <v>1.0</v>
      </c>
      <c r="D267" s="1">
        <f>VLOOKUP(B267,'X-SKU Master'!$A$2:$B$67,2,0)</f>
        <v>240</v>
      </c>
      <c r="E267" s="2">
        <f t="shared" si="1"/>
        <v>0.24</v>
      </c>
    </row>
    <row r="268" ht="14.25" customHeight="1">
      <c r="A268" s="1">
        <v>2.001807814E9</v>
      </c>
      <c r="B268" s="1">
        <v>8.904223818706E12</v>
      </c>
      <c r="C268" s="1">
        <v>1.0</v>
      </c>
      <c r="D268" s="1">
        <f>VLOOKUP(B268,'X-SKU Master'!$A$2:$B$67,2,0)</f>
        <v>127</v>
      </c>
      <c r="E268" s="2">
        <f t="shared" si="1"/>
        <v>0.127</v>
      </c>
    </row>
    <row r="269" ht="14.25" customHeight="1">
      <c r="A269" s="1">
        <v>2.001807814E9</v>
      </c>
      <c r="B269" s="1">
        <v>8.90422381885E12</v>
      </c>
      <c r="C269" s="1">
        <v>1.0</v>
      </c>
      <c r="D269" s="1">
        <f>VLOOKUP(B269,'X-SKU Master'!$A$2:$B$67,2,0)</f>
        <v>240</v>
      </c>
      <c r="E269" s="2">
        <f t="shared" si="1"/>
        <v>0.24</v>
      </c>
    </row>
    <row r="270" ht="14.25" customHeight="1">
      <c r="A270" s="1">
        <v>2.001807814E9</v>
      </c>
      <c r="B270" s="1">
        <v>8.904223819468E12</v>
      </c>
      <c r="C270" s="1">
        <v>1.0</v>
      </c>
      <c r="D270" s="1">
        <f>VLOOKUP(B270,'X-SKU Master'!$A$2:$B$67,2,0)</f>
        <v>240</v>
      </c>
      <c r="E270" s="2">
        <f t="shared" si="1"/>
        <v>0.24</v>
      </c>
    </row>
    <row r="271" ht="14.25" customHeight="1">
      <c r="A271" s="1">
        <v>2.001807785E9</v>
      </c>
      <c r="B271" s="1">
        <v>8.904223818706E12</v>
      </c>
      <c r="C271" s="1">
        <v>1.0</v>
      </c>
      <c r="D271" s="1">
        <f>VLOOKUP(B271,'X-SKU Master'!$A$2:$B$67,2,0)</f>
        <v>127</v>
      </c>
      <c r="E271" s="2">
        <f t="shared" si="1"/>
        <v>0.127</v>
      </c>
    </row>
    <row r="272" ht="14.25" customHeight="1">
      <c r="A272" s="1">
        <v>2.001807785E9</v>
      </c>
      <c r="B272" s="1">
        <v>8.904223818942E12</v>
      </c>
      <c r="C272" s="1">
        <v>1.0</v>
      </c>
      <c r="D272" s="1">
        <f>VLOOKUP(B272,'X-SKU Master'!$A$2:$B$67,2,0)</f>
        <v>133</v>
      </c>
      <c r="E272" s="2">
        <f t="shared" si="1"/>
        <v>0.133</v>
      </c>
    </row>
    <row r="273" ht="14.25" customHeight="1">
      <c r="A273" s="1">
        <v>2.001807785E9</v>
      </c>
      <c r="B273" s="1">
        <v>8.90422381885E12</v>
      </c>
      <c r="C273" s="1">
        <v>1.0</v>
      </c>
      <c r="D273" s="1">
        <f>VLOOKUP(B273,'X-SKU Master'!$A$2:$B$67,2,0)</f>
        <v>240</v>
      </c>
      <c r="E273" s="2">
        <f t="shared" si="1"/>
        <v>0.24</v>
      </c>
    </row>
    <row r="274" ht="14.25" customHeight="1">
      <c r="A274" s="1">
        <v>2.001807613E9</v>
      </c>
      <c r="B274" s="1">
        <v>8.904223819147E12</v>
      </c>
      <c r="C274" s="1">
        <v>1.0</v>
      </c>
      <c r="D274" s="1">
        <f>VLOOKUP(B274,'X-SKU Master'!$A$2:$B$67,2,0)</f>
        <v>240</v>
      </c>
      <c r="E274" s="2">
        <f t="shared" si="1"/>
        <v>0.24</v>
      </c>
    </row>
    <row r="275" ht="14.25" customHeight="1">
      <c r="A275" s="1">
        <v>2.001807613E9</v>
      </c>
      <c r="B275" s="1">
        <v>8.904223819468E12</v>
      </c>
      <c r="C275" s="1">
        <v>1.0</v>
      </c>
      <c r="D275" s="1">
        <f>VLOOKUP(B275,'X-SKU Master'!$A$2:$B$67,2,0)</f>
        <v>240</v>
      </c>
      <c r="E275" s="2">
        <f t="shared" si="1"/>
        <v>0.24</v>
      </c>
    </row>
    <row r="276" ht="14.25" customHeight="1">
      <c r="A276" s="1">
        <v>2.001807613E9</v>
      </c>
      <c r="B276" s="1">
        <v>8.904223819277E12</v>
      </c>
      <c r="C276" s="1">
        <v>1.0</v>
      </c>
      <c r="D276" s="1">
        <f>VLOOKUP(B276,'X-SKU Master'!$A$2:$B$67,2,0)</f>
        <v>350</v>
      </c>
      <c r="E276" s="2">
        <f t="shared" si="1"/>
        <v>0.35</v>
      </c>
    </row>
    <row r="277" ht="14.25" customHeight="1">
      <c r="A277" s="1">
        <v>2.001807415E9</v>
      </c>
      <c r="B277" s="1">
        <v>8.90422381885E12</v>
      </c>
      <c r="C277" s="1">
        <v>2.0</v>
      </c>
      <c r="D277" s="1">
        <f>VLOOKUP(B277,'X-SKU Master'!$A$2:$B$67,2,0)</f>
        <v>240</v>
      </c>
      <c r="E277" s="2">
        <f t="shared" si="1"/>
        <v>0.48</v>
      </c>
    </row>
    <row r="278" ht="14.25" customHeight="1">
      <c r="A278" s="1">
        <v>2.001807415E9</v>
      </c>
      <c r="B278" s="1">
        <v>8.904223818713E12</v>
      </c>
      <c r="C278" s="1">
        <v>1.0</v>
      </c>
      <c r="D278" s="1">
        <f>VLOOKUP(B278,'X-SKU Master'!$A$2:$B$67,2,0)</f>
        <v>120</v>
      </c>
      <c r="E278" s="2">
        <f t="shared" si="1"/>
        <v>0.12</v>
      </c>
    </row>
    <row r="279" ht="14.25" customHeight="1">
      <c r="A279" s="1">
        <v>2.001807415E9</v>
      </c>
      <c r="B279" s="1">
        <v>8.904223819024E12</v>
      </c>
      <c r="C279" s="1">
        <v>4.0</v>
      </c>
      <c r="D279" s="1">
        <f>VLOOKUP(B279,'X-SKU Master'!$A$2:$B$67,2,0)</f>
        <v>112</v>
      </c>
      <c r="E279" s="2">
        <f t="shared" si="1"/>
        <v>0.448</v>
      </c>
    </row>
    <row r="280" ht="14.25" customHeight="1">
      <c r="A280" s="1">
        <v>2.001807362E9</v>
      </c>
      <c r="B280" s="1">
        <v>8.904223819031E12</v>
      </c>
      <c r="C280" s="1">
        <v>6.0</v>
      </c>
      <c r="D280" s="1">
        <f>VLOOKUP(B280,'X-SKU Master'!$A$2:$B$67,2,0)</f>
        <v>112</v>
      </c>
      <c r="E280" s="2">
        <f t="shared" si="1"/>
        <v>0.672</v>
      </c>
    </row>
    <row r="281" ht="14.25" customHeight="1">
      <c r="A281" s="1">
        <v>2.001807362E9</v>
      </c>
      <c r="B281" s="1">
        <v>8.904223819024E12</v>
      </c>
      <c r="C281" s="1">
        <v>6.0</v>
      </c>
      <c r="D281" s="1">
        <f>VLOOKUP(B281,'X-SKU Master'!$A$2:$B$67,2,0)</f>
        <v>112</v>
      </c>
      <c r="E281" s="2">
        <f t="shared" si="1"/>
        <v>0.672</v>
      </c>
    </row>
    <row r="282" ht="14.25" customHeight="1">
      <c r="A282" s="1">
        <v>2.001807362E9</v>
      </c>
      <c r="B282" s="1">
        <v>8.904223819291E12</v>
      </c>
      <c r="C282" s="1">
        <v>2.0</v>
      </c>
      <c r="D282" s="1">
        <f>VLOOKUP(B282,'X-SKU Master'!$A$2:$B$67,2,0)</f>
        <v>112</v>
      </c>
      <c r="E282" s="2">
        <f t="shared" si="1"/>
        <v>0.224</v>
      </c>
    </row>
    <row r="283" ht="14.25" customHeight="1">
      <c r="A283" s="1">
        <v>2.001807362E9</v>
      </c>
      <c r="B283" s="1">
        <v>8.904223819031E12</v>
      </c>
      <c r="C283" s="1">
        <v>2.0</v>
      </c>
      <c r="D283" s="1">
        <f>VLOOKUP(B283,'X-SKU Master'!$A$2:$B$67,2,0)</f>
        <v>112</v>
      </c>
      <c r="E283" s="2">
        <f t="shared" si="1"/>
        <v>0.224</v>
      </c>
    </row>
    <row r="284" ht="14.25" customHeight="1">
      <c r="A284" s="1">
        <v>2.001807362E9</v>
      </c>
      <c r="B284" s="1">
        <v>8.904223819024E12</v>
      </c>
      <c r="C284" s="1">
        <v>2.0</v>
      </c>
      <c r="D284" s="1">
        <f>VLOOKUP(B284,'X-SKU Master'!$A$2:$B$67,2,0)</f>
        <v>112</v>
      </c>
      <c r="E284" s="2">
        <f t="shared" si="1"/>
        <v>0.224</v>
      </c>
    </row>
    <row r="285" ht="14.25" customHeight="1">
      <c r="A285" s="1">
        <v>2.001807329E9</v>
      </c>
      <c r="B285" s="1">
        <v>8.904223818706E12</v>
      </c>
      <c r="C285" s="1">
        <v>1.0</v>
      </c>
      <c r="D285" s="1">
        <f>VLOOKUP(B285,'X-SKU Master'!$A$2:$B$67,2,0)</f>
        <v>127</v>
      </c>
      <c r="E285" s="2">
        <f t="shared" si="1"/>
        <v>0.127</v>
      </c>
    </row>
    <row r="286" ht="14.25" customHeight="1">
      <c r="A286" s="1">
        <v>2.001807329E9</v>
      </c>
      <c r="B286" s="1">
        <v>8.904223818942E12</v>
      </c>
      <c r="C286" s="1">
        <v>1.0</v>
      </c>
      <c r="D286" s="1">
        <f>VLOOKUP(B286,'X-SKU Master'!$A$2:$B$67,2,0)</f>
        <v>133</v>
      </c>
      <c r="E286" s="2">
        <f t="shared" si="1"/>
        <v>0.133</v>
      </c>
    </row>
    <row r="287" ht="14.25" customHeight="1">
      <c r="A287" s="1">
        <v>2.001807329E9</v>
      </c>
      <c r="B287" s="1">
        <v>8.90422381885E12</v>
      </c>
      <c r="C287" s="1">
        <v>1.0</v>
      </c>
      <c r="D287" s="1">
        <f>VLOOKUP(B287,'X-SKU Master'!$A$2:$B$67,2,0)</f>
        <v>240</v>
      </c>
      <c r="E287" s="2">
        <f t="shared" si="1"/>
        <v>0.24</v>
      </c>
    </row>
    <row r="288" ht="14.25" customHeight="1">
      <c r="A288" s="1">
        <v>2.001807328E9</v>
      </c>
      <c r="B288" s="1">
        <v>8.904223818997E12</v>
      </c>
      <c r="C288" s="1">
        <v>1.0</v>
      </c>
      <c r="D288" s="1">
        <f>VLOOKUP(B288,'X-SKU Master'!$A$2:$B$67,2,0)</f>
        <v>490</v>
      </c>
      <c r="E288" s="2">
        <f t="shared" si="1"/>
        <v>0.49</v>
      </c>
    </row>
    <row r="289" ht="14.25" customHeight="1">
      <c r="A289" s="1">
        <v>2.00180729E9</v>
      </c>
      <c r="B289" s="1">
        <v>8.904223818706E12</v>
      </c>
      <c r="C289" s="1">
        <v>1.0</v>
      </c>
      <c r="D289" s="1">
        <f>VLOOKUP(B289,'X-SKU Master'!$A$2:$B$67,2,0)</f>
        <v>127</v>
      </c>
      <c r="E289" s="2">
        <f t="shared" si="1"/>
        <v>0.127</v>
      </c>
    </row>
    <row r="290" ht="14.25" customHeight="1">
      <c r="A290" s="1">
        <v>2.00180729E9</v>
      </c>
      <c r="B290" s="1">
        <v>8.904223818942E12</v>
      </c>
      <c r="C290" s="1">
        <v>1.0</v>
      </c>
      <c r="D290" s="1">
        <f>VLOOKUP(B290,'X-SKU Master'!$A$2:$B$67,2,0)</f>
        <v>133</v>
      </c>
      <c r="E290" s="2">
        <f t="shared" si="1"/>
        <v>0.133</v>
      </c>
    </row>
    <row r="291" ht="14.25" customHeight="1">
      <c r="A291" s="1">
        <v>2.00180729E9</v>
      </c>
      <c r="B291" s="1">
        <v>8.90422381885E12</v>
      </c>
      <c r="C291" s="1">
        <v>1.0</v>
      </c>
      <c r="D291" s="1">
        <f>VLOOKUP(B291,'X-SKU Master'!$A$2:$B$67,2,0)</f>
        <v>240</v>
      </c>
      <c r="E291" s="2">
        <f t="shared" si="1"/>
        <v>0.24</v>
      </c>
    </row>
    <row r="292" ht="14.25" customHeight="1">
      <c r="A292" s="1">
        <v>2.001807241E9</v>
      </c>
      <c r="B292" s="1">
        <v>8.904223818706E12</v>
      </c>
      <c r="C292" s="1">
        <v>1.0</v>
      </c>
      <c r="D292" s="1">
        <f>VLOOKUP(B292,'X-SKU Master'!$A$2:$B$67,2,0)</f>
        <v>127</v>
      </c>
      <c r="E292" s="2">
        <f t="shared" si="1"/>
        <v>0.127</v>
      </c>
    </row>
    <row r="293" ht="14.25" customHeight="1">
      <c r="A293" s="1">
        <v>2.001807241E9</v>
      </c>
      <c r="B293" s="1">
        <v>8.90422381885E12</v>
      </c>
      <c r="C293" s="1">
        <v>1.0</v>
      </c>
      <c r="D293" s="1">
        <f>VLOOKUP(B293,'X-SKU Master'!$A$2:$B$67,2,0)</f>
        <v>240</v>
      </c>
      <c r="E293" s="2">
        <f t="shared" si="1"/>
        <v>0.24</v>
      </c>
    </row>
    <row r="294" ht="14.25" customHeight="1">
      <c r="A294" s="1">
        <v>2.001807241E9</v>
      </c>
      <c r="B294" s="1">
        <v>8.904223819468E12</v>
      </c>
      <c r="C294" s="1">
        <v>1.0</v>
      </c>
      <c r="D294" s="1">
        <f>VLOOKUP(B294,'X-SKU Master'!$A$2:$B$67,2,0)</f>
        <v>240</v>
      </c>
      <c r="E294" s="2">
        <f t="shared" si="1"/>
        <v>0.24</v>
      </c>
    </row>
    <row r="295" ht="14.25" customHeight="1">
      <c r="A295" s="1">
        <v>2.001807186E9</v>
      </c>
      <c r="B295" s="1">
        <v>8.904223818706E12</v>
      </c>
      <c r="C295" s="1">
        <v>1.0</v>
      </c>
      <c r="D295" s="1">
        <f>VLOOKUP(B295,'X-SKU Master'!$A$2:$B$67,2,0)</f>
        <v>127</v>
      </c>
      <c r="E295" s="2">
        <f t="shared" si="1"/>
        <v>0.127</v>
      </c>
    </row>
    <row r="296" ht="14.25" customHeight="1">
      <c r="A296" s="1">
        <v>2.001807186E9</v>
      </c>
      <c r="B296" s="1">
        <v>8.904223818942E12</v>
      </c>
      <c r="C296" s="1">
        <v>1.0</v>
      </c>
      <c r="D296" s="1">
        <f>VLOOKUP(B296,'X-SKU Master'!$A$2:$B$67,2,0)</f>
        <v>133</v>
      </c>
      <c r="E296" s="2">
        <f t="shared" si="1"/>
        <v>0.133</v>
      </c>
    </row>
    <row r="297" ht="14.25" customHeight="1">
      <c r="A297" s="1">
        <v>2.001807186E9</v>
      </c>
      <c r="B297" s="1">
        <v>8.90422381885E12</v>
      </c>
      <c r="C297" s="1">
        <v>1.0</v>
      </c>
      <c r="D297" s="1">
        <f>VLOOKUP(B297,'X-SKU Master'!$A$2:$B$67,2,0)</f>
        <v>240</v>
      </c>
      <c r="E297" s="2">
        <f t="shared" si="1"/>
        <v>0.24</v>
      </c>
    </row>
    <row r="298" ht="14.25" customHeight="1">
      <c r="A298" s="1">
        <v>2.001807084E9</v>
      </c>
      <c r="B298" s="1">
        <v>8.904223818706E12</v>
      </c>
      <c r="C298" s="1">
        <v>1.0</v>
      </c>
      <c r="D298" s="1">
        <f>VLOOKUP(B298,'X-SKU Master'!$A$2:$B$67,2,0)</f>
        <v>127</v>
      </c>
      <c r="E298" s="2">
        <f t="shared" si="1"/>
        <v>0.127</v>
      </c>
    </row>
    <row r="299" ht="14.25" customHeight="1">
      <c r="A299" s="1">
        <v>2.001807084E9</v>
      </c>
      <c r="B299" s="1">
        <v>8.904223818942E12</v>
      </c>
      <c r="C299" s="1">
        <v>1.0</v>
      </c>
      <c r="D299" s="1">
        <f>VLOOKUP(B299,'X-SKU Master'!$A$2:$B$67,2,0)</f>
        <v>133</v>
      </c>
      <c r="E299" s="2">
        <f t="shared" si="1"/>
        <v>0.133</v>
      </c>
    </row>
    <row r="300" ht="14.25" customHeight="1">
      <c r="A300" s="1">
        <v>2.001807084E9</v>
      </c>
      <c r="B300" s="1">
        <v>8.90422381885E12</v>
      </c>
      <c r="C300" s="1">
        <v>1.0</v>
      </c>
      <c r="D300" s="1">
        <f>VLOOKUP(B300,'X-SKU Master'!$A$2:$B$67,2,0)</f>
        <v>240</v>
      </c>
      <c r="E300" s="2">
        <f t="shared" si="1"/>
        <v>0.24</v>
      </c>
    </row>
    <row r="301" ht="14.25" customHeight="1">
      <c r="A301" s="1">
        <v>2.001807058E9</v>
      </c>
      <c r="B301" s="1">
        <v>8.904223819239E12</v>
      </c>
      <c r="C301" s="1">
        <v>1.0</v>
      </c>
      <c r="D301" s="1">
        <f>VLOOKUP(B301,'X-SKU Master'!$A$2:$B$67,2,0)</f>
        <v>290</v>
      </c>
      <c r="E301" s="2">
        <f t="shared" si="1"/>
        <v>0.29</v>
      </c>
    </row>
    <row r="302" ht="14.25" customHeight="1">
      <c r="A302" s="1">
        <v>2.001807058E9</v>
      </c>
      <c r="B302" s="1">
        <v>8.904223819246E12</v>
      </c>
      <c r="C302" s="1">
        <v>1.0</v>
      </c>
      <c r="D302" s="1">
        <f>VLOOKUP(B302,'X-SKU Master'!$A$2:$B$67,2,0)</f>
        <v>290</v>
      </c>
      <c r="E302" s="2">
        <f t="shared" si="1"/>
        <v>0.29</v>
      </c>
    </row>
    <row r="303" ht="14.25" customHeight="1">
      <c r="A303" s="1">
        <v>2.001807058E9</v>
      </c>
      <c r="B303" s="1">
        <v>8.904223819253E12</v>
      </c>
      <c r="C303" s="1">
        <v>1.0</v>
      </c>
      <c r="D303" s="1">
        <f>VLOOKUP(B303,'X-SKU Master'!$A$2:$B$67,2,0)</f>
        <v>290</v>
      </c>
      <c r="E303" s="2">
        <f t="shared" si="1"/>
        <v>0.29</v>
      </c>
    </row>
    <row r="304" ht="14.25" customHeight="1">
      <c r="A304" s="1">
        <v>2.001807058E9</v>
      </c>
      <c r="B304" s="1">
        <v>8.904223818713E12</v>
      </c>
      <c r="C304" s="1">
        <v>1.0</v>
      </c>
      <c r="D304" s="1">
        <f>VLOOKUP(B304,'X-SKU Master'!$A$2:$B$67,2,0)</f>
        <v>120</v>
      </c>
      <c r="E304" s="2">
        <f t="shared" si="1"/>
        <v>0.12</v>
      </c>
    </row>
    <row r="305" ht="14.25" customHeight="1">
      <c r="A305" s="1">
        <v>2.001807058E9</v>
      </c>
      <c r="B305" s="1">
        <v>8.904223817273E12</v>
      </c>
      <c r="C305" s="1">
        <v>1.0</v>
      </c>
      <c r="D305" s="1">
        <f>VLOOKUP(B305,'X-SKU Master'!$A$2:$B$67,2,0)</f>
        <v>65</v>
      </c>
      <c r="E305" s="2">
        <f t="shared" si="1"/>
        <v>0.065</v>
      </c>
    </row>
    <row r="306" ht="14.25" customHeight="1">
      <c r="A306" s="1">
        <v>2.001807058E9</v>
      </c>
      <c r="B306" s="1">
        <v>8.904223818751E12</v>
      </c>
      <c r="C306" s="1">
        <v>1.0</v>
      </c>
      <c r="D306" s="1">
        <f>VLOOKUP(B306,'X-SKU Master'!$A$2:$B$67,2,0)</f>
        <v>113</v>
      </c>
      <c r="E306" s="2">
        <f t="shared" si="1"/>
        <v>0.113</v>
      </c>
    </row>
    <row r="307" ht="14.25" customHeight="1">
      <c r="A307" s="1">
        <v>2.001807036E9</v>
      </c>
      <c r="B307" s="1">
        <v>8.904223819291E12</v>
      </c>
      <c r="C307" s="1">
        <v>4.0</v>
      </c>
      <c r="D307" s="1">
        <f>VLOOKUP(B307,'X-SKU Master'!$A$2:$B$67,2,0)</f>
        <v>112</v>
      </c>
      <c r="E307" s="2">
        <f t="shared" si="1"/>
        <v>0.448</v>
      </c>
    </row>
    <row r="308" ht="14.25" customHeight="1">
      <c r="A308" s="1">
        <v>2.001807036E9</v>
      </c>
      <c r="B308" s="1">
        <v>8.904223819031E12</v>
      </c>
      <c r="C308" s="1">
        <v>4.0</v>
      </c>
      <c r="D308" s="1">
        <f>VLOOKUP(B308,'X-SKU Master'!$A$2:$B$67,2,0)</f>
        <v>112</v>
      </c>
      <c r="E308" s="2">
        <f t="shared" si="1"/>
        <v>0.448</v>
      </c>
    </row>
    <row r="309" ht="14.25" customHeight="1">
      <c r="A309" s="1">
        <v>2.001807036E9</v>
      </c>
      <c r="B309" s="1">
        <v>8.904223819024E12</v>
      </c>
      <c r="C309" s="1">
        <v>4.0</v>
      </c>
      <c r="D309" s="1">
        <f>VLOOKUP(B309,'X-SKU Master'!$A$2:$B$67,2,0)</f>
        <v>112</v>
      </c>
      <c r="E309" s="2">
        <f t="shared" si="1"/>
        <v>0.448</v>
      </c>
    </row>
    <row r="310" ht="14.25" customHeight="1">
      <c r="A310" s="1">
        <v>2.001807036E9</v>
      </c>
      <c r="B310" s="1">
        <v>8.904223819017E12</v>
      </c>
      <c r="C310" s="1">
        <v>1.0</v>
      </c>
      <c r="D310" s="1">
        <f>VLOOKUP(B310,'X-SKU Master'!$A$2:$B$67,2,0)</f>
        <v>115</v>
      </c>
      <c r="E310" s="2">
        <f t="shared" si="1"/>
        <v>0.115</v>
      </c>
    </row>
    <row r="311" ht="14.25" customHeight="1">
      <c r="A311" s="1">
        <v>2.001807012E9</v>
      </c>
      <c r="B311" s="1">
        <v>8.904223819468E12</v>
      </c>
      <c r="C311" s="1">
        <v>1.0</v>
      </c>
      <c r="D311" s="1">
        <f>VLOOKUP(B311,'X-SKU Master'!$A$2:$B$67,2,0)</f>
        <v>240</v>
      </c>
      <c r="E311" s="2">
        <f t="shared" si="1"/>
        <v>0.24</v>
      </c>
    </row>
    <row r="312" ht="14.25" customHeight="1">
      <c r="A312" s="1">
        <v>2.001807004E9</v>
      </c>
      <c r="B312" s="1">
        <v>8.904223818706E12</v>
      </c>
      <c r="C312" s="1">
        <v>1.0</v>
      </c>
      <c r="D312" s="1">
        <f>VLOOKUP(B312,'X-SKU Master'!$A$2:$B$67,2,0)</f>
        <v>127</v>
      </c>
      <c r="E312" s="2">
        <f t="shared" si="1"/>
        <v>0.127</v>
      </c>
    </row>
    <row r="313" ht="14.25" customHeight="1">
      <c r="A313" s="1">
        <v>2.001807004E9</v>
      </c>
      <c r="B313" s="1">
        <v>8.904223818942E12</v>
      </c>
      <c r="C313" s="1">
        <v>1.0</v>
      </c>
      <c r="D313" s="1">
        <f>VLOOKUP(B313,'X-SKU Master'!$A$2:$B$67,2,0)</f>
        <v>133</v>
      </c>
      <c r="E313" s="2">
        <f t="shared" si="1"/>
        <v>0.133</v>
      </c>
    </row>
    <row r="314" ht="14.25" customHeight="1">
      <c r="A314" s="1">
        <v>2.001807004E9</v>
      </c>
      <c r="B314" s="1">
        <v>8.90422381885E12</v>
      </c>
      <c r="C314" s="1">
        <v>1.0</v>
      </c>
      <c r="D314" s="1">
        <f>VLOOKUP(B314,'X-SKU Master'!$A$2:$B$67,2,0)</f>
        <v>240</v>
      </c>
      <c r="E314" s="2">
        <f t="shared" si="1"/>
        <v>0.24</v>
      </c>
    </row>
    <row r="315" ht="14.25" customHeight="1">
      <c r="A315" s="1">
        <v>2.001806968E9</v>
      </c>
      <c r="B315" s="1">
        <v>8.904223818706E12</v>
      </c>
      <c r="C315" s="1">
        <v>1.0</v>
      </c>
      <c r="D315" s="1">
        <f>VLOOKUP(B315,'X-SKU Master'!$A$2:$B$67,2,0)</f>
        <v>127</v>
      </c>
      <c r="E315" s="2">
        <f t="shared" si="1"/>
        <v>0.127</v>
      </c>
    </row>
    <row r="316" ht="14.25" customHeight="1">
      <c r="A316" s="1">
        <v>2.001806968E9</v>
      </c>
      <c r="B316" s="1">
        <v>8.904223818942E12</v>
      </c>
      <c r="C316" s="1">
        <v>1.0</v>
      </c>
      <c r="D316" s="1">
        <f>VLOOKUP(B316,'X-SKU Master'!$A$2:$B$67,2,0)</f>
        <v>133</v>
      </c>
      <c r="E316" s="2">
        <f t="shared" si="1"/>
        <v>0.133</v>
      </c>
    </row>
    <row r="317" ht="14.25" customHeight="1">
      <c r="A317" s="1">
        <v>2.001806968E9</v>
      </c>
      <c r="B317" s="1">
        <v>8.90422381885E12</v>
      </c>
      <c r="C317" s="1">
        <v>1.0</v>
      </c>
      <c r="D317" s="1">
        <f>VLOOKUP(B317,'X-SKU Master'!$A$2:$B$67,2,0)</f>
        <v>240</v>
      </c>
      <c r="E317" s="2">
        <f t="shared" si="1"/>
        <v>0.24</v>
      </c>
    </row>
    <row r="318" ht="14.25" customHeight="1">
      <c r="A318" s="1">
        <v>2.001806885E9</v>
      </c>
      <c r="B318" s="1">
        <v>8.904223819499E12</v>
      </c>
      <c r="C318" s="1">
        <v>2.0</v>
      </c>
      <c r="D318" s="1">
        <f>VLOOKUP(B318,'X-SKU Master'!$A$2:$B$67,2,0)</f>
        <v>210</v>
      </c>
      <c r="E318" s="2">
        <f t="shared" si="1"/>
        <v>0.42</v>
      </c>
    </row>
    <row r="319" ht="14.25" customHeight="1">
      <c r="A319" s="1">
        <v>2.001806885E9</v>
      </c>
      <c r="B319" s="1">
        <v>8.904223819499E12</v>
      </c>
      <c r="C319" s="1">
        <v>2.0</v>
      </c>
      <c r="D319" s="1">
        <f>VLOOKUP(B319,'X-SKU Master'!$A$2:$B$67,2,0)</f>
        <v>210</v>
      </c>
      <c r="E319" s="2">
        <f t="shared" si="1"/>
        <v>0.42</v>
      </c>
    </row>
    <row r="320" ht="14.25" customHeight="1">
      <c r="A320" s="1">
        <v>2.001806828E9</v>
      </c>
      <c r="B320" s="1">
        <v>8.904223818706E12</v>
      </c>
      <c r="C320" s="1">
        <v>1.0</v>
      </c>
      <c r="D320" s="1">
        <f>VLOOKUP(B320,'X-SKU Master'!$A$2:$B$67,2,0)</f>
        <v>127</v>
      </c>
      <c r="E320" s="2">
        <f t="shared" si="1"/>
        <v>0.127</v>
      </c>
    </row>
    <row r="321" ht="14.25" customHeight="1">
      <c r="A321" s="1">
        <v>2.001806828E9</v>
      </c>
      <c r="B321" s="1">
        <v>8.904223818942E12</v>
      </c>
      <c r="C321" s="1">
        <v>1.0</v>
      </c>
      <c r="D321" s="1">
        <f>VLOOKUP(B321,'X-SKU Master'!$A$2:$B$67,2,0)</f>
        <v>133</v>
      </c>
      <c r="E321" s="2">
        <f t="shared" si="1"/>
        <v>0.133</v>
      </c>
    </row>
    <row r="322" ht="14.25" customHeight="1">
      <c r="A322" s="1">
        <v>2.001806828E9</v>
      </c>
      <c r="B322" s="1">
        <v>8.90422381885E12</v>
      </c>
      <c r="C322" s="1">
        <v>1.0</v>
      </c>
      <c r="D322" s="1">
        <f>VLOOKUP(B322,'X-SKU Master'!$A$2:$B$67,2,0)</f>
        <v>240</v>
      </c>
      <c r="E322" s="2">
        <f t="shared" si="1"/>
        <v>0.24</v>
      </c>
    </row>
    <row r="323" ht="14.25" customHeight="1">
      <c r="A323" s="1">
        <v>2.001806823E9</v>
      </c>
      <c r="B323" s="1">
        <v>8.904223818706E12</v>
      </c>
      <c r="C323" s="1">
        <v>1.0</v>
      </c>
      <c r="D323" s="1">
        <f>VLOOKUP(B323,'X-SKU Master'!$A$2:$B$67,2,0)</f>
        <v>127</v>
      </c>
      <c r="E323" s="2">
        <f t="shared" si="1"/>
        <v>0.127</v>
      </c>
    </row>
    <row r="324" ht="14.25" customHeight="1">
      <c r="A324" s="1">
        <v>2.001806801E9</v>
      </c>
      <c r="B324" s="1">
        <v>8.90422381885E12</v>
      </c>
      <c r="C324" s="1">
        <v>1.0</v>
      </c>
      <c r="D324" s="1">
        <f>VLOOKUP(B324,'X-SKU Master'!$A$2:$B$67,2,0)</f>
        <v>240</v>
      </c>
      <c r="E324" s="2">
        <f t="shared" si="1"/>
        <v>0.24</v>
      </c>
    </row>
    <row r="325" ht="14.25" customHeight="1">
      <c r="A325" s="1">
        <v>2.001806801E9</v>
      </c>
      <c r="B325" s="1">
        <v>8.904223818683E12</v>
      </c>
      <c r="C325" s="1">
        <v>1.0</v>
      </c>
      <c r="D325" s="1">
        <f>VLOOKUP(B325,'X-SKU Master'!$A$2:$B$67,2,0)</f>
        <v>121</v>
      </c>
      <c r="E325" s="2">
        <f t="shared" si="1"/>
        <v>0.121</v>
      </c>
    </row>
    <row r="326" ht="14.25" customHeight="1">
      <c r="A326" s="1">
        <v>2.001806776E9</v>
      </c>
      <c r="B326" s="1">
        <v>8.904223818706E12</v>
      </c>
      <c r="C326" s="1">
        <v>1.0</v>
      </c>
      <c r="D326" s="1">
        <f>VLOOKUP(B326,'X-SKU Master'!$A$2:$B$67,2,0)</f>
        <v>127</v>
      </c>
      <c r="E326" s="2">
        <f t="shared" si="1"/>
        <v>0.127</v>
      </c>
    </row>
    <row r="327" ht="14.25" customHeight="1">
      <c r="A327" s="1">
        <v>2.001806776E9</v>
      </c>
      <c r="B327" s="1">
        <v>8.904223818638E12</v>
      </c>
      <c r="C327" s="1">
        <v>2.0</v>
      </c>
      <c r="D327" s="1">
        <f>VLOOKUP(B327,'X-SKU Master'!$A$2:$B$67,2,0)</f>
        <v>137</v>
      </c>
      <c r="E327" s="2">
        <f t="shared" si="1"/>
        <v>0.274</v>
      </c>
    </row>
    <row r="328" ht="14.25" customHeight="1">
      <c r="A328" s="1">
        <v>2.001806776E9</v>
      </c>
      <c r="B328" s="1">
        <v>8.904223819505E12</v>
      </c>
      <c r="C328" s="1">
        <v>1.0</v>
      </c>
      <c r="D328" s="1">
        <f>VLOOKUP(B328,'X-SKU Master'!$A$2:$B$67,2,0)</f>
        <v>210</v>
      </c>
      <c r="E328" s="2">
        <f t="shared" si="1"/>
        <v>0.21</v>
      </c>
    </row>
    <row r="329" ht="14.25" customHeight="1">
      <c r="A329" s="1">
        <v>2.001806768E9</v>
      </c>
      <c r="B329" s="1">
        <v>8.904223819512E12</v>
      </c>
      <c r="C329" s="1">
        <v>4.0</v>
      </c>
      <c r="D329" s="1">
        <f>VLOOKUP(B329,'X-SKU Master'!$A$2:$B$67,2,0)</f>
        <v>210</v>
      </c>
      <c r="E329" s="2">
        <f t="shared" si="1"/>
        <v>0.84</v>
      </c>
    </row>
    <row r="330" ht="14.25" customHeight="1">
      <c r="A330" s="1">
        <v>2.001806735E9</v>
      </c>
      <c r="B330" s="1">
        <v>8.904223818706E12</v>
      </c>
      <c r="C330" s="1">
        <v>1.0</v>
      </c>
      <c r="D330" s="1">
        <f>VLOOKUP(B330,'X-SKU Master'!$A$2:$B$67,2,0)</f>
        <v>127</v>
      </c>
      <c r="E330" s="2">
        <f t="shared" si="1"/>
        <v>0.127</v>
      </c>
    </row>
    <row r="331" ht="14.25" customHeight="1">
      <c r="A331" s="1">
        <v>2.001806735E9</v>
      </c>
      <c r="B331" s="1">
        <v>8.904223818942E12</v>
      </c>
      <c r="C331" s="1">
        <v>1.0</v>
      </c>
      <c r="D331" s="1">
        <f>VLOOKUP(B331,'X-SKU Master'!$A$2:$B$67,2,0)</f>
        <v>133</v>
      </c>
      <c r="E331" s="2">
        <f t="shared" si="1"/>
        <v>0.133</v>
      </c>
    </row>
    <row r="332" ht="14.25" customHeight="1">
      <c r="A332" s="1">
        <v>2.001806735E9</v>
      </c>
      <c r="B332" s="1">
        <v>8.90422381885E12</v>
      </c>
      <c r="C332" s="1">
        <v>1.0</v>
      </c>
      <c r="D332" s="1">
        <f>VLOOKUP(B332,'X-SKU Master'!$A$2:$B$67,2,0)</f>
        <v>240</v>
      </c>
      <c r="E332" s="2">
        <f t="shared" si="1"/>
        <v>0.24</v>
      </c>
    </row>
    <row r="333" ht="14.25" customHeight="1">
      <c r="A333" s="1">
        <v>2.001806733E9</v>
      </c>
      <c r="B333" s="1">
        <v>8.904223819031E12</v>
      </c>
      <c r="C333" s="1">
        <v>1.0</v>
      </c>
      <c r="D333" s="1">
        <f>VLOOKUP(B333,'X-SKU Master'!$A$2:$B$67,2,0)</f>
        <v>112</v>
      </c>
      <c r="E333" s="2">
        <f t="shared" si="1"/>
        <v>0.112</v>
      </c>
    </row>
    <row r="334" ht="14.25" customHeight="1">
      <c r="A334" s="1">
        <v>2.001806733E9</v>
      </c>
      <c r="B334" s="1">
        <v>8.90422381843E12</v>
      </c>
      <c r="C334" s="1">
        <v>1.0</v>
      </c>
      <c r="D334" s="1">
        <f>VLOOKUP(B334,'X-SKU Master'!$A$2:$B$67,2,0)</f>
        <v>165</v>
      </c>
      <c r="E334" s="2">
        <f t="shared" si="1"/>
        <v>0.165</v>
      </c>
    </row>
    <row r="335" ht="14.25" customHeight="1">
      <c r="A335" s="1">
        <v>2.001806733E9</v>
      </c>
      <c r="B335" s="1">
        <v>8.90422381885E12</v>
      </c>
      <c r="C335" s="1">
        <v>1.0</v>
      </c>
      <c r="D335" s="1">
        <f>VLOOKUP(B335,'X-SKU Master'!$A$2:$B$67,2,0)</f>
        <v>240</v>
      </c>
      <c r="E335" s="2">
        <f t="shared" si="1"/>
        <v>0.24</v>
      </c>
    </row>
    <row r="336" ht="14.25" customHeight="1">
      <c r="A336" s="1">
        <v>2.001806733E9</v>
      </c>
      <c r="B336" s="1">
        <v>8.904223819512E12</v>
      </c>
      <c r="C336" s="1">
        <v>1.0</v>
      </c>
      <c r="D336" s="1">
        <f>VLOOKUP(B336,'X-SKU Master'!$A$2:$B$67,2,0)</f>
        <v>210</v>
      </c>
      <c r="E336" s="2">
        <f t="shared" si="1"/>
        <v>0.21</v>
      </c>
    </row>
    <row r="337" ht="14.25" customHeight="1">
      <c r="A337" s="1">
        <v>2.001806733E9</v>
      </c>
      <c r="B337" s="1">
        <v>8.904223819468E12</v>
      </c>
      <c r="C337" s="1">
        <v>1.0</v>
      </c>
      <c r="D337" s="1">
        <f>VLOOKUP(B337,'X-SKU Master'!$A$2:$B$67,2,0)</f>
        <v>240</v>
      </c>
      <c r="E337" s="2">
        <f t="shared" si="1"/>
        <v>0.24</v>
      </c>
    </row>
    <row r="338" ht="14.25" customHeight="1">
      <c r="A338" s="1">
        <v>2.001806726E9</v>
      </c>
      <c r="B338" s="1">
        <v>8.904223818706E12</v>
      </c>
      <c r="C338" s="1">
        <v>1.0</v>
      </c>
      <c r="D338" s="1">
        <f>VLOOKUP(B338,'X-SKU Master'!$A$2:$B$67,2,0)</f>
        <v>127</v>
      </c>
      <c r="E338" s="2">
        <f t="shared" si="1"/>
        <v>0.127</v>
      </c>
    </row>
    <row r="339" ht="14.25" customHeight="1">
      <c r="A339" s="1">
        <v>2.001806726E9</v>
      </c>
      <c r="B339" s="1">
        <v>8.904223818942E12</v>
      </c>
      <c r="C339" s="1">
        <v>1.0</v>
      </c>
      <c r="D339" s="1">
        <f>VLOOKUP(B339,'X-SKU Master'!$A$2:$B$67,2,0)</f>
        <v>133</v>
      </c>
      <c r="E339" s="2">
        <f t="shared" si="1"/>
        <v>0.133</v>
      </c>
    </row>
    <row r="340" ht="14.25" customHeight="1">
      <c r="A340" s="1">
        <v>2.001806726E9</v>
      </c>
      <c r="B340" s="1">
        <v>8.90422381885E12</v>
      </c>
      <c r="C340" s="1">
        <v>1.0</v>
      </c>
      <c r="D340" s="1">
        <f>VLOOKUP(B340,'X-SKU Master'!$A$2:$B$67,2,0)</f>
        <v>240</v>
      </c>
      <c r="E340" s="2">
        <f t="shared" si="1"/>
        <v>0.24</v>
      </c>
    </row>
    <row r="341" ht="14.25" customHeight="1">
      <c r="A341" s="1">
        <v>2.001806686E9</v>
      </c>
      <c r="B341" s="1">
        <v>8.904223819468E12</v>
      </c>
      <c r="C341" s="1">
        <v>1.0</v>
      </c>
      <c r="D341" s="1">
        <f>VLOOKUP(B341,'X-SKU Master'!$A$2:$B$67,2,0)</f>
        <v>240</v>
      </c>
      <c r="E341" s="2">
        <f t="shared" si="1"/>
        <v>0.24</v>
      </c>
    </row>
    <row r="342" ht="14.25" customHeight="1">
      <c r="A342" s="1">
        <v>2.001806652E9</v>
      </c>
      <c r="B342" s="1">
        <v>8.904223818706E12</v>
      </c>
      <c r="C342" s="1">
        <v>1.0</v>
      </c>
      <c r="D342" s="1">
        <f>VLOOKUP(B342,'X-SKU Master'!$A$2:$B$67,2,0)</f>
        <v>127</v>
      </c>
      <c r="E342" s="2">
        <f t="shared" si="1"/>
        <v>0.127</v>
      </c>
    </row>
    <row r="343" ht="14.25" customHeight="1">
      <c r="A343" s="1">
        <v>2.001806652E9</v>
      </c>
      <c r="B343" s="1">
        <v>8.904223818942E12</v>
      </c>
      <c r="C343" s="1">
        <v>1.0</v>
      </c>
      <c r="D343" s="1">
        <f>VLOOKUP(B343,'X-SKU Master'!$A$2:$B$67,2,0)</f>
        <v>133</v>
      </c>
      <c r="E343" s="2">
        <f t="shared" si="1"/>
        <v>0.133</v>
      </c>
    </row>
    <row r="344" ht="14.25" customHeight="1">
      <c r="A344" s="1">
        <v>2.001806652E9</v>
      </c>
      <c r="B344" s="1">
        <v>8.90422381885E12</v>
      </c>
      <c r="C344" s="1">
        <v>1.0</v>
      </c>
      <c r="D344" s="1">
        <f>VLOOKUP(B344,'X-SKU Master'!$A$2:$B$67,2,0)</f>
        <v>240</v>
      </c>
      <c r="E344" s="2">
        <f t="shared" si="1"/>
        <v>0.24</v>
      </c>
    </row>
    <row r="345" ht="14.25" customHeight="1">
      <c r="A345" s="1">
        <v>2.001806616E9</v>
      </c>
      <c r="B345" s="1">
        <v>8.904223818669E12</v>
      </c>
      <c r="C345" s="1">
        <v>1.0</v>
      </c>
      <c r="D345" s="1">
        <f>VLOOKUP(B345,'X-SKU Master'!$A$2:$B$67,2,0)</f>
        <v>240</v>
      </c>
      <c r="E345" s="2">
        <f t="shared" si="1"/>
        <v>0.24</v>
      </c>
    </row>
    <row r="346" ht="14.25" customHeight="1">
      <c r="A346" s="1">
        <v>2.001806616E9</v>
      </c>
      <c r="B346" s="1">
        <v>8.904223818683E12</v>
      </c>
      <c r="C346" s="1">
        <v>1.0</v>
      </c>
      <c r="D346" s="1">
        <f>VLOOKUP(B346,'X-SKU Master'!$A$2:$B$67,2,0)</f>
        <v>121</v>
      </c>
      <c r="E346" s="2">
        <f t="shared" si="1"/>
        <v>0.121</v>
      </c>
    </row>
    <row r="347" ht="14.25" customHeight="1">
      <c r="A347" s="1">
        <v>2.001806616E9</v>
      </c>
      <c r="B347" s="1">
        <v>8.904223818935E12</v>
      </c>
      <c r="C347" s="1">
        <v>1.0</v>
      </c>
      <c r="D347" s="1">
        <f>VLOOKUP(B347,'X-SKU Master'!$A$2:$B$67,2,0)</f>
        <v>120</v>
      </c>
      <c r="E347" s="2">
        <f t="shared" si="1"/>
        <v>0.12</v>
      </c>
    </row>
    <row r="348" ht="14.25" customHeight="1">
      <c r="A348" s="1">
        <v>2.001806616E9</v>
      </c>
      <c r="B348" s="1">
        <v>8.904223818713E12</v>
      </c>
      <c r="C348" s="1">
        <v>1.0</v>
      </c>
      <c r="D348" s="1">
        <f>VLOOKUP(B348,'X-SKU Master'!$A$2:$B$67,2,0)</f>
        <v>120</v>
      </c>
      <c r="E348" s="2">
        <f t="shared" si="1"/>
        <v>0.12</v>
      </c>
    </row>
    <row r="349" ht="14.25" customHeight="1">
      <c r="A349" s="1">
        <v>2.001806616E9</v>
      </c>
      <c r="B349" s="1">
        <v>8.904223819024E12</v>
      </c>
      <c r="C349" s="1">
        <v>1.0</v>
      </c>
      <c r="D349" s="1">
        <f>VLOOKUP(B349,'X-SKU Master'!$A$2:$B$67,2,0)</f>
        <v>112</v>
      </c>
      <c r="E349" s="2">
        <f t="shared" si="1"/>
        <v>0.112</v>
      </c>
    </row>
    <row r="350" ht="14.25" customHeight="1">
      <c r="A350" s="1">
        <v>2.001806616E9</v>
      </c>
      <c r="B350" s="1">
        <v>8.904223819123E12</v>
      </c>
      <c r="C350" s="1">
        <v>1.0</v>
      </c>
      <c r="D350" s="1">
        <f>VLOOKUP(B350,'X-SKU Master'!$A$2:$B$67,2,0)</f>
        <v>250</v>
      </c>
      <c r="E350" s="2">
        <f t="shared" si="1"/>
        <v>0.25</v>
      </c>
    </row>
    <row r="351" ht="14.25" customHeight="1">
      <c r="A351" s="1">
        <v>2.001806575E9</v>
      </c>
      <c r="B351" s="1">
        <v>8.904223818706E12</v>
      </c>
      <c r="C351" s="1">
        <v>1.0</v>
      </c>
      <c r="D351" s="1">
        <f>VLOOKUP(B351,'X-SKU Master'!$A$2:$B$67,2,0)</f>
        <v>127</v>
      </c>
      <c r="E351" s="2">
        <f t="shared" si="1"/>
        <v>0.127</v>
      </c>
    </row>
    <row r="352" ht="14.25" customHeight="1">
      <c r="A352" s="1">
        <v>2.001806575E9</v>
      </c>
      <c r="B352" s="1">
        <v>8.904223818942E12</v>
      </c>
      <c r="C352" s="1">
        <v>1.0</v>
      </c>
      <c r="D352" s="1">
        <f>VLOOKUP(B352,'X-SKU Master'!$A$2:$B$67,2,0)</f>
        <v>133</v>
      </c>
      <c r="E352" s="2">
        <f t="shared" si="1"/>
        <v>0.133</v>
      </c>
    </row>
    <row r="353" ht="14.25" customHeight="1">
      <c r="A353" s="1">
        <v>2.001806575E9</v>
      </c>
      <c r="B353" s="1">
        <v>8.90422381885E12</v>
      </c>
      <c r="C353" s="1">
        <v>1.0</v>
      </c>
      <c r="D353" s="1">
        <f>VLOOKUP(B353,'X-SKU Master'!$A$2:$B$67,2,0)</f>
        <v>240</v>
      </c>
      <c r="E353" s="2">
        <f t="shared" si="1"/>
        <v>0.24</v>
      </c>
    </row>
    <row r="354" ht="14.25" customHeight="1">
      <c r="A354" s="1">
        <v>2.001806567E9</v>
      </c>
      <c r="B354" s="1">
        <v>8.904223818591E12</v>
      </c>
      <c r="C354" s="1">
        <v>1.0</v>
      </c>
      <c r="D354" s="1">
        <f>VLOOKUP(B354,'X-SKU Master'!$A$2:$B$67,2,0)</f>
        <v>120</v>
      </c>
      <c r="E354" s="2">
        <f t="shared" si="1"/>
        <v>0.12</v>
      </c>
    </row>
    <row r="355" ht="14.25" customHeight="1">
      <c r="A355" s="1">
        <v>2.001806567E9</v>
      </c>
      <c r="B355" s="1">
        <v>8.904223816214E12</v>
      </c>
      <c r="C355" s="1">
        <v>1.0</v>
      </c>
      <c r="D355" s="1">
        <f>VLOOKUP(B355,'X-SKU Master'!$A$2:$B$67,2,0)</f>
        <v>120</v>
      </c>
      <c r="E355" s="2">
        <f t="shared" si="1"/>
        <v>0.12</v>
      </c>
    </row>
    <row r="356" ht="14.25" customHeight="1">
      <c r="A356" s="1">
        <v>2.001806567E9</v>
      </c>
      <c r="B356" s="1">
        <v>8.904223819024E12</v>
      </c>
      <c r="C356" s="1">
        <v>1.0</v>
      </c>
      <c r="D356" s="1">
        <f>VLOOKUP(B356,'X-SKU Master'!$A$2:$B$67,2,0)</f>
        <v>112</v>
      </c>
      <c r="E356" s="2">
        <f t="shared" si="1"/>
        <v>0.112</v>
      </c>
    </row>
    <row r="357" ht="14.25" customHeight="1">
      <c r="A357" s="1">
        <v>2.001806567E9</v>
      </c>
      <c r="B357" s="1">
        <v>8.904223819253E12</v>
      </c>
      <c r="C357" s="1">
        <v>1.0</v>
      </c>
      <c r="D357" s="1">
        <f>VLOOKUP(B357,'X-SKU Master'!$A$2:$B$67,2,0)</f>
        <v>290</v>
      </c>
      <c r="E357" s="2">
        <f t="shared" si="1"/>
        <v>0.29</v>
      </c>
    </row>
    <row r="358" ht="14.25" customHeight="1">
      <c r="A358" s="1">
        <v>2.001806567E9</v>
      </c>
      <c r="B358" s="1">
        <v>8.904223815804E12</v>
      </c>
      <c r="C358" s="1">
        <v>1.0</v>
      </c>
      <c r="D358" s="1">
        <f>VLOOKUP(B358,'X-SKU Master'!$A$2:$B$67,2,0)</f>
        <v>160</v>
      </c>
      <c r="E358" s="2">
        <f t="shared" si="1"/>
        <v>0.16</v>
      </c>
    </row>
    <row r="359" ht="14.25" customHeight="1">
      <c r="A359" s="1">
        <v>2.001806567E9</v>
      </c>
      <c r="B359" s="1">
        <v>8.904223818577E12</v>
      </c>
      <c r="C359" s="1">
        <v>1.0</v>
      </c>
      <c r="D359" s="1">
        <f>VLOOKUP(B359,'X-SKU Master'!$A$2:$B$67,2,0)</f>
        <v>150</v>
      </c>
      <c r="E359" s="2">
        <f t="shared" si="1"/>
        <v>0.15</v>
      </c>
    </row>
    <row r="360" ht="14.25" customHeight="1">
      <c r="A360" s="1">
        <v>2.001806547E9</v>
      </c>
      <c r="B360" s="1">
        <v>8.904223818706E12</v>
      </c>
      <c r="C360" s="1">
        <v>1.0</v>
      </c>
      <c r="D360" s="1">
        <f>VLOOKUP(B360,'X-SKU Master'!$A$2:$B$67,2,0)</f>
        <v>127</v>
      </c>
      <c r="E360" s="2">
        <f t="shared" si="1"/>
        <v>0.127</v>
      </c>
    </row>
    <row r="361" ht="14.25" customHeight="1">
      <c r="A361" s="1">
        <v>2.001806533E9</v>
      </c>
      <c r="B361" s="1">
        <v>8.904223818706E12</v>
      </c>
      <c r="C361" s="1">
        <v>1.0</v>
      </c>
      <c r="D361" s="1">
        <f>VLOOKUP(B361,'X-SKU Master'!$A$2:$B$67,2,0)</f>
        <v>127</v>
      </c>
      <c r="E361" s="2">
        <f t="shared" si="1"/>
        <v>0.127</v>
      </c>
    </row>
    <row r="362" ht="14.25" customHeight="1">
      <c r="A362" s="1">
        <v>2.001806533E9</v>
      </c>
      <c r="B362" s="1">
        <v>8.904223818942E12</v>
      </c>
      <c r="C362" s="1">
        <v>1.0</v>
      </c>
      <c r="D362" s="1">
        <f>VLOOKUP(B362,'X-SKU Master'!$A$2:$B$67,2,0)</f>
        <v>133</v>
      </c>
      <c r="E362" s="2">
        <f t="shared" si="1"/>
        <v>0.133</v>
      </c>
    </row>
    <row r="363" ht="14.25" customHeight="1">
      <c r="A363" s="1">
        <v>2.001806533E9</v>
      </c>
      <c r="B363" s="1">
        <v>8.90422381885E12</v>
      </c>
      <c r="C363" s="1">
        <v>1.0</v>
      </c>
      <c r="D363" s="1">
        <f>VLOOKUP(B363,'X-SKU Master'!$A$2:$B$67,2,0)</f>
        <v>240</v>
      </c>
      <c r="E363" s="2">
        <f t="shared" si="1"/>
        <v>0.24</v>
      </c>
    </row>
    <row r="364" ht="14.25" customHeight="1">
      <c r="A364" s="1">
        <v>2.001806471E9</v>
      </c>
      <c r="B364" s="1">
        <v>8.904223818706E12</v>
      </c>
      <c r="C364" s="1">
        <v>2.0</v>
      </c>
      <c r="D364" s="1">
        <f>VLOOKUP(B364,'X-SKU Master'!$A$2:$B$67,2,0)</f>
        <v>127</v>
      </c>
      <c r="E364" s="2">
        <f t="shared" si="1"/>
        <v>0.254</v>
      </c>
    </row>
    <row r="365" ht="14.25" customHeight="1">
      <c r="A365" s="1">
        <v>2.001806471E9</v>
      </c>
      <c r="B365" s="1">
        <v>8.904223818942E12</v>
      </c>
      <c r="C365" s="1">
        <v>2.0</v>
      </c>
      <c r="D365" s="1">
        <f>VLOOKUP(B365,'X-SKU Master'!$A$2:$B$67,2,0)</f>
        <v>133</v>
      </c>
      <c r="E365" s="2">
        <f t="shared" si="1"/>
        <v>0.266</v>
      </c>
    </row>
    <row r="366" ht="14.25" customHeight="1">
      <c r="A366" s="1">
        <v>2.001806471E9</v>
      </c>
      <c r="B366" s="1">
        <v>8.90422381885E12</v>
      </c>
      <c r="C366" s="1">
        <v>2.0</v>
      </c>
      <c r="D366" s="1">
        <f>VLOOKUP(B366,'X-SKU Master'!$A$2:$B$67,2,0)</f>
        <v>240</v>
      </c>
      <c r="E366" s="2">
        <f t="shared" si="1"/>
        <v>0.48</v>
      </c>
    </row>
    <row r="367" ht="14.25" customHeight="1">
      <c r="A367" s="1">
        <v>2.001806471E9</v>
      </c>
      <c r="B367" s="1">
        <v>8.904223818706E12</v>
      </c>
      <c r="C367" s="1">
        <v>1.0</v>
      </c>
      <c r="D367" s="1">
        <f>VLOOKUP(B367,'X-SKU Master'!$A$2:$B$67,2,0)</f>
        <v>127</v>
      </c>
      <c r="E367" s="2">
        <f t="shared" si="1"/>
        <v>0.127</v>
      </c>
    </row>
    <row r="368" ht="14.25" customHeight="1">
      <c r="A368" s="1">
        <v>2.001806471E9</v>
      </c>
      <c r="B368" s="1">
        <v>8.904223818942E12</v>
      </c>
      <c r="C368" s="1">
        <v>1.0</v>
      </c>
      <c r="D368" s="1">
        <f>VLOOKUP(B368,'X-SKU Master'!$A$2:$B$67,2,0)</f>
        <v>133</v>
      </c>
      <c r="E368" s="2">
        <f t="shared" si="1"/>
        <v>0.133</v>
      </c>
    </row>
    <row r="369" ht="14.25" customHeight="1">
      <c r="A369" s="1">
        <v>2.001806471E9</v>
      </c>
      <c r="B369" s="1">
        <v>8.90422381885E12</v>
      </c>
      <c r="C369" s="1">
        <v>1.0</v>
      </c>
      <c r="D369" s="1">
        <f>VLOOKUP(B369,'X-SKU Master'!$A$2:$B$67,2,0)</f>
        <v>240</v>
      </c>
      <c r="E369" s="2">
        <f t="shared" si="1"/>
        <v>0.24</v>
      </c>
    </row>
    <row r="370" ht="14.25" customHeight="1">
      <c r="A370" s="1">
        <v>2.001806471E9</v>
      </c>
      <c r="B370" s="1">
        <v>8.904223818683E12</v>
      </c>
      <c r="C370" s="1">
        <v>1.0</v>
      </c>
      <c r="D370" s="1">
        <f>VLOOKUP(B370,'X-SKU Master'!$A$2:$B$67,2,0)</f>
        <v>121</v>
      </c>
      <c r="E370" s="2">
        <f t="shared" si="1"/>
        <v>0.121</v>
      </c>
    </row>
    <row r="371" ht="14.25" customHeight="1">
      <c r="A371" s="1">
        <v>2.001806458E9</v>
      </c>
      <c r="B371" s="1">
        <v>8.904223819284E12</v>
      </c>
      <c r="C371" s="1">
        <v>1.0</v>
      </c>
      <c r="D371" s="1">
        <f>VLOOKUP(B371,'X-SKU Master'!$A$2:$B$67,2,0)</f>
        <v>350</v>
      </c>
      <c r="E371" s="2">
        <f t="shared" si="1"/>
        <v>0.35</v>
      </c>
    </row>
    <row r="372" ht="14.25" customHeight="1">
      <c r="A372" s="1">
        <v>2.001806458E9</v>
      </c>
      <c r="B372" s="1">
        <v>8.904223818478E12</v>
      </c>
      <c r="C372" s="1">
        <v>1.0</v>
      </c>
      <c r="D372" s="1">
        <f>VLOOKUP(B372,'X-SKU Master'!$A$2:$B$67,2,0)</f>
        <v>350</v>
      </c>
      <c r="E372" s="2">
        <f t="shared" si="1"/>
        <v>0.35</v>
      </c>
    </row>
    <row r="373" ht="14.25" customHeight="1">
      <c r="A373" s="1">
        <v>2.001806446E9</v>
      </c>
      <c r="B373" s="1">
        <v>8.904223818706E12</v>
      </c>
      <c r="C373" s="1">
        <v>1.0</v>
      </c>
      <c r="D373" s="1">
        <f>VLOOKUP(B373,'X-SKU Master'!$A$2:$B$67,2,0)</f>
        <v>127</v>
      </c>
      <c r="E373" s="2">
        <f t="shared" si="1"/>
        <v>0.127</v>
      </c>
    </row>
    <row r="374" ht="14.25" customHeight="1">
      <c r="A374" s="1">
        <v>2.001806446E9</v>
      </c>
      <c r="B374" s="1">
        <v>8.904223818942E12</v>
      </c>
      <c r="C374" s="1">
        <v>1.0</v>
      </c>
      <c r="D374" s="1">
        <f>VLOOKUP(B374,'X-SKU Master'!$A$2:$B$67,2,0)</f>
        <v>133</v>
      </c>
      <c r="E374" s="2">
        <f t="shared" si="1"/>
        <v>0.133</v>
      </c>
    </row>
    <row r="375" ht="14.25" customHeight="1">
      <c r="A375" s="1">
        <v>2.001806446E9</v>
      </c>
      <c r="B375" s="1">
        <v>8.90422381885E12</v>
      </c>
      <c r="C375" s="1">
        <v>1.0</v>
      </c>
      <c r="D375" s="1">
        <f>VLOOKUP(B375,'X-SKU Master'!$A$2:$B$67,2,0)</f>
        <v>240</v>
      </c>
      <c r="E375" s="2">
        <f t="shared" si="1"/>
        <v>0.24</v>
      </c>
    </row>
    <row r="376" ht="14.25" customHeight="1">
      <c r="A376" s="1">
        <v>2.001806408E9</v>
      </c>
      <c r="B376" s="1">
        <v>8.904223819437E12</v>
      </c>
      <c r="C376" s="1">
        <v>2.0</v>
      </c>
      <c r="D376" s="1">
        <f>VLOOKUP(B376,'X-SKU Master'!$A$2:$B$67,2,0)</f>
        <v>552</v>
      </c>
      <c r="E376" s="2">
        <f t="shared" si="1"/>
        <v>1.104</v>
      </c>
    </row>
    <row r="377" ht="14.25" customHeight="1">
      <c r="A377" s="1">
        <v>2.001806408E9</v>
      </c>
      <c r="B377" s="1">
        <v>8.904223819352E12</v>
      </c>
      <c r="C377" s="1">
        <v>1.0</v>
      </c>
      <c r="D377" s="1">
        <f>VLOOKUP(B377,'X-SKU Master'!$A$2:$B$67,2,0)</f>
        <v>165</v>
      </c>
      <c r="E377" s="2">
        <f t="shared" si="1"/>
        <v>0.165</v>
      </c>
    </row>
    <row r="378" ht="14.25" customHeight="1">
      <c r="A378" s="1">
        <v>2.001806408E9</v>
      </c>
      <c r="B378" s="1">
        <v>8.904223819024E12</v>
      </c>
      <c r="C378" s="1">
        <v>8.0</v>
      </c>
      <c r="D378" s="1">
        <f>VLOOKUP(B378,'X-SKU Master'!$A$2:$B$67,2,0)</f>
        <v>112</v>
      </c>
      <c r="E378" s="2">
        <f t="shared" si="1"/>
        <v>0.896</v>
      </c>
    </row>
    <row r="379" ht="14.25" customHeight="1">
      <c r="A379" s="1">
        <v>2.001806408E9</v>
      </c>
      <c r="B379" s="1">
        <v>8.904223818874E12</v>
      </c>
      <c r="C379" s="1">
        <v>1.0</v>
      </c>
      <c r="D379" s="1">
        <f>VLOOKUP(B379,'X-SKU Master'!$A$2:$B$67,2,0)</f>
        <v>100</v>
      </c>
      <c r="E379" s="2">
        <f t="shared" si="1"/>
        <v>0.1</v>
      </c>
    </row>
    <row r="380" ht="14.25" customHeight="1">
      <c r="A380" s="1">
        <v>2.001806338E9</v>
      </c>
      <c r="B380" s="1">
        <v>8.904223818706E12</v>
      </c>
      <c r="C380" s="1">
        <v>1.0</v>
      </c>
      <c r="D380" s="1">
        <f>VLOOKUP(B380,'X-SKU Master'!$A$2:$B$67,2,0)</f>
        <v>127</v>
      </c>
      <c r="E380" s="2">
        <f t="shared" si="1"/>
        <v>0.127</v>
      </c>
    </row>
    <row r="381" ht="14.25" customHeight="1">
      <c r="A381" s="1">
        <v>2.001806338E9</v>
      </c>
      <c r="B381" s="1">
        <v>8.904223818942E12</v>
      </c>
      <c r="C381" s="1">
        <v>1.0</v>
      </c>
      <c r="D381" s="1">
        <f>VLOOKUP(B381,'X-SKU Master'!$A$2:$B$67,2,0)</f>
        <v>133</v>
      </c>
      <c r="E381" s="2">
        <f t="shared" si="1"/>
        <v>0.133</v>
      </c>
    </row>
    <row r="382" ht="14.25" customHeight="1">
      <c r="A382" s="1">
        <v>2.001806338E9</v>
      </c>
      <c r="B382" s="1">
        <v>8.90422381885E12</v>
      </c>
      <c r="C382" s="1">
        <v>1.0</v>
      </c>
      <c r="D382" s="1">
        <f>VLOOKUP(B382,'X-SKU Master'!$A$2:$B$67,2,0)</f>
        <v>240</v>
      </c>
      <c r="E382" s="2">
        <f t="shared" si="1"/>
        <v>0.24</v>
      </c>
    </row>
    <row r="383" ht="14.25" customHeight="1">
      <c r="A383" s="1">
        <v>2.001806304E9</v>
      </c>
      <c r="B383" s="1">
        <v>8.904223818706E12</v>
      </c>
      <c r="C383" s="1">
        <v>1.0</v>
      </c>
      <c r="D383" s="1">
        <f>VLOOKUP(B383,'X-SKU Master'!$A$2:$B$67,2,0)</f>
        <v>127</v>
      </c>
      <c r="E383" s="2">
        <f t="shared" si="1"/>
        <v>0.127</v>
      </c>
    </row>
    <row r="384" ht="14.25" customHeight="1">
      <c r="A384" s="1">
        <v>2.001806304E9</v>
      </c>
      <c r="B384" s="1">
        <v>8.904223818942E12</v>
      </c>
      <c r="C384" s="1">
        <v>1.0</v>
      </c>
      <c r="D384" s="1">
        <f>VLOOKUP(B384,'X-SKU Master'!$A$2:$B$67,2,0)</f>
        <v>133</v>
      </c>
      <c r="E384" s="2">
        <f t="shared" si="1"/>
        <v>0.133</v>
      </c>
    </row>
    <row r="385" ht="14.25" customHeight="1">
      <c r="A385" s="1">
        <v>2.001806304E9</v>
      </c>
      <c r="B385" s="1">
        <v>8.90422381885E12</v>
      </c>
      <c r="C385" s="1">
        <v>1.0</v>
      </c>
      <c r="D385" s="1">
        <f>VLOOKUP(B385,'X-SKU Master'!$A$2:$B$67,2,0)</f>
        <v>240</v>
      </c>
      <c r="E385" s="2">
        <f t="shared" si="1"/>
        <v>0.24</v>
      </c>
    </row>
    <row r="386" ht="14.25" customHeight="1">
      <c r="A386" s="1">
        <v>2.001806273E9</v>
      </c>
      <c r="B386" s="1">
        <v>8.904223819017E12</v>
      </c>
      <c r="C386" s="1">
        <v>1.0</v>
      </c>
      <c r="D386" s="1">
        <f>VLOOKUP(B386,'X-SKU Master'!$A$2:$B$67,2,0)</f>
        <v>115</v>
      </c>
      <c r="E386" s="2">
        <f t="shared" si="1"/>
        <v>0.115</v>
      </c>
    </row>
    <row r="387" ht="14.25" customHeight="1">
      <c r="A387" s="1">
        <v>2.001806273E9</v>
      </c>
      <c r="B387" s="1">
        <v>8.904223818706E12</v>
      </c>
      <c r="C387" s="1">
        <v>1.0</v>
      </c>
      <c r="D387" s="1">
        <f>VLOOKUP(B387,'X-SKU Master'!$A$2:$B$67,2,0)</f>
        <v>127</v>
      </c>
      <c r="E387" s="2">
        <f t="shared" si="1"/>
        <v>0.127</v>
      </c>
    </row>
    <row r="388" ht="14.25" customHeight="1">
      <c r="A388" s="1">
        <v>2.001806273E9</v>
      </c>
      <c r="B388" s="1">
        <v>8.904223818942E12</v>
      </c>
      <c r="C388" s="1">
        <v>1.0</v>
      </c>
      <c r="D388" s="1">
        <f>VLOOKUP(B388,'X-SKU Master'!$A$2:$B$67,2,0)</f>
        <v>133</v>
      </c>
      <c r="E388" s="2">
        <f t="shared" si="1"/>
        <v>0.133</v>
      </c>
    </row>
    <row r="389" ht="14.25" customHeight="1">
      <c r="A389" s="1">
        <v>2.001806273E9</v>
      </c>
      <c r="B389" s="1">
        <v>8.90422381885E12</v>
      </c>
      <c r="C389" s="1">
        <v>1.0</v>
      </c>
      <c r="D389" s="1">
        <f>VLOOKUP(B389,'X-SKU Master'!$A$2:$B$67,2,0)</f>
        <v>240</v>
      </c>
      <c r="E389" s="2">
        <f t="shared" si="1"/>
        <v>0.24</v>
      </c>
    </row>
    <row r="390" ht="14.25" customHeight="1">
      <c r="A390" s="1">
        <v>2.001806251E9</v>
      </c>
      <c r="B390" s="1">
        <v>8.904223819161E12</v>
      </c>
      <c r="C390" s="1">
        <v>1.0</v>
      </c>
      <c r="D390" s="1">
        <f>VLOOKUP(B390,'X-SKU Master'!$A$2:$B$67,2,0)</f>
        <v>115</v>
      </c>
      <c r="E390" s="2">
        <f t="shared" si="1"/>
        <v>0.115</v>
      </c>
    </row>
    <row r="391" ht="14.25" customHeight="1">
      <c r="A391" s="1">
        <v>2.001806251E9</v>
      </c>
      <c r="B391" s="1">
        <v>8.90422381926E12</v>
      </c>
      <c r="C391" s="1">
        <v>1.0</v>
      </c>
      <c r="D391" s="1">
        <f>VLOOKUP(B391,'X-SKU Master'!$A$2:$B$67,2,0)</f>
        <v>130</v>
      </c>
      <c r="E391" s="2">
        <f t="shared" si="1"/>
        <v>0.13</v>
      </c>
    </row>
    <row r="392" ht="14.25" customHeight="1">
      <c r="A392" s="1">
        <v>2.001806233E9</v>
      </c>
      <c r="B392" s="1">
        <v>8.904223819161E12</v>
      </c>
      <c r="C392" s="1">
        <v>1.0</v>
      </c>
      <c r="D392" s="1">
        <f>VLOOKUP(B392,'X-SKU Master'!$A$2:$B$67,2,0)</f>
        <v>115</v>
      </c>
      <c r="E392" s="2">
        <f t="shared" si="1"/>
        <v>0.115</v>
      </c>
    </row>
    <row r="393" ht="14.25" customHeight="1">
      <c r="A393" s="1">
        <v>2.001806233E9</v>
      </c>
      <c r="B393" s="1">
        <v>8.90422381926E12</v>
      </c>
      <c r="C393" s="1">
        <v>1.0</v>
      </c>
      <c r="D393" s="1">
        <f>VLOOKUP(B393,'X-SKU Master'!$A$2:$B$67,2,0)</f>
        <v>130</v>
      </c>
      <c r="E393" s="2">
        <f t="shared" si="1"/>
        <v>0.13</v>
      </c>
    </row>
    <row r="394" ht="14.25" customHeight="1">
      <c r="A394" s="1">
        <v>2.001806232E9</v>
      </c>
      <c r="B394" s="1">
        <v>8.904223818645E12</v>
      </c>
      <c r="C394" s="1">
        <v>6.0</v>
      </c>
      <c r="D394" s="1">
        <f>VLOOKUP(B394,'X-SKU Master'!$A$2:$B$67,2,0)</f>
        <v>137</v>
      </c>
      <c r="E394" s="2">
        <f t="shared" si="1"/>
        <v>0.822</v>
      </c>
    </row>
    <row r="395" ht="14.25" customHeight="1">
      <c r="A395" s="1">
        <v>2.001806232E9</v>
      </c>
      <c r="B395" s="1">
        <v>8.904223819147E12</v>
      </c>
      <c r="C395" s="1">
        <v>2.0</v>
      </c>
      <c r="D395" s="1">
        <f>VLOOKUP(B395,'X-SKU Master'!$A$2:$B$67,2,0)</f>
        <v>240</v>
      </c>
      <c r="E395" s="2">
        <f t="shared" si="1"/>
        <v>0.48</v>
      </c>
    </row>
    <row r="396" ht="14.25" customHeight="1">
      <c r="A396" s="1">
        <v>2.001806229E9</v>
      </c>
      <c r="B396" s="1">
        <v>8.904223818706E12</v>
      </c>
      <c r="C396" s="1">
        <v>1.0</v>
      </c>
      <c r="D396" s="1">
        <f>VLOOKUP(B396,'X-SKU Master'!$A$2:$B$67,2,0)</f>
        <v>127</v>
      </c>
      <c r="E396" s="2">
        <f t="shared" si="1"/>
        <v>0.127</v>
      </c>
    </row>
    <row r="397" ht="14.25" customHeight="1">
      <c r="A397" s="1">
        <v>2.001806229E9</v>
      </c>
      <c r="B397" s="1">
        <v>8.904223818942E12</v>
      </c>
      <c r="C397" s="1">
        <v>1.0</v>
      </c>
      <c r="D397" s="1">
        <f>VLOOKUP(B397,'X-SKU Master'!$A$2:$B$67,2,0)</f>
        <v>133</v>
      </c>
      <c r="E397" s="2">
        <f t="shared" si="1"/>
        <v>0.133</v>
      </c>
    </row>
    <row r="398" ht="14.25" customHeight="1">
      <c r="A398" s="1">
        <v>2.001806229E9</v>
      </c>
      <c r="B398" s="1">
        <v>8.90422381885E12</v>
      </c>
      <c r="C398" s="1">
        <v>1.0</v>
      </c>
      <c r="D398" s="1">
        <f>VLOOKUP(B398,'X-SKU Master'!$A$2:$B$67,2,0)</f>
        <v>240</v>
      </c>
      <c r="E398" s="2">
        <f t="shared" si="1"/>
        <v>0.24</v>
      </c>
    </row>
    <row r="399" ht="14.25" customHeight="1">
      <c r="A399" s="1">
        <v>2.001806226E9</v>
      </c>
      <c r="B399" s="1">
        <v>8.90422381885E12</v>
      </c>
      <c r="C399" s="1">
        <v>2.0</v>
      </c>
      <c r="D399" s="1">
        <f>VLOOKUP(B399,'X-SKU Master'!$A$2:$B$67,2,0)</f>
        <v>240</v>
      </c>
      <c r="E399" s="2">
        <f t="shared" si="1"/>
        <v>0.48</v>
      </c>
    </row>
    <row r="400" ht="14.25" customHeight="1">
      <c r="A400" s="1">
        <v>2.00180621E9</v>
      </c>
      <c r="B400" s="1">
        <v>8.904223816214E12</v>
      </c>
      <c r="C400" s="1">
        <v>1.0</v>
      </c>
      <c r="D400" s="1">
        <f>VLOOKUP(B400,'X-SKU Master'!$A$2:$B$67,2,0)</f>
        <v>120</v>
      </c>
      <c r="E400" s="2">
        <f t="shared" si="1"/>
        <v>0.12</v>
      </c>
    </row>
    <row r="401" ht="14.25" customHeight="1">
      <c r="A401" s="1">
        <v>2.00180621E9</v>
      </c>
      <c r="B401" s="1">
        <v>8.904223818874E12</v>
      </c>
      <c r="C401" s="1">
        <v>1.0</v>
      </c>
      <c r="D401" s="1">
        <f>VLOOKUP(B401,'X-SKU Master'!$A$2:$B$67,2,0)</f>
        <v>100</v>
      </c>
      <c r="E401" s="2">
        <f t="shared" si="1"/>
        <v>0.1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71"/>
    <col customWidth="1" min="3" max="26" width="8.71"/>
  </cols>
  <sheetData>
    <row r="1" ht="14.25" customHeight="1">
      <c r="A1" s="8" t="s">
        <v>42</v>
      </c>
      <c r="B1" s="8" t="s">
        <v>54</v>
      </c>
    </row>
    <row r="2" ht="14.25" customHeight="1">
      <c r="A2" s="8">
        <v>8.904223815682E12</v>
      </c>
      <c r="B2" s="8">
        <v>210.0</v>
      </c>
    </row>
    <row r="3" ht="14.25" customHeight="1">
      <c r="A3" s="8">
        <v>8.904223815859E12</v>
      </c>
      <c r="B3" s="8">
        <v>165.0</v>
      </c>
    </row>
    <row r="4" ht="14.25" customHeight="1">
      <c r="A4" s="8">
        <v>8.904223815866E12</v>
      </c>
      <c r="B4" s="8">
        <v>113.0</v>
      </c>
    </row>
    <row r="5" ht="14.25" customHeight="1">
      <c r="A5" s="8">
        <v>8.904223815873E12</v>
      </c>
      <c r="B5" s="8">
        <v>65.0</v>
      </c>
    </row>
    <row r="6" ht="14.25" customHeight="1">
      <c r="A6" s="8">
        <v>8.904223816214E12</v>
      </c>
      <c r="B6" s="8">
        <v>120.0</v>
      </c>
    </row>
    <row r="7" ht="14.25" customHeight="1">
      <c r="A7" s="8">
        <v>8.904223816665E12</v>
      </c>
      <c r="B7" s="8">
        <v>102.0</v>
      </c>
    </row>
    <row r="8" ht="14.25" customHeight="1">
      <c r="A8" s="8">
        <v>8.904223817273E12</v>
      </c>
      <c r="B8" s="8">
        <v>65.0</v>
      </c>
    </row>
    <row r="9" ht="14.25" customHeight="1">
      <c r="A9" s="8">
        <v>8.904223817334E12</v>
      </c>
      <c r="B9" s="8">
        <v>170.0</v>
      </c>
    </row>
    <row r="10" ht="14.25" customHeight="1">
      <c r="A10" s="8">
        <v>8.904223817501E12</v>
      </c>
      <c r="B10" s="8">
        <v>350.0</v>
      </c>
    </row>
    <row r="11" ht="14.25" customHeight="1">
      <c r="A11" s="8">
        <v>8.90422381843E12</v>
      </c>
      <c r="B11" s="8">
        <v>165.0</v>
      </c>
    </row>
    <row r="12" ht="14.25" customHeight="1">
      <c r="A12" s="8">
        <v>8.904223818478E12</v>
      </c>
      <c r="B12" s="8">
        <v>350.0</v>
      </c>
    </row>
    <row r="13" ht="14.25" customHeight="1">
      <c r="A13" s="8">
        <v>8.904223818553E12</v>
      </c>
      <c r="B13" s="8">
        <v>115.0</v>
      </c>
    </row>
    <row r="14" ht="14.25" customHeight="1">
      <c r="A14" s="8">
        <v>8.904223818577E12</v>
      </c>
      <c r="B14" s="8">
        <v>150.0</v>
      </c>
    </row>
    <row r="15" ht="14.25" customHeight="1">
      <c r="A15" s="8">
        <v>8.904223818591E12</v>
      </c>
      <c r="B15" s="8">
        <v>120.0</v>
      </c>
    </row>
    <row r="16" ht="14.25" customHeight="1">
      <c r="A16" s="8">
        <v>8.904223818614E12</v>
      </c>
      <c r="B16" s="8">
        <v>65.0</v>
      </c>
    </row>
    <row r="17" ht="14.25" customHeight="1">
      <c r="A17" s="8">
        <v>8.904223818638E12</v>
      </c>
      <c r="B17" s="8">
        <v>137.0</v>
      </c>
    </row>
    <row r="18" ht="14.25" customHeight="1">
      <c r="A18" s="8">
        <v>8.904223818645E12</v>
      </c>
      <c r="B18" s="8">
        <v>137.0</v>
      </c>
    </row>
    <row r="19" ht="14.25" customHeight="1">
      <c r="A19" s="8">
        <v>8.904223818669E12</v>
      </c>
      <c r="B19" s="8">
        <v>240.0</v>
      </c>
    </row>
    <row r="20" ht="14.25" customHeight="1">
      <c r="A20" s="8">
        <v>8.904223818683E12</v>
      </c>
      <c r="B20" s="8">
        <v>121.0</v>
      </c>
    </row>
    <row r="21" ht="14.25" customHeight="1">
      <c r="A21" s="8">
        <v>8.904223818706E12</v>
      </c>
      <c r="B21" s="8">
        <v>127.0</v>
      </c>
    </row>
    <row r="22" ht="14.25" customHeight="1">
      <c r="A22" s="8">
        <v>8.904223818713E12</v>
      </c>
      <c r="B22" s="8">
        <v>120.0</v>
      </c>
    </row>
    <row r="23" ht="14.25" customHeight="1">
      <c r="A23" s="8">
        <v>8.904223815804E12</v>
      </c>
      <c r="B23" s="8">
        <v>160.0</v>
      </c>
    </row>
    <row r="24" ht="14.25" customHeight="1">
      <c r="A24" s="8">
        <v>8.904223818454E12</v>
      </c>
      <c r="B24" s="8">
        <v>232.0</v>
      </c>
    </row>
    <row r="25" ht="14.25" customHeight="1">
      <c r="A25" s="8">
        <v>8.904223818751E12</v>
      </c>
      <c r="B25" s="8">
        <v>113.0</v>
      </c>
    </row>
    <row r="26" ht="14.25" customHeight="1">
      <c r="A26" s="8">
        <v>8.90422381885E12</v>
      </c>
      <c r="B26" s="8">
        <v>240.0</v>
      </c>
    </row>
    <row r="27" ht="14.25" customHeight="1">
      <c r="A27" s="8">
        <v>8.904223818935E12</v>
      </c>
      <c r="B27" s="8">
        <v>120.0</v>
      </c>
    </row>
    <row r="28" ht="14.25" customHeight="1">
      <c r="A28" s="8">
        <v>8.904223818874E12</v>
      </c>
      <c r="B28" s="8">
        <v>100.0</v>
      </c>
    </row>
    <row r="29" ht="14.25" customHeight="1">
      <c r="A29" s="8">
        <v>8.904223818997E12</v>
      </c>
      <c r="B29" s="8">
        <v>490.0</v>
      </c>
    </row>
    <row r="30" ht="14.25" customHeight="1">
      <c r="A30" s="8">
        <v>8.904223818942E12</v>
      </c>
      <c r="B30" s="8">
        <v>133.0</v>
      </c>
    </row>
    <row r="31" ht="14.25" customHeight="1">
      <c r="A31" s="8">
        <v>8.904223819024E12</v>
      </c>
      <c r="B31" s="8">
        <v>112.0</v>
      </c>
    </row>
    <row r="32" ht="14.25" customHeight="1">
      <c r="A32" s="8">
        <v>8.904223819031E12</v>
      </c>
      <c r="B32" s="8">
        <v>112.0</v>
      </c>
    </row>
    <row r="33" ht="14.25" customHeight="1">
      <c r="A33" s="8">
        <v>8.90422381898E12</v>
      </c>
      <c r="B33" s="8">
        <v>110.0</v>
      </c>
    </row>
    <row r="34" ht="14.25" customHeight="1">
      <c r="A34" s="8">
        <v>8.904223819017E12</v>
      </c>
      <c r="B34" s="8">
        <v>115.0</v>
      </c>
    </row>
    <row r="35" ht="14.25" customHeight="1">
      <c r="A35" s="8">
        <v>8.904223819093E12</v>
      </c>
      <c r="B35" s="8">
        <v>150.0</v>
      </c>
    </row>
    <row r="36" ht="14.25" customHeight="1">
      <c r="A36" s="8">
        <v>8.904223819109E12</v>
      </c>
      <c r="B36" s="8">
        <v>100.0</v>
      </c>
    </row>
    <row r="37" ht="14.25" customHeight="1">
      <c r="A37" s="8">
        <v>8.904223819116E12</v>
      </c>
      <c r="B37" s="8">
        <v>30.0</v>
      </c>
    </row>
    <row r="38" ht="14.25" customHeight="1">
      <c r="A38" s="8">
        <v>8.904223819161E12</v>
      </c>
      <c r="B38" s="8">
        <v>115.0</v>
      </c>
    </row>
    <row r="39" ht="14.25" customHeight="1">
      <c r="A39" s="8">
        <v>8.904223819147E12</v>
      </c>
      <c r="B39" s="8">
        <v>240.0</v>
      </c>
    </row>
    <row r="40" ht="14.25" customHeight="1">
      <c r="A40" s="8">
        <v>8.90422381913E12</v>
      </c>
      <c r="B40" s="8">
        <v>350.0</v>
      </c>
    </row>
    <row r="41" ht="14.25" customHeight="1">
      <c r="A41" s="8">
        <v>8.904223818881E12</v>
      </c>
      <c r="B41" s="8">
        <v>140.0</v>
      </c>
    </row>
    <row r="42" ht="14.25" customHeight="1">
      <c r="A42" s="8">
        <v>8.904223818898E12</v>
      </c>
      <c r="B42" s="8">
        <v>140.0</v>
      </c>
    </row>
    <row r="43" ht="14.25" customHeight="1">
      <c r="A43" s="8">
        <v>8.904223819277E12</v>
      </c>
      <c r="B43" s="8">
        <v>350.0</v>
      </c>
    </row>
    <row r="44" ht="14.25" customHeight="1">
      <c r="A44" s="8">
        <v>8.904223819284E12</v>
      </c>
      <c r="B44" s="8">
        <v>350.0</v>
      </c>
    </row>
    <row r="45" ht="14.25" customHeight="1">
      <c r="A45" s="8">
        <v>8.904223819345E12</v>
      </c>
      <c r="B45" s="8">
        <v>165.0</v>
      </c>
    </row>
    <row r="46" ht="14.25" customHeight="1">
      <c r="A46" s="8">
        <v>8.904223819352E12</v>
      </c>
      <c r="B46" s="8">
        <v>165.0</v>
      </c>
    </row>
    <row r="47" ht="14.25" customHeight="1">
      <c r="A47" s="8">
        <v>8.904223819239E12</v>
      </c>
      <c r="B47" s="8">
        <v>290.0</v>
      </c>
    </row>
    <row r="48" ht="14.25" customHeight="1">
      <c r="A48" s="8">
        <v>8.904223819246E12</v>
      </c>
      <c r="B48" s="8">
        <v>290.0</v>
      </c>
    </row>
    <row r="49" ht="14.25" customHeight="1">
      <c r="A49" s="8">
        <v>8.904223819253E12</v>
      </c>
      <c r="B49" s="8">
        <v>290.0</v>
      </c>
    </row>
    <row r="50" ht="14.25" customHeight="1">
      <c r="A50" s="8">
        <v>8.904223819291E12</v>
      </c>
      <c r="B50" s="8">
        <v>112.0</v>
      </c>
    </row>
    <row r="51" ht="14.25" customHeight="1">
      <c r="A51" s="8">
        <v>8.904223819437E12</v>
      </c>
      <c r="B51" s="8">
        <v>552.0</v>
      </c>
    </row>
    <row r="52" ht="14.25" customHeight="1">
      <c r="A52" s="8" t="s">
        <v>53</v>
      </c>
      <c r="B52" s="8">
        <v>500.0</v>
      </c>
    </row>
    <row r="53" ht="14.25" customHeight="1">
      <c r="A53" s="8" t="s">
        <v>52</v>
      </c>
      <c r="B53" s="8">
        <v>500.0</v>
      </c>
    </row>
    <row r="54" ht="14.25" customHeight="1">
      <c r="A54" s="8" t="s">
        <v>48</v>
      </c>
      <c r="B54" s="8">
        <v>500.0</v>
      </c>
    </row>
    <row r="55" ht="14.25" customHeight="1">
      <c r="A55" s="8">
        <v>8.904223819369E12</v>
      </c>
      <c r="B55" s="8">
        <v>170.0</v>
      </c>
    </row>
    <row r="56" ht="14.25" customHeight="1">
      <c r="A56" s="8" t="s">
        <v>50</v>
      </c>
      <c r="B56" s="8">
        <v>500.0</v>
      </c>
    </row>
    <row r="57" ht="14.25" customHeight="1">
      <c r="A57" s="8">
        <v>8.904223819123E12</v>
      </c>
      <c r="B57" s="8">
        <v>250.0</v>
      </c>
    </row>
    <row r="58" ht="14.25" customHeight="1">
      <c r="A58" s="8" t="s">
        <v>48</v>
      </c>
      <c r="B58" s="8">
        <v>500.0</v>
      </c>
    </row>
    <row r="59" ht="14.25" customHeight="1">
      <c r="A59" s="8">
        <v>8.904223819468E12</v>
      </c>
      <c r="B59" s="8">
        <v>240.0</v>
      </c>
    </row>
    <row r="60" ht="14.25" customHeight="1">
      <c r="A60" s="8">
        <v>8.90422381926E12</v>
      </c>
      <c r="B60" s="8">
        <v>130.0</v>
      </c>
    </row>
    <row r="61" ht="14.25" customHeight="1">
      <c r="A61" s="8">
        <v>8.904223819321E12</v>
      </c>
      <c r="B61" s="8">
        <v>600.0</v>
      </c>
    </row>
    <row r="62" ht="14.25" customHeight="1">
      <c r="A62" s="8">
        <v>8.904223819338E12</v>
      </c>
      <c r="B62" s="8">
        <v>600.0</v>
      </c>
    </row>
    <row r="63" ht="14.25" customHeight="1">
      <c r="A63" s="8">
        <v>8.904223819505E12</v>
      </c>
      <c r="B63" s="8">
        <v>210.0</v>
      </c>
    </row>
    <row r="64" ht="14.25" customHeight="1">
      <c r="A64" s="8">
        <v>8.904223819499E12</v>
      </c>
      <c r="B64" s="8">
        <v>210.0</v>
      </c>
    </row>
    <row r="65" ht="14.25" customHeight="1">
      <c r="A65" s="8">
        <v>8.904223819512E12</v>
      </c>
      <c r="B65" s="8">
        <v>210.0</v>
      </c>
    </row>
    <row r="66" ht="14.25" customHeight="1">
      <c r="A66" s="8">
        <v>8.904223819543E12</v>
      </c>
      <c r="B66" s="8">
        <v>300.0</v>
      </c>
    </row>
    <row r="67" ht="14.25" customHeight="1">
      <c r="A67" s="8" t="s">
        <v>49</v>
      </c>
      <c r="B67" s="8">
        <v>10.0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8.43"/>
    <col customWidth="1" min="3" max="3" width="7.29"/>
    <col customWidth="1" min="4" max="26" width="8.71"/>
  </cols>
  <sheetData>
    <row r="1" ht="14.25" customHeight="1">
      <c r="A1" s="8" t="s">
        <v>21</v>
      </c>
      <c r="B1" s="8" t="s">
        <v>22</v>
      </c>
      <c r="C1" s="8" t="s">
        <v>23</v>
      </c>
    </row>
    <row r="2" ht="14.25" customHeight="1">
      <c r="A2" s="8">
        <v>121003.0</v>
      </c>
      <c r="B2" s="8">
        <v>507101.0</v>
      </c>
      <c r="C2" s="8" t="s">
        <v>36</v>
      </c>
      <c r="E2" s="1" t="str">
        <f>CONCATenate('X-Pincode'!$A2,"-",'X-Pincode'!$B2)</f>
        <v>121003-507101</v>
      </c>
      <c r="F2" s="9" t="s">
        <v>36</v>
      </c>
    </row>
    <row r="3" ht="14.25" customHeight="1">
      <c r="A3" s="8">
        <v>121003.0</v>
      </c>
      <c r="B3" s="8">
        <v>486886.0</v>
      </c>
      <c r="C3" s="8" t="s">
        <v>36</v>
      </c>
      <c r="E3" s="1" t="str">
        <f>CONCATenate('X-Pincode'!$A3,"-",'X-Pincode'!$B3)</f>
        <v>121003-486886</v>
      </c>
      <c r="F3" s="10" t="s">
        <v>36</v>
      </c>
    </row>
    <row r="4" ht="14.25" customHeight="1">
      <c r="A4" s="8">
        <v>121003.0</v>
      </c>
      <c r="B4" s="8">
        <v>532484.0</v>
      </c>
      <c r="C4" s="8" t="s">
        <v>36</v>
      </c>
      <c r="E4" s="1" t="str">
        <f>CONCATenate('X-Pincode'!$A4,"-",'X-Pincode'!$B4)</f>
        <v>121003-532484</v>
      </c>
      <c r="F4" s="9" t="s">
        <v>36</v>
      </c>
    </row>
    <row r="5" ht="14.25" customHeight="1">
      <c r="A5" s="8">
        <v>121003.0</v>
      </c>
      <c r="B5" s="8">
        <v>143001.0</v>
      </c>
      <c r="C5" s="8" t="s">
        <v>38</v>
      </c>
      <c r="E5" s="1" t="str">
        <f>CONCATenate('X-Pincode'!$A5,"-",'X-Pincode'!$B5)</f>
        <v>121003-143001</v>
      </c>
      <c r="F5" s="10" t="s">
        <v>38</v>
      </c>
    </row>
    <row r="6" ht="14.25" customHeight="1">
      <c r="A6" s="8">
        <v>121003.0</v>
      </c>
      <c r="B6" s="8">
        <v>515591.0</v>
      </c>
      <c r="C6" s="8" t="s">
        <v>36</v>
      </c>
      <c r="E6" s="1" t="str">
        <f>CONCATenate('X-Pincode'!$A6,"-",'X-Pincode'!$B6)</f>
        <v>121003-515591</v>
      </c>
      <c r="F6" s="9" t="s">
        <v>36</v>
      </c>
    </row>
    <row r="7" ht="14.25" customHeight="1">
      <c r="A7" s="8">
        <v>121003.0</v>
      </c>
      <c r="B7" s="8">
        <v>326502.0</v>
      </c>
      <c r="C7" s="8" t="s">
        <v>36</v>
      </c>
      <c r="E7" s="1" t="str">
        <f>CONCATenate('X-Pincode'!$A7,"-",'X-Pincode'!$B7)</f>
        <v>121003-326502</v>
      </c>
      <c r="F7" s="10" t="s">
        <v>36</v>
      </c>
    </row>
    <row r="8" ht="14.25" customHeight="1">
      <c r="A8" s="8">
        <v>121003.0</v>
      </c>
      <c r="B8" s="8">
        <v>208019.0</v>
      </c>
      <c r="C8" s="8" t="s">
        <v>38</v>
      </c>
      <c r="E8" s="1" t="str">
        <f>CONCATenate('X-Pincode'!$A8,"-",'X-Pincode'!$B8)</f>
        <v>121003-208019</v>
      </c>
      <c r="F8" s="9" t="s">
        <v>38</v>
      </c>
    </row>
    <row r="9" ht="14.25" customHeight="1">
      <c r="A9" s="8">
        <v>121003.0</v>
      </c>
      <c r="B9" s="8">
        <v>140301.0</v>
      </c>
      <c r="C9" s="8" t="s">
        <v>38</v>
      </c>
      <c r="E9" s="1" t="str">
        <f>CONCATenate('X-Pincode'!$A9,"-",'X-Pincode'!$B9)</f>
        <v>121003-140301</v>
      </c>
      <c r="F9" s="10" t="s">
        <v>38</v>
      </c>
    </row>
    <row r="10" ht="14.25" customHeight="1">
      <c r="A10" s="8">
        <v>121003.0</v>
      </c>
      <c r="B10" s="8">
        <v>396001.0</v>
      </c>
      <c r="C10" s="8" t="s">
        <v>36</v>
      </c>
      <c r="E10" s="1" t="str">
        <f>CONCATenate('X-Pincode'!$A10,"-",'X-Pincode'!$B10)</f>
        <v>121003-396001</v>
      </c>
      <c r="F10" s="9" t="s">
        <v>36</v>
      </c>
    </row>
    <row r="11" ht="14.25" customHeight="1">
      <c r="A11" s="8">
        <v>121003.0</v>
      </c>
      <c r="B11" s="8">
        <v>711106.0</v>
      </c>
      <c r="C11" s="8" t="s">
        <v>36</v>
      </c>
      <c r="E11" s="1" t="str">
        <f>CONCATenate('X-Pincode'!$A11,"-",'X-Pincode'!$B11)</f>
        <v>121003-711106</v>
      </c>
      <c r="F11" s="10" t="s">
        <v>36</v>
      </c>
    </row>
    <row r="12" ht="14.25" customHeight="1">
      <c r="A12" s="8">
        <v>121003.0</v>
      </c>
      <c r="B12" s="8">
        <v>284001.0</v>
      </c>
      <c r="C12" s="8" t="s">
        <v>38</v>
      </c>
      <c r="E12" s="1" t="str">
        <f>CONCATenate('X-Pincode'!$A12,"-",'X-Pincode'!$B12)</f>
        <v>121003-284001</v>
      </c>
      <c r="F12" s="9" t="s">
        <v>38</v>
      </c>
    </row>
    <row r="13" ht="14.25" customHeight="1">
      <c r="A13" s="8">
        <v>121003.0</v>
      </c>
      <c r="B13" s="8">
        <v>441601.0</v>
      </c>
      <c r="C13" s="8" t="s">
        <v>36</v>
      </c>
      <c r="E13" s="1" t="str">
        <f>CONCATenate('X-Pincode'!$A13,"-",'X-Pincode'!$B13)</f>
        <v>121003-441601</v>
      </c>
      <c r="F13" s="10" t="s">
        <v>36</v>
      </c>
    </row>
    <row r="14" ht="14.25" customHeight="1">
      <c r="A14" s="8">
        <v>121003.0</v>
      </c>
      <c r="B14" s="8">
        <v>248006.0</v>
      </c>
      <c r="C14" s="8" t="s">
        <v>38</v>
      </c>
      <c r="E14" s="1" t="str">
        <f>CONCATenate('X-Pincode'!$A14,"-",'X-Pincode'!$B14)</f>
        <v>121003-248006</v>
      </c>
      <c r="F14" s="9" t="s">
        <v>38</v>
      </c>
    </row>
    <row r="15" ht="14.25" customHeight="1">
      <c r="A15" s="8">
        <v>121003.0</v>
      </c>
      <c r="B15" s="8">
        <v>485001.0</v>
      </c>
      <c r="C15" s="8" t="s">
        <v>36</v>
      </c>
      <c r="E15" s="1" t="str">
        <f>CONCATenate('X-Pincode'!$A15,"-",'X-Pincode'!$B15)</f>
        <v>121003-485001</v>
      </c>
      <c r="F15" s="10" t="s">
        <v>36</v>
      </c>
    </row>
    <row r="16" ht="14.25" customHeight="1">
      <c r="A16" s="8">
        <v>121003.0</v>
      </c>
      <c r="B16" s="8">
        <v>845438.0</v>
      </c>
      <c r="C16" s="8" t="s">
        <v>36</v>
      </c>
      <c r="E16" s="1" t="str">
        <f>CONCATenate('X-Pincode'!$A16,"-",'X-Pincode'!$B16)</f>
        <v>121003-845438</v>
      </c>
      <c r="F16" s="9" t="s">
        <v>36</v>
      </c>
    </row>
    <row r="17" ht="14.25" customHeight="1">
      <c r="A17" s="8">
        <v>121003.0</v>
      </c>
      <c r="B17" s="8">
        <v>463106.0</v>
      </c>
      <c r="C17" s="8" t="s">
        <v>36</v>
      </c>
      <c r="E17" s="1" t="str">
        <f>CONCATenate('X-Pincode'!$A17,"-",'X-Pincode'!$B17)</f>
        <v>121003-463106</v>
      </c>
      <c r="F17" s="10" t="s">
        <v>36</v>
      </c>
    </row>
    <row r="18" ht="14.25" customHeight="1">
      <c r="A18" s="8">
        <v>121003.0</v>
      </c>
      <c r="B18" s="8">
        <v>140301.0</v>
      </c>
      <c r="C18" s="8" t="s">
        <v>38</v>
      </c>
      <c r="E18" s="1" t="str">
        <f>CONCATenate('X-Pincode'!$A18,"-",'X-Pincode'!$B18)</f>
        <v>121003-140301</v>
      </c>
      <c r="F18" s="9" t="s">
        <v>38</v>
      </c>
    </row>
    <row r="19" ht="14.25" customHeight="1">
      <c r="A19" s="8">
        <v>121003.0</v>
      </c>
      <c r="B19" s="8">
        <v>495671.0</v>
      </c>
      <c r="C19" s="8" t="s">
        <v>36</v>
      </c>
      <c r="E19" s="1" t="str">
        <f>CONCATenate('X-Pincode'!$A19,"-",'X-Pincode'!$B19)</f>
        <v>121003-495671</v>
      </c>
      <c r="F19" s="10" t="s">
        <v>36</v>
      </c>
    </row>
    <row r="20" ht="14.25" customHeight="1">
      <c r="A20" s="8">
        <v>121003.0</v>
      </c>
      <c r="B20" s="8">
        <v>673002.0</v>
      </c>
      <c r="C20" s="8" t="s">
        <v>39</v>
      </c>
      <c r="E20" s="1" t="str">
        <f>CONCATenate('X-Pincode'!$A20,"-",'X-Pincode'!$B20)</f>
        <v>121003-673002</v>
      </c>
      <c r="F20" s="9" t="s">
        <v>39</v>
      </c>
    </row>
    <row r="21" ht="14.25" customHeight="1">
      <c r="A21" s="8">
        <v>121003.0</v>
      </c>
      <c r="B21" s="8">
        <v>208002.0</v>
      </c>
      <c r="C21" s="8" t="s">
        <v>38</v>
      </c>
      <c r="E21" s="1" t="str">
        <f>CONCATenate('X-Pincode'!$A21,"-",'X-Pincode'!$B21)</f>
        <v>121003-208002</v>
      </c>
      <c r="F21" s="10" t="s">
        <v>38</v>
      </c>
    </row>
    <row r="22" ht="14.25" customHeight="1">
      <c r="A22" s="8">
        <v>121003.0</v>
      </c>
      <c r="B22" s="8">
        <v>416010.0</v>
      </c>
      <c r="C22" s="8" t="s">
        <v>36</v>
      </c>
      <c r="E22" s="1" t="str">
        <f>CONCATenate('X-Pincode'!$A22,"-",'X-Pincode'!$B22)</f>
        <v>121003-416010</v>
      </c>
      <c r="F22" s="9" t="s">
        <v>36</v>
      </c>
    </row>
    <row r="23" ht="14.25" customHeight="1">
      <c r="A23" s="8">
        <v>121003.0</v>
      </c>
      <c r="B23" s="8">
        <v>226010.0</v>
      </c>
      <c r="C23" s="8" t="s">
        <v>38</v>
      </c>
      <c r="E23" s="1" t="str">
        <f>CONCATenate('X-Pincode'!$A23,"-",'X-Pincode'!$B23)</f>
        <v>121003-226010</v>
      </c>
      <c r="F23" s="10" t="s">
        <v>38</v>
      </c>
    </row>
    <row r="24" ht="14.25" customHeight="1">
      <c r="A24" s="8">
        <v>121003.0</v>
      </c>
      <c r="B24" s="8">
        <v>400705.0</v>
      </c>
      <c r="C24" s="8" t="s">
        <v>36</v>
      </c>
      <c r="E24" s="1" t="str">
        <f>CONCATenate('X-Pincode'!$A24,"-",'X-Pincode'!$B24)</f>
        <v>121003-400705</v>
      </c>
      <c r="F24" s="9" t="s">
        <v>36</v>
      </c>
    </row>
    <row r="25" ht="14.25" customHeight="1">
      <c r="A25" s="8">
        <v>121003.0</v>
      </c>
      <c r="B25" s="8">
        <v>262405.0</v>
      </c>
      <c r="C25" s="8" t="s">
        <v>38</v>
      </c>
      <c r="E25" s="1" t="str">
        <f>CONCATenate('X-Pincode'!$A25,"-",'X-Pincode'!$B25)</f>
        <v>121003-262405</v>
      </c>
      <c r="F25" s="10" t="s">
        <v>38</v>
      </c>
    </row>
    <row r="26" ht="14.25" customHeight="1">
      <c r="A26" s="8">
        <v>121003.0</v>
      </c>
      <c r="B26" s="8">
        <v>394210.0</v>
      </c>
      <c r="C26" s="8" t="s">
        <v>36</v>
      </c>
      <c r="E26" s="1" t="str">
        <f>CONCATenate('X-Pincode'!$A26,"-",'X-Pincode'!$B26)</f>
        <v>121003-394210</v>
      </c>
      <c r="F26" s="9" t="s">
        <v>36</v>
      </c>
    </row>
    <row r="27" ht="14.25" customHeight="1">
      <c r="A27" s="8">
        <v>121003.0</v>
      </c>
      <c r="B27" s="8">
        <v>411014.0</v>
      </c>
      <c r="C27" s="8" t="s">
        <v>36</v>
      </c>
      <c r="E27" s="1" t="str">
        <f>CONCATenate('X-Pincode'!$A27,"-",'X-Pincode'!$B27)</f>
        <v>121003-411014</v>
      </c>
      <c r="F27" s="10" t="s">
        <v>36</v>
      </c>
    </row>
    <row r="28" ht="14.25" customHeight="1">
      <c r="A28" s="8">
        <v>121003.0</v>
      </c>
      <c r="B28" s="8">
        <v>783301.0</v>
      </c>
      <c r="C28" s="8" t="s">
        <v>39</v>
      </c>
      <c r="E28" s="1" t="str">
        <f>CONCATenate('X-Pincode'!$A28,"-",'X-Pincode'!$B28)</f>
        <v>121003-783301</v>
      </c>
      <c r="F28" s="9" t="s">
        <v>39</v>
      </c>
    </row>
    <row r="29" ht="14.25" customHeight="1">
      <c r="A29" s="8">
        <v>121003.0</v>
      </c>
      <c r="B29" s="8">
        <v>486661.0</v>
      </c>
      <c r="C29" s="8" t="s">
        <v>36</v>
      </c>
      <c r="E29" s="1" t="str">
        <f>CONCATenate('X-Pincode'!$A29,"-",'X-Pincode'!$B29)</f>
        <v>121003-486661</v>
      </c>
      <c r="F29" s="10" t="s">
        <v>36</v>
      </c>
    </row>
    <row r="30" ht="14.25" customHeight="1">
      <c r="A30" s="8">
        <v>121003.0</v>
      </c>
      <c r="B30" s="8">
        <v>244001.0</v>
      </c>
      <c r="C30" s="8" t="s">
        <v>38</v>
      </c>
      <c r="E30" s="1" t="str">
        <f>CONCATenate('X-Pincode'!$A30,"-",'X-Pincode'!$B30)</f>
        <v>121003-244001</v>
      </c>
      <c r="F30" s="9" t="s">
        <v>38</v>
      </c>
    </row>
    <row r="31" ht="14.25" customHeight="1">
      <c r="A31" s="8">
        <v>121003.0</v>
      </c>
      <c r="B31" s="8">
        <v>492001.0</v>
      </c>
      <c r="C31" s="8" t="s">
        <v>36</v>
      </c>
      <c r="E31" s="1" t="str">
        <f>CONCATenate('X-Pincode'!$A31,"-",'X-Pincode'!$B31)</f>
        <v>121003-492001</v>
      </c>
      <c r="F31" s="10" t="s">
        <v>36</v>
      </c>
    </row>
    <row r="32" ht="14.25" customHeight="1">
      <c r="A32" s="8">
        <v>121003.0</v>
      </c>
      <c r="B32" s="8">
        <v>517128.0</v>
      </c>
      <c r="C32" s="8" t="s">
        <v>36</v>
      </c>
      <c r="E32" s="1" t="str">
        <f>CONCATenate('X-Pincode'!$A32,"-",'X-Pincode'!$B32)</f>
        <v>121003-517128</v>
      </c>
      <c r="F32" s="9" t="s">
        <v>36</v>
      </c>
    </row>
    <row r="33" ht="14.25" customHeight="1">
      <c r="A33" s="8">
        <v>121003.0</v>
      </c>
      <c r="B33" s="8">
        <v>562110.0</v>
      </c>
      <c r="C33" s="8" t="s">
        <v>36</v>
      </c>
      <c r="E33" s="1" t="str">
        <f>CONCATenate('X-Pincode'!$A33,"-",'X-Pincode'!$B33)</f>
        <v>121003-562110</v>
      </c>
      <c r="F33" s="10" t="s">
        <v>36</v>
      </c>
    </row>
    <row r="34" ht="14.25" customHeight="1">
      <c r="A34" s="8">
        <v>121003.0</v>
      </c>
      <c r="B34" s="8">
        <v>831006.0</v>
      </c>
      <c r="C34" s="8" t="s">
        <v>36</v>
      </c>
      <c r="E34" s="1" t="str">
        <f>CONCATenate('X-Pincode'!$A34,"-",'X-Pincode'!$B34)</f>
        <v>121003-831006</v>
      </c>
      <c r="F34" s="9" t="s">
        <v>36</v>
      </c>
    </row>
    <row r="35" ht="14.25" customHeight="1">
      <c r="A35" s="8">
        <v>121003.0</v>
      </c>
      <c r="B35" s="8">
        <v>140604.0</v>
      </c>
      <c r="C35" s="8" t="s">
        <v>38</v>
      </c>
      <c r="E35" s="1" t="str">
        <f>CONCATenate('X-Pincode'!$A35,"-",'X-Pincode'!$B35)</f>
        <v>121003-140604</v>
      </c>
      <c r="F35" s="10" t="s">
        <v>38</v>
      </c>
    </row>
    <row r="36" ht="14.25" customHeight="1">
      <c r="A36" s="8">
        <v>121003.0</v>
      </c>
      <c r="B36" s="8">
        <v>723146.0</v>
      </c>
      <c r="C36" s="8" t="s">
        <v>36</v>
      </c>
      <c r="E36" s="1" t="str">
        <f>CONCATenate('X-Pincode'!$A36,"-",'X-Pincode'!$B36)</f>
        <v>121003-723146</v>
      </c>
      <c r="F36" s="9" t="s">
        <v>36</v>
      </c>
    </row>
    <row r="37" ht="14.25" customHeight="1">
      <c r="A37" s="8">
        <v>121003.0</v>
      </c>
      <c r="B37" s="8">
        <v>421204.0</v>
      </c>
      <c r="C37" s="8" t="s">
        <v>36</v>
      </c>
      <c r="E37" s="1" t="str">
        <f>CONCATenate('X-Pincode'!$A37,"-",'X-Pincode'!$B37)</f>
        <v>121003-421204</v>
      </c>
      <c r="F37" s="10" t="s">
        <v>36</v>
      </c>
    </row>
    <row r="38" ht="14.25" customHeight="1">
      <c r="A38" s="8">
        <v>121003.0</v>
      </c>
      <c r="B38" s="8">
        <v>263139.0</v>
      </c>
      <c r="C38" s="8" t="s">
        <v>38</v>
      </c>
      <c r="E38" s="1" t="str">
        <f>CONCATenate('X-Pincode'!$A38,"-",'X-Pincode'!$B38)</f>
        <v>121003-263139</v>
      </c>
      <c r="F38" s="9" t="s">
        <v>38</v>
      </c>
    </row>
    <row r="39" ht="14.25" customHeight="1">
      <c r="A39" s="8">
        <v>121003.0</v>
      </c>
      <c r="B39" s="8">
        <v>743263.0</v>
      </c>
      <c r="C39" s="8" t="s">
        <v>36</v>
      </c>
      <c r="E39" s="1" t="str">
        <f>CONCATenate('X-Pincode'!$A39,"-",'X-Pincode'!$B39)</f>
        <v>121003-743263</v>
      </c>
      <c r="F39" s="10" t="s">
        <v>36</v>
      </c>
    </row>
    <row r="40" ht="14.25" customHeight="1">
      <c r="A40" s="8">
        <v>121003.0</v>
      </c>
      <c r="B40" s="8">
        <v>392150.0</v>
      </c>
      <c r="C40" s="8" t="s">
        <v>36</v>
      </c>
      <c r="E40" s="1" t="str">
        <f>CONCATenate('X-Pincode'!$A40,"-",'X-Pincode'!$B40)</f>
        <v>121003-392150</v>
      </c>
      <c r="F40" s="9" t="s">
        <v>36</v>
      </c>
    </row>
    <row r="41" ht="14.25" customHeight="1">
      <c r="A41" s="8">
        <v>121003.0</v>
      </c>
      <c r="B41" s="8">
        <v>382830.0</v>
      </c>
      <c r="C41" s="8" t="s">
        <v>36</v>
      </c>
      <c r="E41" s="1" t="str">
        <f>CONCATenate('X-Pincode'!$A41,"-",'X-Pincode'!$B41)</f>
        <v>121003-382830</v>
      </c>
      <c r="F41" s="10" t="s">
        <v>36</v>
      </c>
    </row>
    <row r="42" ht="14.25" customHeight="1">
      <c r="A42" s="8">
        <v>121003.0</v>
      </c>
      <c r="B42" s="8">
        <v>711303.0</v>
      </c>
      <c r="C42" s="8" t="s">
        <v>36</v>
      </c>
      <c r="E42" s="1" t="str">
        <f>CONCATenate('X-Pincode'!$A42,"-",'X-Pincode'!$B42)</f>
        <v>121003-711303</v>
      </c>
      <c r="F42" s="9" t="s">
        <v>36</v>
      </c>
    </row>
    <row r="43" ht="14.25" customHeight="1">
      <c r="A43" s="8">
        <v>121003.0</v>
      </c>
      <c r="B43" s="8">
        <v>283102.0</v>
      </c>
      <c r="C43" s="8" t="s">
        <v>38</v>
      </c>
      <c r="E43" s="1" t="str">
        <f>CONCATenate('X-Pincode'!$A43,"-",'X-Pincode'!$B43)</f>
        <v>121003-283102</v>
      </c>
      <c r="F43" s="10" t="s">
        <v>38</v>
      </c>
    </row>
    <row r="44" ht="14.25" customHeight="1">
      <c r="A44" s="8">
        <v>121003.0</v>
      </c>
      <c r="B44" s="8">
        <v>370201.0</v>
      </c>
      <c r="C44" s="8" t="s">
        <v>36</v>
      </c>
      <c r="E44" s="1" t="str">
        <f>CONCATenate('X-Pincode'!$A44,"-",'X-Pincode'!$B44)</f>
        <v>121003-370201</v>
      </c>
      <c r="F44" s="9" t="s">
        <v>36</v>
      </c>
    </row>
    <row r="45" ht="14.25" customHeight="1">
      <c r="A45" s="8">
        <v>121003.0</v>
      </c>
      <c r="B45" s="8">
        <v>248001.0</v>
      </c>
      <c r="C45" s="8" t="s">
        <v>38</v>
      </c>
      <c r="E45" s="1" t="str">
        <f>CONCATenate('X-Pincode'!$A45,"-",'X-Pincode'!$B45)</f>
        <v>121003-248001</v>
      </c>
      <c r="F45" s="10" t="s">
        <v>38</v>
      </c>
    </row>
    <row r="46" ht="14.25" customHeight="1">
      <c r="A46" s="8">
        <v>121003.0</v>
      </c>
      <c r="B46" s="8">
        <v>144001.0</v>
      </c>
      <c r="C46" s="8" t="s">
        <v>38</v>
      </c>
      <c r="E46" s="1" t="str">
        <f>CONCATenate('X-Pincode'!$A46,"-",'X-Pincode'!$B46)</f>
        <v>121003-144001</v>
      </c>
      <c r="F46" s="9" t="s">
        <v>38</v>
      </c>
    </row>
    <row r="47" ht="14.25" customHeight="1">
      <c r="A47" s="8">
        <v>121003.0</v>
      </c>
      <c r="B47" s="8">
        <v>403401.0</v>
      </c>
      <c r="C47" s="8" t="s">
        <v>36</v>
      </c>
      <c r="E47" s="1" t="str">
        <f>CONCATenate('X-Pincode'!$A47,"-",'X-Pincode'!$B47)</f>
        <v>121003-403401</v>
      </c>
      <c r="F47" s="10" t="s">
        <v>36</v>
      </c>
    </row>
    <row r="48" ht="14.25" customHeight="1">
      <c r="A48" s="8">
        <v>121003.0</v>
      </c>
      <c r="B48" s="8">
        <v>452001.0</v>
      </c>
      <c r="C48" s="8" t="s">
        <v>36</v>
      </c>
      <c r="E48" s="1" t="str">
        <f>CONCATenate('X-Pincode'!$A48,"-",'X-Pincode'!$B48)</f>
        <v>121003-452001</v>
      </c>
      <c r="F48" s="9" t="s">
        <v>36</v>
      </c>
    </row>
    <row r="49" ht="14.25" customHeight="1">
      <c r="A49" s="8">
        <v>121003.0</v>
      </c>
      <c r="B49" s="8">
        <v>721636.0</v>
      </c>
      <c r="C49" s="8" t="s">
        <v>36</v>
      </c>
      <c r="E49" s="1" t="str">
        <f>CONCATenate('X-Pincode'!$A49,"-",'X-Pincode'!$B49)</f>
        <v>121003-721636</v>
      </c>
      <c r="F49" s="10" t="s">
        <v>36</v>
      </c>
    </row>
    <row r="50" ht="14.25" customHeight="1">
      <c r="A50" s="8">
        <v>121003.0</v>
      </c>
      <c r="B50" s="8">
        <v>831002.0</v>
      </c>
      <c r="C50" s="8" t="s">
        <v>36</v>
      </c>
      <c r="E50" s="1" t="str">
        <f>CONCATenate('X-Pincode'!$A50,"-",'X-Pincode'!$B50)</f>
        <v>121003-831002</v>
      </c>
      <c r="F50" s="9" t="s">
        <v>36</v>
      </c>
    </row>
    <row r="51" ht="14.25" customHeight="1">
      <c r="A51" s="8">
        <v>121003.0</v>
      </c>
      <c r="B51" s="8">
        <v>226004.0</v>
      </c>
      <c r="C51" s="8" t="s">
        <v>38</v>
      </c>
      <c r="E51" s="1" t="str">
        <f>CONCATenate('X-Pincode'!$A51,"-",'X-Pincode'!$B51)</f>
        <v>121003-226004</v>
      </c>
      <c r="F51" s="10" t="s">
        <v>38</v>
      </c>
    </row>
    <row r="52" ht="14.25" customHeight="1">
      <c r="A52" s="8">
        <v>121003.0</v>
      </c>
      <c r="B52" s="8">
        <v>248001.0</v>
      </c>
      <c r="C52" s="8" t="s">
        <v>38</v>
      </c>
      <c r="E52" s="1" t="str">
        <f>CONCATenate('X-Pincode'!$A52,"-",'X-Pincode'!$B52)</f>
        <v>121003-248001</v>
      </c>
      <c r="F52" s="9" t="s">
        <v>38</v>
      </c>
    </row>
    <row r="53" ht="14.25" customHeight="1">
      <c r="A53" s="8">
        <v>121003.0</v>
      </c>
      <c r="B53" s="8">
        <v>410206.0</v>
      </c>
      <c r="C53" s="8" t="s">
        <v>36</v>
      </c>
      <c r="E53" s="1" t="str">
        <f>CONCATenate('X-Pincode'!$A53,"-",'X-Pincode'!$B53)</f>
        <v>121003-410206</v>
      </c>
      <c r="F53" s="10" t="s">
        <v>36</v>
      </c>
    </row>
    <row r="54" ht="14.25" customHeight="1">
      <c r="A54" s="8">
        <v>121003.0</v>
      </c>
      <c r="B54" s="8">
        <v>516503.0</v>
      </c>
      <c r="C54" s="8" t="s">
        <v>36</v>
      </c>
      <c r="E54" s="1" t="str">
        <f>CONCATenate('X-Pincode'!$A54,"-",'X-Pincode'!$B54)</f>
        <v>121003-516503</v>
      </c>
      <c r="F54" s="9" t="s">
        <v>36</v>
      </c>
    </row>
    <row r="55" ht="14.25" customHeight="1">
      <c r="A55" s="8">
        <v>121003.0</v>
      </c>
      <c r="B55" s="8">
        <v>742103.0</v>
      </c>
      <c r="C55" s="8" t="s">
        <v>36</v>
      </c>
      <c r="E55" s="1" t="str">
        <f>CONCATenate('X-Pincode'!$A55,"-",'X-Pincode'!$B55)</f>
        <v>121003-742103</v>
      </c>
      <c r="F55" s="10" t="s">
        <v>36</v>
      </c>
    </row>
    <row r="56" ht="14.25" customHeight="1">
      <c r="A56" s="8">
        <v>121003.0</v>
      </c>
      <c r="B56" s="8">
        <v>452018.0</v>
      </c>
      <c r="C56" s="8" t="s">
        <v>36</v>
      </c>
      <c r="E56" s="1" t="str">
        <f>CONCATenate('X-Pincode'!$A56,"-",'X-Pincode'!$B56)</f>
        <v>121003-452018</v>
      </c>
      <c r="F56" s="9" t="s">
        <v>36</v>
      </c>
    </row>
    <row r="57" ht="14.25" customHeight="1">
      <c r="A57" s="8">
        <v>121003.0</v>
      </c>
      <c r="B57" s="8">
        <v>208001.0</v>
      </c>
      <c r="C57" s="8" t="s">
        <v>38</v>
      </c>
      <c r="E57" s="1" t="str">
        <f>CONCATenate('X-Pincode'!$A57,"-",'X-Pincode'!$B57)</f>
        <v>121003-208001</v>
      </c>
      <c r="F57" s="10" t="s">
        <v>38</v>
      </c>
    </row>
    <row r="58" ht="14.25" customHeight="1">
      <c r="A58" s="8">
        <v>121003.0</v>
      </c>
      <c r="B58" s="8">
        <v>244713.0</v>
      </c>
      <c r="C58" s="8" t="s">
        <v>38</v>
      </c>
      <c r="E58" s="1" t="str">
        <f>CONCATenate('X-Pincode'!$A58,"-",'X-Pincode'!$B58)</f>
        <v>121003-244713</v>
      </c>
      <c r="F58" s="9" t="s">
        <v>38</v>
      </c>
    </row>
    <row r="59" ht="14.25" customHeight="1">
      <c r="A59" s="8">
        <v>121003.0</v>
      </c>
      <c r="B59" s="8">
        <v>580007.0</v>
      </c>
      <c r="C59" s="8" t="s">
        <v>36</v>
      </c>
      <c r="E59" s="1" t="str">
        <f>CONCATenate('X-Pincode'!$A59,"-",'X-Pincode'!$B59)</f>
        <v>121003-580007</v>
      </c>
      <c r="F59" s="10" t="s">
        <v>36</v>
      </c>
    </row>
    <row r="60" ht="14.25" customHeight="1">
      <c r="A60" s="8">
        <v>121003.0</v>
      </c>
      <c r="B60" s="8">
        <v>360005.0</v>
      </c>
      <c r="C60" s="8" t="s">
        <v>36</v>
      </c>
      <c r="E60" s="1" t="str">
        <f>CONCATenate('X-Pincode'!$A60,"-",'X-Pincode'!$B60)</f>
        <v>121003-360005</v>
      </c>
      <c r="F60" s="9" t="s">
        <v>36</v>
      </c>
    </row>
    <row r="61" ht="14.25" customHeight="1">
      <c r="A61" s="8">
        <v>121003.0</v>
      </c>
      <c r="B61" s="8">
        <v>313027.0</v>
      </c>
      <c r="C61" s="8" t="s">
        <v>38</v>
      </c>
      <c r="E61" s="1" t="str">
        <f>CONCATenate('X-Pincode'!$A61,"-",'X-Pincode'!$B61)</f>
        <v>121003-313027</v>
      </c>
      <c r="F61" s="10" t="s">
        <v>38</v>
      </c>
    </row>
    <row r="62" ht="14.25" customHeight="1">
      <c r="A62" s="8">
        <v>121003.0</v>
      </c>
      <c r="B62" s="8">
        <v>341001.0</v>
      </c>
      <c r="C62" s="8" t="s">
        <v>38</v>
      </c>
      <c r="E62" s="1" t="str">
        <f>CONCATenate('X-Pincode'!$A62,"-",'X-Pincode'!$B62)</f>
        <v>121003-341001</v>
      </c>
      <c r="F62" s="9" t="s">
        <v>38</v>
      </c>
    </row>
    <row r="63" ht="14.25" customHeight="1">
      <c r="A63" s="8">
        <v>121003.0</v>
      </c>
      <c r="B63" s="8">
        <v>332715.0</v>
      </c>
      <c r="C63" s="8" t="s">
        <v>38</v>
      </c>
      <c r="E63" s="1" t="str">
        <f>CONCATenate('X-Pincode'!$A63,"-",'X-Pincode'!$B63)</f>
        <v>121003-332715</v>
      </c>
      <c r="F63" s="10" t="s">
        <v>38</v>
      </c>
    </row>
    <row r="64" ht="14.25" customHeight="1">
      <c r="A64" s="8">
        <v>121003.0</v>
      </c>
      <c r="B64" s="8">
        <v>302031.0</v>
      </c>
      <c r="C64" s="8" t="s">
        <v>38</v>
      </c>
      <c r="E64" s="1" t="str">
        <f>CONCATenate('X-Pincode'!$A64,"-",'X-Pincode'!$B64)</f>
        <v>121003-302031</v>
      </c>
      <c r="F64" s="9" t="s">
        <v>38</v>
      </c>
    </row>
    <row r="65" ht="14.25" customHeight="1">
      <c r="A65" s="8">
        <v>121003.0</v>
      </c>
      <c r="B65" s="8">
        <v>335001.0</v>
      </c>
      <c r="C65" s="8" t="s">
        <v>38</v>
      </c>
      <c r="E65" s="1" t="str">
        <f>CONCATenate('X-Pincode'!$A65,"-",'X-Pincode'!$B65)</f>
        <v>121003-335001</v>
      </c>
      <c r="F65" s="10" t="s">
        <v>38</v>
      </c>
    </row>
    <row r="66" ht="14.25" customHeight="1">
      <c r="A66" s="8">
        <v>121003.0</v>
      </c>
      <c r="B66" s="8">
        <v>334004.0</v>
      </c>
      <c r="C66" s="8" t="s">
        <v>38</v>
      </c>
      <c r="E66" s="1" t="str">
        <f>CONCATenate('X-Pincode'!$A66,"-",'X-Pincode'!$B66)</f>
        <v>121003-334004</v>
      </c>
      <c r="F66" s="9" t="s">
        <v>38</v>
      </c>
    </row>
    <row r="67" ht="14.25" customHeight="1">
      <c r="A67" s="8">
        <v>121003.0</v>
      </c>
      <c r="B67" s="8">
        <v>321001.0</v>
      </c>
      <c r="C67" s="8" t="s">
        <v>38</v>
      </c>
      <c r="E67" s="1" t="str">
        <f>CONCATenate('X-Pincode'!$A67,"-",'X-Pincode'!$B67)</f>
        <v>121003-321001</v>
      </c>
      <c r="F67" s="10" t="s">
        <v>38</v>
      </c>
    </row>
    <row r="68" ht="14.25" customHeight="1">
      <c r="A68" s="8">
        <v>121003.0</v>
      </c>
      <c r="B68" s="8">
        <v>324001.0</v>
      </c>
      <c r="C68" s="8" t="s">
        <v>38</v>
      </c>
      <c r="E68" s="1" t="str">
        <f>CONCATenate('X-Pincode'!$A68,"-",'X-Pincode'!$B68)</f>
        <v>121003-324001</v>
      </c>
      <c r="F68" s="9" t="s">
        <v>38</v>
      </c>
    </row>
    <row r="69" ht="14.25" customHeight="1">
      <c r="A69" s="8">
        <v>121003.0</v>
      </c>
      <c r="B69" s="8">
        <v>321608.0</v>
      </c>
      <c r="C69" s="8" t="s">
        <v>38</v>
      </c>
      <c r="E69" s="1" t="str">
        <f>CONCATenate('X-Pincode'!$A69,"-",'X-Pincode'!$B69)</f>
        <v>121003-321608</v>
      </c>
      <c r="F69" s="10" t="s">
        <v>38</v>
      </c>
    </row>
    <row r="70" ht="14.25" customHeight="1">
      <c r="A70" s="8">
        <v>121003.0</v>
      </c>
      <c r="B70" s="8">
        <v>302002.0</v>
      </c>
      <c r="C70" s="8" t="s">
        <v>38</v>
      </c>
      <c r="E70" s="1" t="str">
        <f>CONCATenate('X-Pincode'!$A70,"-",'X-Pincode'!$B70)</f>
        <v>121003-302002</v>
      </c>
      <c r="F70" s="9" t="s">
        <v>38</v>
      </c>
    </row>
    <row r="71" ht="14.25" customHeight="1">
      <c r="A71" s="8">
        <v>121003.0</v>
      </c>
      <c r="B71" s="8">
        <v>311011.0</v>
      </c>
      <c r="C71" s="8" t="s">
        <v>38</v>
      </c>
      <c r="E71" s="1" t="str">
        <f>CONCATenate('X-Pincode'!$A71,"-",'X-Pincode'!$B71)</f>
        <v>121003-311011</v>
      </c>
      <c r="F71" s="10" t="s">
        <v>38</v>
      </c>
    </row>
    <row r="72" ht="14.25" customHeight="1">
      <c r="A72" s="8">
        <v>121003.0</v>
      </c>
      <c r="B72" s="8">
        <v>306302.0</v>
      </c>
      <c r="C72" s="8" t="s">
        <v>38</v>
      </c>
      <c r="E72" s="1" t="str">
        <f>CONCATenate('X-Pincode'!$A72,"-",'X-Pincode'!$B72)</f>
        <v>121003-306302</v>
      </c>
      <c r="F72" s="9" t="s">
        <v>38</v>
      </c>
    </row>
    <row r="73" ht="14.25" customHeight="1">
      <c r="A73" s="8">
        <v>121003.0</v>
      </c>
      <c r="B73" s="8">
        <v>313001.0</v>
      </c>
      <c r="C73" s="8" t="s">
        <v>38</v>
      </c>
      <c r="E73" s="1" t="str">
        <f>CONCATenate('X-Pincode'!$A73,"-",'X-Pincode'!$B73)</f>
        <v>121003-313001</v>
      </c>
      <c r="F73" s="10" t="s">
        <v>38</v>
      </c>
    </row>
    <row r="74" ht="14.25" customHeight="1">
      <c r="A74" s="8">
        <v>121003.0</v>
      </c>
      <c r="B74" s="8">
        <v>302002.0</v>
      </c>
      <c r="C74" s="8" t="s">
        <v>38</v>
      </c>
      <c r="E74" s="1" t="str">
        <f>CONCATenate('X-Pincode'!$A74,"-",'X-Pincode'!$B74)</f>
        <v>121003-302002</v>
      </c>
      <c r="F74" s="9" t="s">
        <v>38</v>
      </c>
    </row>
    <row r="75" ht="14.25" customHeight="1">
      <c r="A75" s="8">
        <v>121003.0</v>
      </c>
      <c r="B75" s="8">
        <v>322255.0</v>
      </c>
      <c r="C75" s="8" t="s">
        <v>38</v>
      </c>
      <c r="E75" s="1" t="str">
        <f>CONCATenate('X-Pincode'!$A75,"-",'X-Pincode'!$B75)</f>
        <v>121003-322255</v>
      </c>
      <c r="F75" s="10" t="s">
        <v>38</v>
      </c>
    </row>
    <row r="76" ht="14.25" customHeight="1">
      <c r="A76" s="8">
        <v>121003.0</v>
      </c>
      <c r="B76" s="8">
        <v>302017.0</v>
      </c>
      <c r="C76" s="8" t="s">
        <v>38</v>
      </c>
      <c r="E76" s="1" t="str">
        <f>CONCATenate('X-Pincode'!$A76,"-",'X-Pincode'!$B76)</f>
        <v>121003-302017</v>
      </c>
      <c r="F76" s="9" t="s">
        <v>38</v>
      </c>
    </row>
    <row r="77" ht="14.25" customHeight="1">
      <c r="A77" s="8">
        <v>121003.0</v>
      </c>
      <c r="B77" s="8">
        <v>302017.0</v>
      </c>
      <c r="C77" s="8" t="s">
        <v>38</v>
      </c>
      <c r="E77" s="1" t="str">
        <f>CONCATenate('X-Pincode'!$A77,"-",'X-Pincode'!$B77)</f>
        <v>121003-302017</v>
      </c>
      <c r="F77" s="10" t="s">
        <v>38</v>
      </c>
    </row>
    <row r="78" ht="14.25" customHeight="1">
      <c r="A78" s="8">
        <v>121003.0</v>
      </c>
      <c r="B78" s="8">
        <v>335512.0</v>
      </c>
      <c r="C78" s="8" t="s">
        <v>38</v>
      </c>
      <c r="E78" s="1" t="str">
        <f>CONCATenate('X-Pincode'!$A78,"-",'X-Pincode'!$B78)</f>
        <v>121003-335512</v>
      </c>
      <c r="F78" s="9" t="s">
        <v>38</v>
      </c>
    </row>
    <row r="79" ht="14.25" customHeight="1">
      <c r="A79" s="8">
        <v>121003.0</v>
      </c>
      <c r="B79" s="8">
        <v>313001.0</v>
      </c>
      <c r="C79" s="8" t="s">
        <v>38</v>
      </c>
      <c r="E79" s="1" t="str">
        <f>CONCATenate('X-Pincode'!$A79,"-",'X-Pincode'!$B79)</f>
        <v>121003-313001</v>
      </c>
      <c r="F79" s="10" t="s">
        <v>38</v>
      </c>
    </row>
    <row r="80" ht="14.25" customHeight="1">
      <c r="A80" s="8">
        <v>121003.0</v>
      </c>
      <c r="B80" s="8">
        <v>313001.0</v>
      </c>
      <c r="C80" s="8" t="s">
        <v>38</v>
      </c>
      <c r="E80" s="1" t="str">
        <f>CONCATenate('X-Pincode'!$A80,"-",'X-Pincode'!$B80)</f>
        <v>121003-313001</v>
      </c>
      <c r="F80" s="9" t="s">
        <v>38</v>
      </c>
    </row>
    <row r="81" ht="14.25" customHeight="1">
      <c r="A81" s="8">
        <v>121003.0</v>
      </c>
      <c r="B81" s="8">
        <v>307026.0</v>
      </c>
      <c r="C81" s="8" t="s">
        <v>38</v>
      </c>
      <c r="E81" s="1" t="str">
        <f>CONCATenate('X-Pincode'!$A81,"-",'X-Pincode'!$B81)</f>
        <v>121003-307026</v>
      </c>
      <c r="F81" s="10" t="s">
        <v>38</v>
      </c>
    </row>
    <row r="82" ht="14.25" customHeight="1">
      <c r="A82" s="8">
        <v>121003.0</v>
      </c>
      <c r="B82" s="8">
        <v>327025.0</v>
      </c>
      <c r="C82" s="8" t="s">
        <v>38</v>
      </c>
      <c r="E82" s="1" t="str">
        <f>CONCATenate('X-Pincode'!$A82,"-",'X-Pincode'!$B82)</f>
        <v>121003-327025</v>
      </c>
      <c r="F82" s="9" t="s">
        <v>38</v>
      </c>
    </row>
    <row r="83" ht="14.25" customHeight="1">
      <c r="A83" s="8">
        <v>121003.0</v>
      </c>
      <c r="B83" s="8">
        <v>313333.0</v>
      </c>
      <c r="C83" s="8" t="s">
        <v>38</v>
      </c>
      <c r="E83" s="1" t="str">
        <f>CONCATenate('X-Pincode'!$A83,"-",'X-Pincode'!$B83)</f>
        <v>121003-313333</v>
      </c>
      <c r="F83" s="10" t="s">
        <v>38</v>
      </c>
    </row>
    <row r="84" ht="14.25" customHeight="1">
      <c r="A84" s="8">
        <v>121003.0</v>
      </c>
      <c r="B84" s="8">
        <v>313001.0</v>
      </c>
      <c r="C84" s="8" t="s">
        <v>38</v>
      </c>
      <c r="E84" s="1" t="str">
        <f>CONCATenate('X-Pincode'!$A84,"-",'X-Pincode'!$B84)</f>
        <v>121003-313001</v>
      </c>
      <c r="F84" s="9" t="s">
        <v>38</v>
      </c>
    </row>
    <row r="85" ht="14.25" customHeight="1">
      <c r="A85" s="8">
        <v>121003.0</v>
      </c>
      <c r="B85" s="8">
        <v>342008.0</v>
      </c>
      <c r="C85" s="8" t="s">
        <v>38</v>
      </c>
      <c r="E85" s="1" t="str">
        <f>CONCATenate('X-Pincode'!$A85,"-",'X-Pincode'!$B85)</f>
        <v>121003-342008</v>
      </c>
      <c r="F85" s="10" t="s">
        <v>38</v>
      </c>
    </row>
    <row r="86" ht="14.25" customHeight="1">
      <c r="A86" s="8">
        <v>121003.0</v>
      </c>
      <c r="B86" s="8">
        <v>314401.0</v>
      </c>
      <c r="C86" s="8" t="s">
        <v>38</v>
      </c>
      <c r="E86" s="1" t="str">
        <f>CONCATenate('X-Pincode'!$A86,"-",'X-Pincode'!$B86)</f>
        <v>121003-314401</v>
      </c>
      <c r="F86" s="9" t="s">
        <v>38</v>
      </c>
    </row>
    <row r="87" ht="14.25" customHeight="1">
      <c r="A87" s="8">
        <v>121003.0</v>
      </c>
      <c r="B87" s="8">
        <v>342301.0</v>
      </c>
      <c r="C87" s="8" t="s">
        <v>38</v>
      </c>
      <c r="E87" s="1" t="str">
        <f>CONCATenate('X-Pincode'!$A87,"-",'X-Pincode'!$B87)</f>
        <v>121003-342301</v>
      </c>
      <c r="F87" s="10" t="s">
        <v>38</v>
      </c>
    </row>
    <row r="88" ht="14.25" customHeight="1">
      <c r="A88" s="8">
        <v>121003.0</v>
      </c>
      <c r="B88" s="8">
        <v>313003.0</v>
      </c>
      <c r="C88" s="8" t="s">
        <v>38</v>
      </c>
      <c r="E88" s="1" t="str">
        <f>CONCATenate('X-Pincode'!$A88,"-",'X-Pincode'!$B88)</f>
        <v>121003-313003</v>
      </c>
      <c r="F88" s="9" t="s">
        <v>38</v>
      </c>
    </row>
    <row r="89" ht="14.25" customHeight="1">
      <c r="A89" s="8">
        <v>121003.0</v>
      </c>
      <c r="B89" s="8">
        <v>173212.0</v>
      </c>
      <c r="C89" s="8" t="s">
        <v>39</v>
      </c>
      <c r="E89" s="1" t="str">
        <f>CONCATenate('X-Pincode'!$A89,"-",'X-Pincode'!$B89)</f>
        <v>121003-173212</v>
      </c>
      <c r="F89" s="10" t="s">
        <v>39</v>
      </c>
    </row>
    <row r="90" ht="14.25" customHeight="1">
      <c r="A90" s="8">
        <v>121003.0</v>
      </c>
      <c r="B90" s="8">
        <v>174101.0</v>
      </c>
      <c r="C90" s="8" t="s">
        <v>39</v>
      </c>
      <c r="E90" s="1" t="str">
        <f>CONCATenate('X-Pincode'!$A90,"-",'X-Pincode'!$B90)</f>
        <v>121003-174101</v>
      </c>
      <c r="F90" s="9" t="s">
        <v>39</v>
      </c>
    </row>
    <row r="91" ht="14.25" customHeight="1">
      <c r="A91" s="8">
        <v>121003.0</v>
      </c>
      <c r="B91" s="8">
        <v>173213.0</v>
      </c>
      <c r="C91" s="8" t="s">
        <v>39</v>
      </c>
      <c r="E91" s="1" t="str">
        <f>CONCATenate('X-Pincode'!$A91,"-",'X-Pincode'!$B91)</f>
        <v>121003-173213</v>
      </c>
      <c r="F91" s="10" t="s">
        <v>39</v>
      </c>
    </row>
    <row r="92" ht="14.25" customHeight="1">
      <c r="A92" s="8">
        <v>121003.0</v>
      </c>
      <c r="B92" s="8">
        <v>302017.0</v>
      </c>
      <c r="C92" s="8" t="s">
        <v>38</v>
      </c>
      <c r="E92" s="1" t="str">
        <f>CONCATenate('X-Pincode'!$A92,"-",'X-Pincode'!$B92)</f>
        <v>121003-302017</v>
      </c>
      <c r="F92" s="9" t="s">
        <v>38</v>
      </c>
    </row>
    <row r="93" ht="14.25" customHeight="1">
      <c r="A93" s="8">
        <v>121003.0</v>
      </c>
      <c r="B93" s="8">
        <v>322201.0</v>
      </c>
      <c r="C93" s="8" t="s">
        <v>38</v>
      </c>
      <c r="E93" s="1" t="str">
        <f>CONCATenate('X-Pincode'!$A93,"-",'X-Pincode'!$B93)</f>
        <v>121003-322201</v>
      </c>
      <c r="F93" s="10" t="s">
        <v>38</v>
      </c>
    </row>
    <row r="94" ht="14.25" customHeight="1">
      <c r="A94" s="8">
        <v>121003.0</v>
      </c>
      <c r="B94" s="8">
        <v>314001.0</v>
      </c>
      <c r="C94" s="8" t="s">
        <v>38</v>
      </c>
      <c r="E94" s="1" t="str">
        <f>CONCATenate('X-Pincode'!$A94,"-",'X-Pincode'!$B94)</f>
        <v>121003-314001</v>
      </c>
      <c r="F94" s="9" t="s">
        <v>38</v>
      </c>
    </row>
    <row r="95" ht="14.25" customHeight="1">
      <c r="A95" s="8">
        <v>121003.0</v>
      </c>
      <c r="B95" s="8">
        <v>331022.0</v>
      </c>
      <c r="C95" s="8" t="s">
        <v>38</v>
      </c>
      <c r="E95" s="1" t="str">
        <f>CONCATenate('X-Pincode'!$A95,"-",'X-Pincode'!$B95)</f>
        <v>121003-331022</v>
      </c>
      <c r="F95" s="10" t="s">
        <v>38</v>
      </c>
    </row>
    <row r="96" ht="14.25" customHeight="1">
      <c r="A96" s="8">
        <v>121003.0</v>
      </c>
      <c r="B96" s="8">
        <v>305801.0</v>
      </c>
      <c r="C96" s="8" t="s">
        <v>38</v>
      </c>
      <c r="E96" s="1" t="str">
        <f>CONCATenate('X-Pincode'!$A96,"-",'X-Pincode'!$B96)</f>
        <v>121003-305801</v>
      </c>
      <c r="F96" s="9" t="s">
        <v>38</v>
      </c>
    </row>
    <row r="97" ht="14.25" customHeight="1">
      <c r="A97" s="8">
        <v>121003.0</v>
      </c>
      <c r="B97" s="8">
        <v>335502.0</v>
      </c>
      <c r="C97" s="8" t="s">
        <v>38</v>
      </c>
      <c r="E97" s="1" t="str">
        <f>CONCATenate('X-Pincode'!$A97,"-",'X-Pincode'!$B97)</f>
        <v>121003-335502</v>
      </c>
      <c r="F97" s="10" t="s">
        <v>38</v>
      </c>
    </row>
    <row r="98" ht="14.25" customHeight="1">
      <c r="A98" s="8">
        <v>121003.0</v>
      </c>
      <c r="B98" s="8">
        <v>306116.0</v>
      </c>
      <c r="C98" s="8" t="s">
        <v>38</v>
      </c>
      <c r="E98" s="1" t="str">
        <f>CONCATenate('X-Pincode'!$A98,"-",'X-Pincode'!$B98)</f>
        <v>121003-306116</v>
      </c>
      <c r="F98" s="9" t="s">
        <v>38</v>
      </c>
    </row>
    <row r="99" ht="14.25" customHeight="1">
      <c r="A99" s="8">
        <v>121003.0</v>
      </c>
      <c r="B99" s="8">
        <v>311001.0</v>
      </c>
      <c r="C99" s="8" t="s">
        <v>38</v>
      </c>
      <c r="E99" s="1" t="str">
        <f>CONCATenate('X-Pincode'!$A99,"-",'X-Pincode'!$B99)</f>
        <v>121003-311001</v>
      </c>
      <c r="F99" s="10" t="s">
        <v>38</v>
      </c>
    </row>
    <row r="100" ht="14.25" customHeight="1">
      <c r="A100" s="8">
        <v>121003.0</v>
      </c>
      <c r="B100" s="8">
        <v>302019.0</v>
      </c>
      <c r="C100" s="8" t="s">
        <v>38</v>
      </c>
      <c r="E100" s="1" t="str">
        <f>CONCATenate('X-Pincode'!$A100,"-",'X-Pincode'!$B100)</f>
        <v>121003-302019</v>
      </c>
      <c r="F100" s="9" t="s">
        <v>38</v>
      </c>
    </row>
    <row r="101" ht="14.25" customHeight="1">
      <c r="A101" s="8">
        <v>121003.0</v>
      </c>
      <c r="B101" s="8">
        <v>302039.0</v>
      </c>
      <c r="C101" s="8" t="s">
        <v>38</v>
      </c>
      <c r="E101" s="1" t="str">
        <f>CONCATenate('X-Pincode'!$A101,"-",'X-Pincode'!$B101)</f>
        <v>121003-302039</v>
      </c>
      <c r="F101" s="10" t="s">
        <v>38</v>
      </c>
    </row>
    <row r="102" ht="14.25" customHeight="1">
      <c r="A102" s="8">
        <v>121003.0</v>
      </c>
      <c r="B102" s="8">
        <v>335803.0</v>
      </c>
      <c r="C102" s="8" t="s">
        <v>38</v>
      </c>
      <c r="E102" s="1" t="str">
        <f>CONCATenate('X-Pincode'!$A102,"-",'X-Pincode'!$B102)</f>
        <v>121003-335803</v>
      </c>
      <c r="F102" s="9" t="s">
        <v>38</v>
      </c>
    </row>
    <row r="103" ht="14.25" customHeight="1">
      <c r="A103" s="8">
        <v>121003.0</v>
      </c>
      <c r="B103" s="8">
        <v>335001.0</v>
      </c>
      <c r="C103" s="8" t="s">
        <v>38</v>
      </c>
      <c r="E103" s="1" t="str">
        <f>CONCATenate('X-Pincode'!$A103,"-",'X-Pincode'!$B103)</f>
        <v>121003-335001</v>
      </c>
      <c r="F103" s="10" t="s">
        <v>38</v>
      </c>
    </row>
    <row r="104" ht="14.25" customHeight="1">
      <c r="A104" s="8">
        <v>121003.0</v>
      </c>
      <c r="B104" s="8">
        <v>175101.0</v>
      </c>
      <c r="C104" s="8" t="s">
        <v>39</v>
      </c>
      <c r="E104" s="1" t="str">
        <f>CONCATenate('X-Pincode'!$A104,"-",'X-Pincode'!$B104)</f>
        <v>121003-175101</v>
      </c>
      <c r="F104" s="9" t="s">
        <v>39</v>
      </c>
    </row>
    <row r="105" ht="14.25" customHeight="1">
      <c r="A105" s="8">
        <v>121003.0</v>
      </c>
      <c r="B105" s="8">
        <v>303903.0</v>
      </c>
      <c r="C105" s="8" t="s">
        <v>38</v>
      </c>
      <c r="E105" s="1" t="str">
        <f>CONCATenate('X-Pincode'!$A105,"-",'X-Pincode'!$B105)</f>
        <v>121003-303903</v>
      </c>
      <c r="F105" s="10" t="s">
        <v>38</v>
      </c>
    </row>
    <row r="106" ht="14.25" customHeight="1">
      <c r="A106" s="8">
        <v>121003.0</v>
      </c>
      <c r="B106" s="8">
        <v>342012.0</v>
      </c>
      <c r="C106" s="8" t="s">
        <v>38</v>
      </c>
      <c r="E106" s="1" t="str">
        <f>CONCATenate('X-Pincode'!$A106,"-",'X-Pincode'!$B106)</f>
        <v>121003-342012</v>
      </c>
      <c r="F106" s="9" t="s">
        <v>38</v>
      </c>
    </row>
    <row r="107" ht="14.25" customHeight="1">
      <c r="A107" s="8">
        <v>121003.0</v>
      </c>
      <c r="B107" s="8">
        <v>334001.0</v>
      </c>
      <c r="C107" s="8" t="s">
        <v>38</v>
      </c>
      <c r="E107" s="1" t="str">
        <f>CONCATenate('X-Pincode'!$A107,"-",'X-Pincode'!$B107)</f>
        <v>121003-334001</v>
      </c>
      <c r="F107" s="10" t="s">
        <v>38</v>
      </c>
    </row>
    <row r="108" ht="14.25" customHeight="1">
      <c r="A108" s="8">
        <v>121003.0</v>
      </c>
      <c r="B108" s="8">
        <v>302031.0</v>
      </c>
      <c r="C108" s="8" t="s">
        <v>38</v>
      </c>
      <c r="E108" s="1" t="str">
        <f>CONCATenate('X-Pincode'!$A108,"-",'X-Pincode'!$B108)</f>
        <v>121003-302031</v>
      </c>
      <c r="F108" s="9" t="s">
        <v>38</v>
      </c>
    </row>
    <row r="109" ht="14.25" customHeight="1">
      <c r="A109" s="8">
        <v>121003.0</v>
      </c>
      <c r="B109" s="8">
        <v>302012.0</v>
      </c>
      <c r="C109" s="8" t="s">
        <v>38</v>
      </c>
      <c r="E109" s="1" t="str">
        <f>CONCATenate('X-Pincode'!$A109,"-",'X-Pincode'!$B109)</f>
        <v>121003-302012</v>
      </c>
      <c r="F109" s="10" t="s">
        <v>38</v>
      </c>
    </row>
    <row r="110" ht="14.25" customHeight="1">
      <c r="A110" s="8">
        <v>121003.0</v>
      </c>
      <c r="B110" s="8">
        <v>342014.0</v>
      </c>
      <c r="C110" s="8" t="s">
        <v>38</v>
      </c>
      <c r="E110" s="1" t="str">
        <f>CONCATenate('X-Pincode'!$A110,"-",'X-Pincode'!$B110)</f>
        <v>121003-342014</v>
      </c>
      <c r="F110" s="9" t="s">
        <v>38</v>
      </c>
    </row>
    <row r="111" ht="14.25" customHeight="1">
      <c r="A111" s="8">
        <v>121003.0</v>
      </c>
      <c r="B111" s="8">
        <v>324005.0</v>
      </c>
      <c r="C111" s="8" t="s">
        <v>38</v>
      </c>
      <c r="E111" s="1" t="str">
        <f>CONCATenate('X-Pincode'!$A111,"-",'X-Pincode'!$B111)</f>
        <v>121003-324005</v>
      </c>
      <c r="F111" s="10" t="s">
        <v>38</v>
      </c>
    </row>
    <row r="112" ht="14.25" customHeight="1">
      <c r="A112" s="8">
        <v>121003.0</v>
      </c>
      <c r="B112" s="8">
        <v>302001.0</v>
      </c>
      <c r="C112" s="8" t="s">
        <v>38</v>
      </c>
      <c r="E112" s="1" t="str">
        <f>CONCATenate('X-Pincode'!$A112,"-",'X-Pincode'!$B112)</f>
        <v>121003-302001</v>
      </c>
      <c r="F112" s="9" t="s">
        <v>38</v>
      </c>
    </row>
    <row r="113" ht="14.25" customHeight="1">
      <c r="A113" s="8">
        <v>121003.0</v>
      </c>
      <c r="B113" s="8">
        <v>302004.0</v>
      </c>
      <c r="C113" s="8" t="s">
        <v>38</v>
      </c>
      <c r="E113" s="1" t="str">
        <f>CONCATenate('X-Pincode'!$A113,"-",'X-Pincode'!$B113)</f>
        <v>121003-302004</v>
      </c>
      <c r="F113" s="10" t="s">
        <v>38</v>
      </c>
    </row>
    <row r="114" ht="14.25" customHeight="1">
      <c r="A114" s="8">
        <v>121003.0</v>
      </c>
      <c r="B114" s="8">
        <v>302018.0</v>
      </c>
      <c r="C114" s="8" t="s">
        <v>38</v>
      </c>
      <c r="E114" s="1" t="str">
        <f>CONCATenate('X-Pincode'!$A114,"-",'X-Pincode'!$B114)</f>
        <v>121003-302018</v>
      </c>
      <c r="F114" s="9" t="s">
        <v>38</v>
      </c>
    </row>
    <row r="115" ht="14.25" customHeight="1">
      <c r="A115" s="8">
        <v>121003.0</v>
      </c>
      <c r="B115" s="8">
        <v>302017.0</v>
      </c>
      <c r="C115" s="8" t="s">
        <v>38</v>
      </c>
      <c r="E115" s="1" t="str">
        <f>CONCATenate('X-Pincode'!$A115,"-",'X-Pincode'!$B115)</f>
        <v>121003-302017</v>
      </c>
      <c r="F115" s="10" t="s">
        <v>38</v>
      </c>
    </row>
    <row r="116" ht="14.25" customHeight="1">
      <c r="A116" s="8">
        <v>121003.0</v>
      </c>
      <c r="B116" s="8">
        <v>324008.0</v>
      </c>
      <c r="C116" s="8" t="s">
        <v>38</v>
      </c>
      <c r="E116" s="1" t="str">
        <f>CONCATenate('X-Pincode'!$A116,"-",'X-Pincode'!$B116)</f>
        <v>121003-324008</v>
      </c>
      <c r="F116" s="9" t="s">
        <v>38</v>
      </c>
    </row>
    <row r="117" ht="14.25" customHeight="1">
      <c r="A117" s="8">
        <v>121003.0</v>
      </c>
      <c r="B117" s="8">
        <v>302020.0</v>
      </c>
      <c r="C117" s="8" t="s">
        <v>38</v>
      </c>
      <c r="E117" s="1" t="str">
        <f>CONCATenate('X-Pincode'!$A117,"-",'X-Pincode'!$B117)</f>
        <v>121003-302020</v>
      </c>
      <c r="F117" s="10" t="s">
        <v>38</v>
      </c>
    </row>
    <row r="118" ht="14.25" customHeight="1">
      <c r="A118" s="8">
        <v>121003.0</v>
      </c>
      <c r="B118" s="8">
        <v>302018.0</v>
      </c>
      <c r="C118" s="8" t="s">
        <v>38</v>
      </c>
      <c r="E118" s="1" t="str">
        <f>CONCATenate('X-Pincode'!$A118,"-",'X-Pincode'!$B118)</f>
        <v>121003-302018</v>
      </c>
      <c r="F118" s="9" t="s">
        <v>38</v>
      </c>
    </row>
    <row r="119" ht="14.25" customHeight="1">
      <c r="A119" s="8">
        <v>121003.0</v>
      </c>
      <c r="B119" s="8">
        <v>302017.0</v>
      </c>
      <c r="C119" s="8" t="s">
        <v>38</v>
      </c>
      <c r="E119" s="1" t="str">
        <f>CONCATenate('X-Pincode'!$A119,"-",'X-Pincode'!$B119)</f>
        <v>121003-302017</v>
      </c>
      <c r="F119" s="10" t="s">
        <v>38</v>
      </c>
    </row>
    <row r="120" ht="14.25" customHeight="1">
      <c r="A120" s="8">
        <v>121003.0</v>
      </c>
      <c r="B120" s="8">
        <v>302012.0</v>
      </c>
      <c r="C120" s="8" t="s">
        <v>38</v>
      </c>
      <c r="E120" s="1" t="str">
        <f>CONCATenate('X-Pincode'!$A120,"-",'X-Pincode'!$B120)</f>
        <v>121003-302012</v>
      </c>
      <c r="F120" s="9" t="s">
        <v>38</v>
      </c>
    </row>
    <row r="121" ht="14.25" customHeight="1">
      <c r="A121" s="8">
        <v>121003.0</v>
      </c>
      <c r="B121" s="8">
        <v>325207.0</v>
      </c>
      <c r="C121" s="8" t="s">
        <v>38</v>
      </c>
      <c r="E121" s="1" t="str">
        <f>CONCATenate('X-Pincode'!$A121,"-",'X-Pincode'!$B121)</f>
        <v>121003-325207</v>
      </c>
      <c r="F121" s="10" t="s">
        <v>38</v>
      </c>
    </row>
    <row r="122" ht="14.25" customHeight="1">
      <c r="A122" s="8">
        <v>121003.0</v>
      </c>
      <c r="B122" s="8">
        <v>303702.0</v>
      </c>
      <c r="C122" s="8" t="s">
        <v>38</v>
      </c>
      <c r="E122" s="1" t="str">
        <f>CONCATenate('X-Pincode'!$A122,"-",'X-Pincode'!$B122)</f>
        <v>121003-303702</v>
      </c>
      <c r="F122" s="9" t="s">
        <v>38</v>
      </c>
    </row>
    <row r="123" ht="14.25" customHeight="1">
      <c r="A123" s="8">
        <v>121003.0</v>
      </c>
      <c r="B123" s="8">
        <v>313301.0</v>
      </c>
      <c r="C123" s="8" t="s">
        <v>38</v>
      </c>
      <c r="E123" s="1" t="str">
        <f>CONCATenate('X-Pincode'!$A123,"-",'X-Pincode'!$B123)</f>
        <v>121003-313301</v>
      </c>
      <c r="F123" s="10" t="s">
        <v>38</v>
      </c>
    </row>
    <row r="124" ht="14.25" customHeight="1">
      <c r="A124" s="8">
        <v>121003.0</v>
      </c>
      <c r="B124" s="8">
        <v>173212.0</v>
      </c>
      <c r="C124" s="8" t="s">
        <v>39</v>
      </c>
      <c r="E124" s="1" t="str">
        <f>CONCATenate('X-Pincode'!$A124,"-",'X-Pincode'!$B124)</f>
        <v>121003-173212</v>
      </c>
      <c r="F124" s="9" t="s">
        <v>39</v>
      </c>
    </row>
    <row r="125" ht="14.25" customHeight="1">
      <c r="A125" s="8">
        <v>121003.0</v>
      </c>
      <c r="B125" s="8">
        <v>302020.0</v>
      </c>
      <c r="C125" s="8" t="s">
        <v>38</v>
      </c>
      <c r="E125" s="1" t="str">
        <f>CONCATenate('X-Pincode'!$A125,"-",'X-Pincode'!$B125)</f>
        <v>121003-302020</v>
      </c>
      <c r="F125" s="10" t="s">
        <v>38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7.86"/>
    <col customWidth="1" min="3" max="3" width="13.43"/>
    <col customWidth="1" min="4" max="4" width="17.86"/>
    <col customWidth="1" min="5" max="5" width="13.14"/>
    <col customWidth="1" min="6" max="6" width="17.57"/>
    <col customWidth="1" min="7" max="7" width="13.43"/>
    <col customWidth="1" min="8" max="8" width="17.86"/>
    <col customWidth="1" min="9" max="9" width="13.43"/>
    <col customWidth="1" min="10" max="10" width="17.86"/>
    <col customWidth="1" min="11" max="11" width="12.71"/>
    <col customWidth="1" min="12" max="12" width="17.14"/>
    <col customWidth="1" min="13" max="13" width="12.86"/>
    <col customWidth="1" min="14" max="14" width="17.29"/>
    <col customWidth="1" min="15" max="15" width="12.57"/>
    <col customWidth="1" min="16" max="16" width="17.0"/>
    <col customWidth="1" min="17" max="17" width="12.86"/>
    <col customWidth="1" min="18" max="18" width="17.29"/>
    <col customWidth="1" min="19" max="19" width="12.71"/>
    <col customWidth="1" min="20" max="20" width="17.14"/>
    <col customWidth="1" min="21" max="26" width="8.71"/>
  </cols>
  <sheetData>
    <row r="1" ht="14.25" customHeight="1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8" t="s">
        <v>74</v>
      </c>
    </row>
    <row r="2" ht="14.25" customHeight="1">
      <c r="A2" s="8">
        <v>29.5</v>
      </c>
      <c r="B2" s="8">
        <v>23.6</v>
      </c>
      <c r="C2" s="8">
        <v>33.0</v>
      </c>
      <c r="D2" s="8">
        <v>28.3</v>
      </c>
      <c r="E2" s="8">
        <v>40.1</v>
      </c>
      <c r="F2" s="8">
        <v>38.9</v>
      </c>
      <c r="G2" s="8">
        <v>45.4</v>
      </c>
      <c r="H2" s="8">
        <v>44.8</v>
      </c>
      <c r="I2" s="8">
        <v>56.6</v>
      </c>
      <c r="J2" s="8">
        <v>55.5</v>
      </c>
      <c r="K2" s="8">
        <v>13.6</v>
      </c>
      <c r="L2" s="8">
        <v>23.6</v>
      </c>
      <c r="M2" s="8">
        <v>20.5</v>
      </c>
      <c r="N2" s="8">
        <v>28.3</v>
      </c>
      <c r="O2" s="8">
        <v>31.9</v>
      </c>
      <c r="P2" s="8">
        <v>38.9</v>
      </c>
      <c r="Q2" s="8">
        <v>41.3</v>
      </c>
      <c r="R2" s="8">
        <v>44.8</v>
      </c>
      <c r="S2" s="8">
        <v>50.7</v>
      </c>
      <c r="T2" s="8">
        <v>55.5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8.0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2021-10-05T17:49:47Z</dcterms:created>
  <dc:creator>Vinit Maniar</dc:creator>
</cp:coreProperties>
</file>