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10" windowWidth="18855" windowHeight="7875" firstSheet="4" activeTab="5"/>
  </bookViews>
  <sheets>
    <sheet name="Summary" sheetId="1" r:id="rId1"/>
    <sheet name="Scheduling Accuracy" sheetId="2" r:id="rId2"/>
    <sheet name="Forecasting Accuracy" sheetId="3" r:id="rId3"/>
    <sheet name="SLDC Demand" sheetId="4" r:id="rId4"/>
    <sheet name="Drawl Schedule_SLDC" sheetId="5" r:id="rId5"/>
    <sheet name="Injection Schedule_SLDC" sheetId="6" r:id="rId6"/>
    <sheet name="State Drawl_ISGS_NRLDC" sheetId="7" r:id="rId7"/>
    <sheet name="PX Purchase" sheetId="8" r:id="rId8"/>
  </sheets>
  <calcPr calcId="124519"/>
</workbook>
</file>

<file path=xl/calcChain.xml><?xml version="1.0" encoding="utf-8"?>
<calcChain xmlns="http://schemas.openxmlformats.org/spreadsheetml/2006/main">
  <c r="AL1" i="8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AL75"/>
  <c r="AL76"/>
  <c r="AL77"/>
  <c r="AL78"/>
  <c r="AL79"/>
  <c r="AL80"/>
  <c r="AL81"/>
  <c r="AL82"/>
  <c r="AL83"/>
  <c r="AL84"/>
  <c r="AL85"/>
  <c r="AL86"/>
  <c r="AL87"/>
  <c r="AL88"/>
  <c r="AL89"/>
  <c r="AL90"/>
  <c r="AL91"/>
  <c r="AL92"/>
  <c r="AL93"/>
  <c r="AL94"/>
  <c r="AL95"/>
  <c r="AL96"/>
  <c r="AL97"/>
  <c r="AL98"/>
  <c r="AL3"/>
  <c r="F23" i="1" l="1"/>
  <c r="B100" i="8"/>
  <c r="T98"/>
  <c r="AA98" s="1"/>
  <c r="S98"/>
  <c r="Z98" s="1"/>
  <c r="R98"/>
  <c r="Y98" s="1"/>
  <c r="P98"/>
  <c r="W98" s="1"/>
  <c r="AD98" s="1"/>
  <c r="O98"/>
  <c r="V98" s="1"/>
  <c r="AC98" s="1"/>
  <c r="N98"/>
  <c r="U98" s="1"/>
  <c r="AB98" s="1"/>
  <c r="M98"/>
  <c r="L98"/>
  <c r="K98"/>
  <c r="I98"/>
  <c r="AS98" s="1"/>
  <c r="H98"/>
  <c r="AR98" s="1"/>
  <c r="G98"/>
  <c r="AQ98" s="1"/>
  <c r="F98"/>
  <c r="AP98" s="1"/>
  <c r="E98"/>
  <c r="AO98" s="1"/>
  <c r="D98"/>
  <c r="AN98" s="1"/>
  <c r="T97"/>
  <c r="AA97" s="1"/>
  <c r="S97"/>
  <c r="Z97" s="1"/>
  <c r="R97"/>
  <c r="Y97" s="1"/>
  <c r="P97"/>
  <c r="W97" s="1"/>
  <c r="AD97" s="1"/>
  <c r="O97"/>
  <c r="V97" s="1"/>
  <c r="AC97" s="1"/>
  <c r="N97"/>
  <c r="U97" s="1"/>
  <c r="AB97" s="1"/>
  <c r="M97"/>
  <c r="L97"/>
  <c r="K97"/>
  <c r="I97"/>
  <c r="AS97" s="1"/>
  <c r="H97"/>
  <c r="AR97" s="1"/>
  <c r="G97"/>
  <c r="AQ97" s="1"/>
  <c r="F97"/>
  <c r="AP97" s="1"/>
  <c r="E97"/>
  <c r="AO97" s="1"/>
  <c r="D97"/>
  <c r="AN97" s="1"/>
  <c r="AU97" s="1"/>
  <c r="T96"/>
  <c r="AA96" s="1"/>
  <c r="S96"/>
  <c r="Z96" s="1"/>
  <c r="R96"/>
  <c r="Y96" s="1"/>
  <c r="P96"/>
  <c r="W96" s="1"/>
  <c r="AD96" s="1"/>
  <c r="O96"/>
  <c r="V96" s="1"/>
  <c r="AC96" s="1"/>
  <c r="N96"/>
  <c r="U96" s="1"/>
  <c r="AB96" s="1"/>
  <c r="M96"/>
  <c r="L96"/>
  <c r="K96"/>
  <c r="I96"/>
  <c r="AS96" s="1"/>
  <c r="H96"/>
  <c r="AR96" s="1"/>
  <c r="G96"/>
  <c r="AQ96" s="1"/>
  <c r="F96"/>
  <c r="AP96" s="1"/>
  <c r="E96"/>
  <c r="AO96" s="1"/>
  <c r="D96"/>
  <c r="AN96" s="1"/>
  <c r="T95"/>
  <c r="AA95" s="1"/>
  <c r="S95"/>
  <c r="Z95" s="1"/>
  <c r="R95"/>
  <c r="Y95" s="1"/>
  <c r="P95"/>
  <c r="W95" s="1"/>
  <c r="AD95" s="1"/>
  <c r="O95"/>
  <c r="V95" s="1"/>
  <c r="AC95" s="1"/>
  <c r="N95"/>
  <c r="U95" s="1"/>
  <c r="AB95" s="1"/>
  <c r="M95"/>
  <c r="L95"/>
  <c r="K95"/>
  <c r="I95"/>
  <c r="AS95" s="1"/>
  <c r="H95"/>
  <c r="AR95" s="1"/>
  <c r="G95"/>
  <c r="AQ95" s="1"/>
  <c r="F95"/>
  <c r="AP95" s="1"/>
  <c r="E95"/>
  <c r="AO95" s="1"/>
  <c r="D95"/>
  <c r="AN95" s="1"/>
  <c r="AU95" s="1"/>
  <c r="T94"/>
  <c r="AA94" s="1"/>
  <c r="S94"/>
  <c r="Z94" s="1"/>
  <c r="R94"/>
  <c r="Y94" s="1"/>
  <c r="P94"/>
  <c r="W94" s="1"/>
  <c r="AD94" s="1"/>
  <c r="O94"/>
  <c r="V94" s="1"/>
  <c r="AC94" s="1"/>
  <c r="N94"/>
  <c r="U94" s="1"/>
  <c r="AB94" s="1"/>
  <c r="M94"/>
  <c r="L94"/>
  <c r="K94"/>
  <c r="I94"/>
  <c r="AS94" s="1"/>
  <c r="H94"/>
  <c r="AR94" s="1"/>
  <c r="G94"/>
  <c r="AQ94" s="1"/>
  <c r="F94"/>
  <c r="AP94" s="1"/>
  <c r="E94"/>
  <c r="AO94" s="1"/>
  <c r="D94"/>
  <c r="AN94" s="1"/>
  <c r="T93"/>
  <c r="AA93" s="1"/>
  <c r="S93"/>
  <c r="Z93" s="1"/>
  <c r="R93"/>
  <c r="Y93" s="1"/>
  <c r="P93"/>
  <c r="W93" s="1"/>
  <c r="AD93" s="1"/>
  <c r="O93"/>
  <c r="V93" s="1"/>
  <c r="AC93" s="1"/>
  <c r="N93"/>
  <c r="U93" s="1"/>
  <c r="AB93" s="1"/>
  <c r="M93"/>
  <c r="L93"/>
  <c r="K93"/>
  <c r="I93"/>
  <c r="AS93" s="1"/>
  <c r="H93"/>
  <c r="AR93" s="1"/>
  <c r="G93"/>
  <c r="AQ93" s="1"/>
  <c r="F93"/>
  <c r="AP93" s="1"/>
  <c r="E93"/>
  <c r="AO93" s="1"/>
  <c r="D93"/>
  <c r="AN93" s="1"/>
  <c r="AU93" s="1"/>
  <c r="T92"/>
  <c r="AA92" s="1"/>
  <c r="S92"/>
  <c r="Z92" s="1"/>
  <c r="R92"/>
  <c r="Y92" s="1"/>
  <c r="P92"/>
  <c r="W92" s="1"/>
  <c r="AD92" s="1"/>
  <c r="O92"/>
  <c r="V92" s="1"/>
  <c r="AC92" s="1"/>
  <c r="N92"/>
  <c r="U92" s="1"/>
  <c r="AB92" s="1"/>
  <c r="M92"/>
  <c r="L92"/>
  <c r="K92"/>
  <c r="I92"/>
  <c r="AS92" s="1"/>
  <c r="H92"/>
  <c r="AR92" s="1"/>
  <c r="G92"/>
  <c r="AQ92" s="1"/>
  <c r="F92"/>
  <c r="AP92" s="1"/>
  <c r="E92"/>
  <c r="AO92" s="1"/>
  <c r="D92"/>
  <c r="AN92" s="1"/>
  <c r="T91"/>
  <c r="AA91" s="1"/>
  <c r="S91"/>
  <c r="Z91" s="1"/>
  <c r="R91"/>
  <c r="Y91" s="1"/>
  <c r="P91"/>
  <c r="W91" s="1"/>
  <c r="AD91" s="1"/>
  <c r="O91"/>
  <c r="V91" s="1"/>
  <c r="AC91" s="1"/>
  <c r="N91"/>
  <c r="U91" s="1"/>
  <c r="AB91" s="1"/>
  <c r="M91"/>
  <c r="L91"/>
  <c r="K91"/>
  <c r="I91"/>
  <c r="AS91" s="1"/>
  <c r="H91"/>
  <c r="AR91" s="1"/>
  <c r="G91"/>
  <c r="AQ91" s="1"/>
  <c r="F91"/>
  <c r="AP91" s="1"/>
  <c r="E91"/>
  <c r="AO91" s="1"/>
  <c r="D91"/>
  <c r="AN91" s="1"/>
  <c r="AU91" s="1"/>
  <c r="T90"/>
  <c r="AA90" s="1"/>
  <c r="S90"/>
  <c r="Z90" s="1"/>
  <c r="R90"/>
  <c r="Y90" s="1"/>
  <c r="P90"/>
  <c r="W90" s="1"/>
  <c r="AD90" s="1"/>
  <c r="O90"/>
  <c r="V90" s="1"/>
  <c r="AC90" s="1"/>
  <c r="N90"/>
  <c r="U90" s="1"/>
  <c r="AB90" s="1"/>
  <c r="M90"/>
  <c r="L90"/>
  <c r="K90"/>
  <c r="I90"/>
  <c r="AS90" s="1"/>
  <c r="H90"/>
  <c r="AR90" s="1"/>
  <c r="G90"/>
  <c r="AQ90" s="1"/>
  <c r="F90"/>
  <c r="AP90" s="1"/>
  <c r="E90"/>
  <c r="AO90" s="1"/>
  <c r="D90"/>
  <c r="AN90" s="1"/>
  <c r="T89"/>
  <c r="AA89" s="1"/>
  <c r="S89"/>
  <c r="Z89" s="1"/>
  <c r="R89"/>
  <c r="Y89" s="1"/>
  <c r="P89"/>
  <c r="W89" s="1"/>
  <c r="AD89" s="1"/>
  <c r="O89"/>
  <c r="V89" s="1"/>
  <c r="AC89" s="1"/>
  <c r="N89"/>
  <c r="U89" s="1"/>
  <c r="AB89" s="1"/>
  <c r="M89"/>
  <c r="L89"/>
  <c r="K89"/>
  <c r="I89"/>
  <c r="AS89" s="1"/>
  <c r="H89"/>
  <c r="AR89" s="1"/>
  <c r="G89"/>
  <c r="AQ89" s="1"/>
  <c r="F89"/>
  <c r="AP89" s="1"/>
  <c r="E89"/>
  <c r="AO89" s="1"/>
  <c r="D89"/>
  <c r="AN89" s="1"/>
  <c r="AU89" s="1"/>
  <c r="T88"/>
  <c r="AA88" s="1"/>
  <c r="S88"/>
  <c r="Z88" s="1"/>
  <c r="R88"/>
  <c r="Y88" s="1"/>
  <c r="P88"/>
  <c r="W88" s="1"/>
  <c r="AD88" s="1"/>
  <c r="O88"/>
  <c r="V88" s="1"/>
  <c r="AC88" s="1"/>
  <c r="N88"/>
  <c r="U88" s="1"/>
  <c r="AB88" s="1"/>
  <c r="M88"/>
  <c r="L88"/>
  <c r="K88"/>
  <c r="I88"/>
  <c r="AS88" s="1"/>
  <c r="H88"/>
  <c r="AR88" s="1"/>
  <c r="G88"/>
  <c r="AQ88" s="1"/>
  <c r="F88"/>
  <c r="AP88" s="1"/>
  <c r="E88"/>
  <c r="AO88" s="1"/>
  <c r="D88"/>
  <c r="AN88" s="1"/>
  <c r="T87"/>
  <c r="AA87" s="1"/>
  <c r="S87"/>
  <c r="Z87" s="1"/>
  <c r="R87"/>
  <c r="Y87" s="1"/>
  <c r="P87"/>
  <c r="W87" s="1"/>
  <c r="AD87" s="1"/>
  <c r="O87"/>
  <c r="V87" s="1"/>
  <c r="AC87" s="1"/>
  <c r="N87"/>
  <c r="U87" s="1"/>
  <c r="AB87" s="1"/>
  <c r="M87"/>
  <c r="L87"/>
  <c r="K87"/>
  <c r="I87"/>
  <c r="AS87" s="1"/>
  <c r="H87"/>
  <c r="AR87" s="1"/>
  <c r="G87"/>
  <c r="AQ87" s="1"/>
  <c r="F87"/>
  <c r="AP87" s="1"/>
  <c r="E87"/>
  <c r="AO87" s="1"/>
  <c r="D87"/>
  <c r="AN87" s="1"/>
  <c r="AU87" s="1"/>
  <c r="T86"/>
  <c r="AA86" s="1"/>
  <c r="S86"/>
  <c r="Z86" s="1"/>
  <c r="R86"/>
  <c r="Y86" s="1"/>
  <c r="P86"/>
  <c r="W86" s="1"/>
  <c r="AD86" s="1"/>
  <c r="O86"/>
  <c r="V86" s="1"/>
  <c r="AC86" s="1"/>
  <c r="N86"/>
  <c r="U86" s="1"/>
  <c r="AB86" s="1"/>
  <c r="M86"/>
  <c r="L86"/>
  <c r="K86"/>
  <c r="I86"/>
  <c r="AS86" s="1"/>
  <c r="H86"/>
  <c r="AR86" s="1"/>
  <c r="G86"/>
  <c r="AQ86" s="1"/>
  <c r="F86"/>
  <c r="AP86" s="1"/>
  <c r="E86"/>
  <c r="AO86" s="1"/>
  <c r="D86"/>
  <c r="AN86" s="1"/>
  <c r="T85"/>
  <c r="AA85" s="1"/>
  <c r="S85"/>
  <c r="Z85" s="1"/>
  <c r="R85"/>
  <c r="Y85" s="1"/>
  <c r="P85"/>
  <c r="W85" s="1"/>
  <c r="AD85" s="1"/>
  <c r="O85"/>
  <c r="V85" s="1"/>
  <c r="AC85" s="1"/>
  <c r="N85"/>
  <c r="U85" s="1"/>
  <c r="AB85" s="1"/>
  <c r="M85"/>
  <c r="L85"/>
  <c r="K85"/>
  <c r="I85"/>
  <c r="AS85" s="1"/>
  <c r="H85"/>
  <c r="AR85" s="1"/>
  <c r="G85"/>
  <c r="AQ85" s="1"/>
  <c r="F85"/>
  <c r="AP85" s="1"/>
  <c r="E85"/>
  <c r="AO85" s="1"/>
  <c r="D85"/>
  <c r="AN85" s="1"/>
  <c r="AU85" s="1"/>
  <c r="T84"/>
  <c r="AA84" s="1"/>
  <c r="S84"/>
  <c r="Z84" s="1"/>
  <c r="R84"/>
  <c r="Y84" s="1"/>
  <c r="P84"/>
  <c r="W84" s="1"/>
  <c r="AD84" s="1"/>
  <c r="O84"/>
  <c r="V84" s="1"/>
  <c r="AC84" s="1"/>
  <c r="N84"/>
  <c r="U84" s="1"/>
  <c r="AB84" s="1"/>
  <c r="M84"/>
  <c r="L84"/>
  <c r="K84"/>
  <c r="I84"/>
  <c r="AS84" s="1"/>
  <c r="H84"/>
  <c r="AR84" s="1"/>
  <c r="G84"/>
  <c r="AQ84" s="1"/>
  <c r="F84"/>
  <c r="AP84" s="1"/>
  <c r="E84"/>
  <c r="AO84" s="1"/>
  <c r="D84"/>
  <c r="AN84" s="1"/>
  <c r="T83"/>
  <c r="AA83" s="1"/>
  <c r="S83"/>
  <c r="Z83" s="1"/>
  <c r="R83"/>
  <c r="Y83" s="1"/>
  <c r="P83"/>
  <c r="W83" s="1"/>
  <c r="AD83" s="1"/>
  <c r="O83"/>
  <c r="V83" s="1"/>
  <c r="AC83" s="1"/>
  <c r="N83"/>
  <c r="U83" s="1"/>
  <c r="AB83" s="1"/>
  <c r="M83"/>
  <c r="L83"/>
  <c r="K83"/>
  <c r="I83"/>
  <c r="AS83" s="1"/>
  <c r="H83"/>
  <c r="AR83" s="1"/>
  <c r="G83"/>
  <c r="AQ83" s="1"/>
  <c r="F83"/>
  <c r="AP83" s="1"/>
  <c r="E83"/>
  <c r="AO83" s="1"/>
  <c r="D83"/>
  <c r="AN83" s="1"/>
  <c r="AU83" s="1"/>
  <c r="T82"/>
  <c r="AA82" s="1"/>
  <c r="S82"/>
  <c r="Z82" s="1"/>
  <c r="R82"/>
  <c r="Y82" s="1"/>
  <c r="P82"/>
  <c r="W82" s="1"/>
  <c r="AD82" s="1"/>
  <c r="O82"/>
  <c r="V82" s="1"/>
  <c r="AC82" s="1"/>
  <c r="N82"/>
  <c r="U82" s="1"/>
  <c r="AB82" s="1"/>
  <c r="M82"/>
  <c r="L82"/>
  <c r="K82"/>
  <c r="I82"/>
  <c r="AS82" s="1"/>
  <c r="H82"/>
  <c r="AR82" s="1"/>
  <c r="G82"/>
  <c r="AQ82" s="1"/>
  <c r="F82"/>
  <c r="AP82" s="1"/>
  <c r="E82"/>
  <c r="AO82" s="1"/>
  <c r="D82"/>
  <c r="AN82" s="1"/>
  <c r="T81"/>
  <c r="AA81" s="1"/>
  <c r="S81"/>
  <c r="Z81" s="1"/>
  <c r="R81"/>
  <c r="Y81" s="1"/>
  <c r="P81"/>
  <c r="W81" s="1"/>
  <c r="AD81" s="1"/>
  <c r="O81"/>
  <c r="V81" s="1"/>
  <c r="AC81" s="1"/>
  <c r="N81"/>
  <c r="U81" s="1"/>
  <c r="AB81" s="1"/>
  <c r="M81"/>
  <c r="L81"/>
  <c r="K81"/>
  <c r="I81"/>
  <c r="AS81" s="1"/>
  <c r="H81"/>
  <c r="AR81" s="1"/>
  <c r="G81"/>
  <c r="AQ81" s="1"/>
  <c r="F81"/>
  <c r="AP81" s="1"/>
  <c r="E81"/>
  <c r="AO81" s="1"/>
  <c r="D81"/>
  <c r="AN81" s="1"/>
  <c r="AU81" s="1"/>
  <c r="T80"/>
  <c r="AA80" s="1"/>
  <c r="S80"/>
  <c r="Z80" s="1"/>
  <c r="R80"/>
  <c r="Y80" s="1"/>
  <c r="P80"/>
  <c r="W80" s="1"/>
  <c r="AD80" s="1"/>
  <c r="O80"/>
  <c r="V80" s="1"/>
  <c r="AC80" s="1"/>
  <c r="N80"/>
  <c r="U80" s="1"/>
  <c r="AB80" s="1"/>
  <c r="M80"/>
  <c r="L80"/>
  <c r="K80"/>
  <c r="I80"/>
  <c r="AS80" s="1"/>
  <c r="H80"/>
  <c r="AR80" s="1"/>
  <c r="G80"/>
  <c r="AQ80" s="1"/>
  <c r="F80"/>
  <c r="AP80" s="1"/>
  <c r="E80"/>
  <c r="AO80" s="1"/>
  <c r="D80"/>
  <c r="AN80" s="1"/>
  <c r="T79"/>
  <c r="AA79" s="1"/>
  <c r="S79"/>
  <c r="Z79" s="1"/>
  <c r="R79"/>
  <c r="Y79" s="1"/>
  <c r="P79"/>
  <c r="W79" s="1"/>
  <c r="AD79" s="1"/>
  <c r="O79"/>
  <c r="V79" s="1"/>
  <c r="AC79" s="1"/>
  <c r="N79"/>
  <c r="U79" s="1"/>
  <c r="AB79" s="1"/>
  <c r="M79"/>
  <c r="L79"/>
  <c r="K79"/>
  <c r="I79"/>
  <c r="AS79" s="1"/>
  <c r="H79"/>
  <c r="AR79" s="1"/>
  <c r="G79"/>
  <c r="AQ79" s="1"/>
  <c r="F79"/>
  <c r="AP79" s="1"/>
  <c r="E79"/>
  <c r="AO79" s="1"/>
  <c r="D79"/>
  <c r="AN79" s="1"/>
  <c r="AU79" s="1"/>
  <c r="T78"/>
  <c r="AA78" s="1"/>
  <c r="S78"/>
  <c r="Z78" s="1"/>
  <c r="R78"/>
  <c r="Y78" s="1"/>
  <c r="P78"/>
  <c r="W78" s="1"/>
  <c r="AD78" s="1"/>
  <c r="O78"/>
  <c r="V78" s="1"/>
  <c r="AC78" s="1"/>
  <c r="N78"/>
  <c r="U78" s="1"/>
  <c r="AB78" s="1"/>
  <c r="M78"/>
  <c r="L78"/>
  <c r="K78"/>
  <c r="I78"/>
  <c r="AS78" s="1"/>
  <c r="H78"/>
  <c r="AR78" s="1"/>
  <c r="G78"/>
  <c r="AQ78" s="1"/>
  <c r="F78"/>
  <c r="AP78" s="1"/>
  <c r="E78"/>
  <c r="AO78" s="1"/>
  <c r="D78"/>
  <c r="AN78" s="1"/>
  <c r="T77"/>
  <c r="AA77" s="1"/>
  <c r="S77"/>
  <c r="Z77" s="1"/>
  <c r="R77"/>
  <c r="Y77" s="1"/>
  <c r="P77"/>
  <c r="W77" s="1"/>
  <c r="AD77" s="1"/>
  <c r="O77"/>
  <c r="V77" s="1"/>
  <c r="AC77" s="1"/>
  <c r="N77"/>
  <c r="U77" s="1"/>
  <c r="AB77" s="1"/>
  <c r="M77"/>
  <c r="L77"/>
  <c r="K77"/>
  <c r="I77"/>
  <c r="AS77" s="1"/>
  <c r="H77"/>
  <c r="AR77" s="1"/>
  <c r="G77"/>
  <c r="AQ77" s="1"/>
  <c r="F77"/>
  <c r="AP77" s="1"/>
  <c r="E77"/>
  <c r="AO77" s="1"/>
  <c r="D77"/>
  <c r="AN77" s="1"/>
  <c r="AU77" s="1"/>
  <c r="T76"/>
  <c r="AA76" s="1"/>
  <c r="S76"/>
  <c r="Z76" s="1"/>
  <c r="R76"/>
  <c r="Y76" s="1"/>
  <c r="P76"/>
  <c r="W76" s="1"/>
  <c r="AD76" s="1"/>
  <c r="O76"/>
  <c r="V76" s="1"/>
  <c r="AC76" s="1"/>
  <c r="N76"/>
  <c r="U76" s="1"/>
  <c r="AB76" s="1"/>
  <c r="M76"/>
  <c r="L76"/>
  <c r="K76"/>
  <c r="I76"/>
  <c r="AS76" s="1"/>
  <c r="H76"/>
  <c r="AR76" s="1"/>
  <c r="G76"/>
  <c r="AQ76" s="1"/>
  <c r="F76"/>
  <c r="AP76" s="1"/>
  <c r="E76"/>
  <c r="AO76" s="1"/>
  <c r="D76"/>
  <c r="AN76" s="1"/>
  <c r="T75"/>
  <c r="AA75" s="1"/>
  <c r="S75"/>
  <c r="Z75" s="1"/>
  <c r="R75"/>
  <c r="Y75" s="1"/>
  <c r="P75"/>
  <c r="W75" s="1"/>
  <c r="AD75" s="1"/>
  <c r="O75"/>
  <c r="V75" s="1"/>
  <c r="AC75" s="1"/>
  <c r="N75"/>
  <c r="U75" s="1"/>
  <c r="AB75" s="1"/>
  <c r="M75"/>
  <c r="L75"/>
  <c r="K75"/>
  <c r="I75"/>
  <c r="AS75" s="1"/>
  <c r="H75"/>
  <c r="AR75" s="1"/>
  <c r="G75"/>
  <c r="AQ75" s="1"/>
  <c r="F75"/>
  <c r="AP75" s="1"/>
  <c r="E75"/>
  <c r="AO75" s="1"/>
  <c r="D75"/>
  <c r="AN75" s="1"/>
  <c r="AU75" s="1"/>
  <c r="T74"/>
  <c r="AA74" s="1"/>
  <c r="S74"/>
  <c r="Z74" s="1"/>
  <c r="R74"/>
  <c r="Y74" s="1"/>
  <c r="P74"/>
  <c r="W74" s="1"/>
  <c r="AD74" s="1"/>
  <c r="O74"/>
  <c r="V74" s="1"/>
  <c r="AC74" s="1"/>
  <c r="N74"/>
  <c r="U74" s="1"/>
  <c r="AB74" s="1"/>
  <c r="M74"/>
  <c r="L74"/>
  <c r="K74"/>
  <c r="I74"/>
  <c r="AS74" s="1"/>
  <c r="H74"/>
  <c r="AR74" s="1"/>
  <c r="G74"/>
  <c r="AQ74" s="1"/>
  <c r="F74"/>
  <c r="AP74" s="1"/>
  <c r="E74"/>
  <c r="AO74" s="1"/>
  <c r="D74"/>
  <c r="AN74" s="1"/>
  <c r="T73"/>
  <c r="AA73" s="1"/>
  <c r="S73"/>
  <c r="Z73" s="1"/>
  <c r="R73"/>
  <c r="Y73" s="1"/>
  <c r="P73"/>
  <c r="W73" s="1"/>
  <c r="AD73" s="1"/>
  <c r="O73"/>
  <c r="V73" s="1"/>
  <c r="AC73" s="1"/>
  <c r="N73"/>
  <c r="U73" s="1"/>
  <c r="AB73" s="1"/>
  <c r="M73"/>
  <c r="L73"/>
  <c r="K73"/>
  <c r="I73"/>
  <c r="AS73" s="1"/>
  <c r="H73"/>
  <c r="AR73" s="1"/>
  <c r="G73"/>
  <c r="AQ73" s="1"/>
  <c r="F73"/>
  <c r="AP73" s="1"/>
  <c r="E73"/>
  <c r="AO73" s="1"/>
  <c r="D73"/>
  <c r="AN73" s="1"/>
  <c r="AU73" s="1"/>
  <c r="T72"/>
  <c r="AA72" s="1"/>
  <c r="S72"/>
  <c r="Z72" s="1"/>
  <c r="R72"/>
  <c r="Y72" s="1"/>
  <c r="P72"/>
  <c r="W72" s="1"/>
  <c r="AD72" s="1"/>
  <c r="O72"/>
  <c r="V72" s="1"/>
  <c r="AC72" s="1"/>
  <c r="N72"/>
  <c r="U72" s="1"/>
  <c r="AB72" s="1"/>
  <c r="M72"/>
  <c r="L72"/>
  <c r="K72"/>
  <c r="I72"/>
  <c r="AS72" s="1"/>
  <c r="H72"/>
  <c r="AR72" s="1"/>
  <c r="G72"/>
  <c r="AQ72" s="1"/>
  <c r="F72"/>
  <c r="AP72" s="1"/>
  <c r="E72"/>
  <c r="AO72" s="1"/>
  <c r="D72"/>
  <c r="AN72" s="1"/>
  <c r="T71"/>
  <c r="AA71" s="1"/>
  <c r="S71"/>
  <c r="Z71" s="1"/>
  <c r="R71"/>
  <c r="Y71" s="1"/>
  <c r="P71"/>
  <c r="W71" s="1"/>
  <c r="AD71" s="1"/>
  <c r="O71"/>
  <c r="V71" s="1"/>
  <c r="AC71" s="1"/>
  <c r="N71"/>
  <c r="U71" s="1"/>
  <c r="AB71" s="1"/>
  <c r="M71"/>
  <c r="L71"/>
  <c r="K71"/>
  <c r="I71"/>
  <c r="AS71" s="1"/>
  <c r="H71"/>
  <c r="AR71" s="1"/>
  <c r="G71"/>
  <c r="AQ71" s="1"/>
  <c r="F71"/>
  <c r="AP71" s="1"/>
  <c r="E71"/>
  <c r="AO71" s="1"/>
  <c r="D71"/>
  <c r="AN71" s="1"/>
  <c r="AU71" s="1"/>
  <c r="T70"/>
  <c r="AA70" s="1"/>
  <c r="S70"/>
  <c r="Z70" s="1"/>
  <c r="R70"/>
  <c r="Y70" s="1"/>
  <c r="P70"/>
  <c r="W70" s="1"/>
  <c r="AD70" s="1"/>
  <c r="O70"/>
  <c r="V70" s="1"/>
  <c r="AC70" s="1"/>
  <c r="N70"/>
  <c r="U70" s="1"/>
  <c r="AB70" s="1"/>
  <c r="M70"/>
  <c r="L70"/>
  <c r="K70"/>
  <c r="I70"/>
  <c r="AS70" s="1"/>
  <c r="H70"/>
  <c r="AR70" s="1"/>
  <c r="G70"/>
  <c r="AQ70" s="1"/>
  <c r="F70"/>
  <c r="AP70" s="1"/>
  <c r="E70"/>
  <c r="AO70" s="1"/>
  <c r="D70"/>
  <c r="AN70" s="1"/>
  <c r="T69"/>
  <c r="AA69" s="1"/>
  <c r="S69"/>
  <c r="Z69" s="1"/>
  <c r="R69"/>
  <c r="Y69" s="1"/>
  <c r="P69"/>
  <c r="W69" s="1"/>
  <c r="AD69" s="1"/>
  <c r="O69"/>
  <c r="V69" s="1"/>
  <c r="AC69" s="1"/>
  <c r="N69"/>
  <c r="U69" s="1"/>
  <c r="AB69" s="1"/>
  <c r="M69"/>
  <c r="L69"/>
  <c r="K69"/>
  <c r="I69"/>
  <c r="AS69" s="1"/>
  <c r="H69"/>
  <c r="AR69" s="1"/>
  <c r="G69"/>
  <c r="AQ69" s="1"/>
  <c r="F69"/>
  <c r="AP69" s="1"/>
  <c r="E69"/>
  <c r="AO69" s="1"/>
  <c r="D69"/>
  <c r="AN69" s="1"/>
  <c r="AU69" s="1"/>
  <c r="T68"/>
  <c r="AA68" s="1"/>
  <c r="S68"/>
  <c r="Z68" s="1"/>
  <c r="R68"/>
  <c r="Y68" s="1"/>
  <c r="P68"/>
  <c r="W68" s="1"/>
  <c r="AD68" s="1"/>
  <c r="O68"/>
  <c r="V68" s="1"/>
  <c r="AC68" s="1"/>
  <c r="N68"/>
  <c r="U68" s="1"/>
  <c r="AB68" s="1"/>
  <c r="M68"/>
  <c r="L68"/>
  <c r="K68"/>
  <c r="I68"/>
  <c r="AS68" s="1"/>
  <c r="H68"/>
  <c r="AR68" s="1"/>
  <c r="G68"/>
  <c r="AQ68" s="1"/>
  <c r="F68"/>
  <c r="AP68" s="1"/>
  <c r="E68"/>
  <c r="AO68" s="1"/>
  <c r="D68"/>
  <c r="AN68" s="1"/>
  <c r="Y67"/>
  <c r="T67"/>
  <c r="AA67" s="1"/>
  <c r="S67"/>
  <c r="Z67" s="1"/>
  <c r="R67"/>
  <c r="P67"/>
  <c r="W67" s="1"/>
  <c r="AD67" s="1"/>
  <c r="O67"/>
  <c r="V67" s="1"/>
  <c r="AC67" s="1"/>
  <c r="N67"/>
  <c r="U67" s="1"/>
  <c r="AB67" s="1"/>
  <c r="M67"/>
  <c r="L67"/>
  <c r="K67"/>
  <c r="I67"/>
  <c r="AS67" s="1"/>
  <c r="H67"/>
  <c r="G67"/>
  <c r="F67"/>
  <c r="AP67" s="1"/>
  <c r="E67"/>
  <c r="AO67" s="1"/>
  <c r="D67"/>
  <c r="T66"/>
  <c r="AA66" s="1"/>
  <c r="S66"/>
  <c r="Z66" s="1"/>
  <c r="R66"/>
  <c r="Y66" s="1"/>
  <c r="P66"/>
  <c r="W66" s="1"/>
  <c r="AD66" s="1"/>
  <c r="O66"/>
  <c r="V66" s="1"/>
  <c r="AC66" s="1"/>
  <c r="N66"/>
  <c r="U66" s="1"/>
  <c r="AB66" s="1"/>
  <c r="M66"/>
  <c r="L66"/>
  <c r="K66"/>
  <c r="I66"/>
  <c r="AS66" s="1"/>
  <c r="H66"/>
  <c r="AR66" s="1"/>
  <c r="G66"/>
  <c r="AQ66" s="1"/>
  <c r="F66"/>
  <c r="AP66" s="1"/>
  <c r="E66"/>
  <c r="AO66" s="1"/>
  <c r="D66"/>
  <c r="AN66" s="1"/>
  <c r="T65"/>
  <c r="AA65" s="1"/>
  <c r="S65"/>
  <c r="Z65" s="1"/>
  <c r="R65"/>
  <c r="Y65" s="1"/>
  <c r="P65"/>
  <c r="W65" s="1"/>
  <c r="AD65" s="1"/>
  <c r="O65"/>
  <c r="V65" s="1"/>
  <c r="AC65" s="1"/>
  <c r="N65"/>
  <c r="U65" s="1"/>
  <c r="AB65" s="1"/>
  <c r="M65"/>
  <c r="L65"/>
  <c r="K65"/>
  <c r="I65"/>
  <c r="AS65" s="1"/>
  <c r="H65"/>
  <c r="AR65" s="1"/>
  <c r="G65"/>
  <c r="AQ65" s="1"/>
  <c r="F65"/>
  <c r="AP65" s="1"/>
  <c r="E65"/>
  <c r="AO65" s="1"/>
  <c r="D65"/>
  <c r="AN65" s="1"/>
  <c r="T64"/>
  <c r="AA64" s="1"/>
  <c r="S64"/>
  <c r="Z64" s="1"/>
  <c r="R64"/>
  <c r="Y64" s="1"/>
  <c r="P64"/>
  <c r="W64" s="1"/>
  <c r="AD64" s="1"/>
  <c r="O64"/>
  <c r="V64" s="1"/>
  <c r="AC64" s="1"/>
  <c r="N64"/>
  <c r="U64" s="1"/>
  <c r="AB64" s="1"/>
  <c r="M64"/>
  <c r="L64"/>
  <c r="K64"/>
  <c r="I64"/>
  <c r="AS64" s="1"/>
  <c r="H64"/>
  <c r="AR64" s="1"/>
  <c r="G64"/>
  <c r="AQ64" s="1"/>
  <c r="F64"/>
  <c r="AP64" s="1"/>
  <c r="E64"/>
  <c r="AO64" s="1"/>
  <c r="D64"/>
  <c r="AN64" s="1"/>
  <c r="T63"/>
  <c r="AA63" s="1"/>
  <c r="S63"/>
  <c r="Z63" s="1"/>
  <c r="R63"/>
  <c r="Y63" s="1"/>
  <c r="P63"/>
  <c r="W63" s="1"/>
  <c r="AD63" s="1"/>
  <c r="O63"/>
  <c r="V63" s="1"/>
  <c r="AC63" s="1"/>
  <c r="N63"/>
  <c r="U63" s="1"/>
  <c r="AB63" s="1"/>
  <c r="M63"/>
  <c r="L63"/>
  <c r="K63"/>
  <c r="I63"/>
  <c r="AS63" s="1"/>
  <c r="H63"/>
  <c r="AR63" s="1"/>
  <c r="G63"/>
  <c r="AQ63" s="1"/>
  <c r="F63"/>
  <c r="AP63" s="1"/>
  <c r="E63"/>
  <c r="AO63" s="1"/>
  <c r="D63"/>
  <c r="AN63" s="1"/>
  <c r="T62"/>
  <c r="AA62" s="1"/>
  <c r="S62"/>
  <c r="Z62" s="1"/>
  <c r="R62"/>
  <c r="Y62" s="1"/>
  <c r="P62"/>
  <c r="W62" s="1"/>
  <c r="AD62" s="1"/>
  <c r="O62"/>
  <c r="V62" s="1"/>
  <c r="AC62" s="1"/>
  <c r="N62"/>
  <c r="U62" s="1"/>
  <c r="AB62" s="1"/>
  <c r="M62"/>
  <c r="L62"/>
  <c r="K62"/>
  <c r="I62"/>
  <c r="AS62" s="1"/>
  <c r="H62"/>
  <c r="AR62" s="1"/>
  <c r="G62"/>
  <c r="AQ62" s="1"/>
  <c r="F62"/>
  <c r="AP62" s="1"/>
  <c r="E62"/>
  <c r="AO62" s="1"/>
  <c r="D62"/>
  <c r="AN62" s="1"/>
  <c r="T61"/>
  <c r="AA61" s="1"/>
  <c r="S61"/>
  <c r="Z61" s="1"/>
  <c r="R61"/>
  <c r="Y61" s="1"/>
  <c r="P61"/>
  <c r="W61" s="1"/>
  <c r="AD61" s="1"/>
  <c r="O61"/>
  <c r="V61" s="1"/>
  <c r="AC61" s="1"/>
  <c r="N61"/>
  <c r="U61" s="1"/>
  <c r="AB61" s="1"/>
  <c r="M61"/>
  <c r="L61"/>
  <c r="K61"/>
  <c r="I61"/>
  <c r="AS61" s="1"/>
  <c r="H61"/>
  <c r="AR61" s="1"/>
  <c r="G61"/>
  <c r="AQ61" s="1"/>
  <c r="F61"/>
  <c r="AP61" s="1"/>
  <c r="E61"/>
  <c r="AO61" s="1"/>
  <c r="D61"/>
  <c r="AN61" s="1"/>
  <c r="T60"/>
  <c r="AA60" s="1"/>
  <c r="S60"/>
  <c r="Z60" s="1"/>
  <c r="R60"/>
  <c r="Y60" s="1"/>
  <c r="P60"/>
  <c r="W60" s="1"/>
  <c r="AD60" s="1"/>
  <c r="O60"/>
  <c r="V60" s="1"/>
  <c r="AC60" s="1"/>
  <c r="N60"/>
  <c r="U60" s="1"/>
  <c r="AB60" s="1"/>
  <c r="M60"/>
  <c r="L60"/>
  <c r="K60"/>
  <c r="I60"/>
  <c r="AS60" s="1"/>
  <c r="H60"/>
  <c r="AR60" s="1"/>
  <c r="G60"/>
  <c r="AQ60" s="1"/>
  <c r="F60"/>
  <c r="AP60" s="1"/>
  <c r="E60"/>
  <c r="AO60" s="1"/>
  <c r="D60"/>
  <c r="AN60" s="1"/>
  <c r="T59"/>
  <c r="AA59" s="1"/>
  <c r="S59"/>
  <c r="Z59" s="1"/>
  <c r="R59"/>
  <c r="Y59" s="1"/>
  <c r="P59"/>
  <c r="W59" s="1"/>
  <c r="AD59" s="1"/>
  <c r="O59"/>
  <c r="V59" s="1"/>
  <c r="AC59" s="1"/>
  <c r="N59"/>
  <c r="U59" s="1"/>
  <c r="AB59" s="1"/>
  <c r="M59"/>
  <c r="L59"/>
  <c r="K59"/>
  <c r="I59"/>
  <c r="AS59" s="1"/>
  <c r="H59"/>
  <c r="AR59" s="1"/>
  <c r="G59"/>
  <c r="AQ59" s="1"/>
  <c r="F59"/>
  <c r="AP59" s="1"/>
  <c r="E59"/>
  <c r="AO59" s="1"/>
  <c r="D59"/>
  <c r="AN59" s="1"/>
  <c r="T58"/>
  <c r="AA58" s="1"/>
  <c r="S58"/>
  <c r="Z58" s="1"/>
  <c r="R58"/>
  <c r="Y58" s="1"/>
  <c r="P58"/>
  <c r="W58" s="1"/>
  <c r="AD58" s="1"/>
  <c r="O58"/>
  <c r="V58" s="1"/>
  <c r="AC58" s="1"/>
  <c r="N58"/>
  <c r="U58" s="1"/>
  <c r="AB58" s="1"/>
  <c r="M58"/>
  <c r="L58"/>
  <c r="K58"/>
  <c r="I58"/>
  <c r="AS58" s="1"/>
  <c r="H58"/>
  <c r="AR58" s="1"/>
  <c r="G58"/>
  <c r="AQ58" s="1"/>
  <c r="F58"/>
  <c r="AP58" s="1"/>
  <c r="E58"/>
  <c r="AO58" s="1"/>
  <c r="D58"/>
  <c r="AN58" s="1"/>
  <c r="T57"/>
  <c r="AA57" s="1"/>
  <c r="S57"/>
  <c r="Z57" s="1"/>
  <c r="R57"/>
  <c r="Y57" s="1"/>
  <c r="P57"/>
  <c r="W57" s="1"/>
  <c r="AD57" s="1"/>
  <c r="O57"/>
  <c r="V57" s="1"/>
  <c r="AC57" s="1"/>
  <c r="N57"/>
  <c r="U57" s="1"/>
  <c r="AB57" s="1"/>
  <c r="M57"/>
  <c r="L57"/>
  <c r="K57"/>
  <c r="I57"/>
  <c r="AS57" s="1"/>
  <c r="H57"/>
  <c r="AR57" s="1"/>
  <c r="G57"/>
  <c r="AQ57" s="1"/>
  <c r="F57"/>
  <c r="AP57" s="1"/>
  <c r="E57"/>
  <c r="AO57" s="1"/>
  <c r="D57"/>
  <c r="AN57" s="1"/>
  <c r="T56"/>
  <c r="AA56" s="1"/>
  <c r="S56"/>
  <c r="Z56" s="1"/>
  <c r="R56"/>
  <c r="Y56" s="1"/>
  <c r="P56"/>
  <c r="W56" s="1"/>
  <c r="AD56" s="1"/>
  <c r="O56"/>
  <c r="V56" s="1"/>
  <c r="AC56" s="1"/>
  <c r="N56"/>
  <c r="U56" s="1"/>
  <c r="AB56" s="1"/>
  <c r="M56"/>
  <c r="L56"/>
  <c r="K56"/>
  <c r="I56"/>
  <c r="AS56" s="1"/>
  <c r="H56"/>
  <c r="AR56" s="1"/>
  <c r="G56"/>
  <c r="AQ56" s="1"/>
  <c r="F56"/>
  <c r="AP56" s="1"/>
  <c r="E56"/>
  <c r="AO56" s="1"/>
  <c r="D56"/>
  <c r="AN56" s="1"/>
  <c r="T55"/>
  <c r="AA55" s="1"/>
  <c r="S55"/>
  <c r="Z55" s="1"/>
  <c r="R55"/>
  <c r="Y55" s="1"/>
  <c r="P55"/>
  <c r="W55" s="1"/>
  <c r="AD55" s="1"/>
  <c r="O55"/>
  <c r="V55" s="1"/>
  <c r="AC55" s="1"/>
  <c r="N55"/>
  <c r="U55" s="1"/>
  <c r="AB55" s="1"/>
  <c r="M55"/>
  <c r="L55"/>
  <c r="K55"/>
  <c r="I55"/>
  <c r="AS55" s="1"/>
  <c r="H55"/>
  <c r="AR55" s="1"/>
  <c r="G55"/>
  <c r="AQ55" s="1"/>
  <c r="F55"/>
  <c r="AP55" s="1"/>
  <c r="E55"/>
  <c r="AO55" s="1"/>
  <c r="D55"/>
  <c r="AN55" s="1"/>
  <c r="T54"/>
  <c r="AA54" s="1"/>
  <c r="S54"/>
  <c r="Z54" s="1"/>
  <c r="R54"/>
  <c r="Y54" s="1"/>
  <c r="P54"/>
  <c r="W54" s="1"/>
  <c r="AD54" s="1"/>
  <c r="O54"/>
  <c r="V54" s="1"/>
  <c r="AC54" s="1"/>
  <c r="N54"/>
  <c r="U54" s="1"/>
  <c r="AB54" s="1"/>
  <c r="M54"/>
  <c r="L54"/>
  <c r="K54"/>
  <c r="I54"/>
  <c r="AS54" s="1"/>
  <c r="H54"/>
  <c r="AR54" s="1"/>
  <c r="G54"/>
  <c r="AQ54" s="1"/>
  <c r="F54"/>
  <c r="AP54" s="1"/>
  <c r="E54"/>
  <c r="AO54" s="1"/>
  <c r="D54"/>
  <c r="AN54" s="1"/>
  <c r="T53"/>
  <c r="AA53" s="1"/>
  <c r="S53"/>
  <c r="Z53" s="1"/>
  <c r="R53"/>
  <c r="Y53" s="1"/>
  <c r="P53"/>
  <c r="W53" s="1"/>
  <c r="AD53" s="1"/>
  <c r="O53"/>
  <c r="V53" s="1"/>
  <c r="AC53" s="1"/>
  <c r="N53"/>
  <c r="U53" s="1"/>
  <c r="AB53" s="1"/>
  <c r="M53"/>
  <c r="L53"/>
  <c r="K53"/>
  <c r="I53"/>
  <c r="AS53" s="1"/>
  <c r="H53"/>
  <c r="AR53" s="1"/>
  <c r="G53"/>
  <c r="AQ53" s="1"/>
  <c r="F53"/>
  <c r="AP53" s="1"/>
  <c r="E53"/>
  <c r="AO53" s="1"/>
  <c r="D53"/>
  <c r="AN53" s="1"/>
  <c r="T52"/>
  <c r="AA52" s="1"/>
  <c r="S52"/>
  <c r="Z52" s="1"/>
  <c r="R52"/>
  <c r="Y52" s="1"/>
  <c r="P52"/>
  <c r="W52" s="1"/>
  <c r="AD52" s="1"/>
  <c r="O52"/>
  <c r="V52" s="1"/>
  <c r="AC52" s="1"/>
  <c r="N52"/>
  <c r="U52" s="1"/>
  <c r="AB52" s="1"/>
  <c r="M52"/>
  <c r="L52"/>
  <c r="K52"/>
  <c r="I52"/>
  <c r="AS52" s="1"/>
  <c r="H52"/>
  <c r="AR52" s="1"/>
  <c r="G52"/>
  <c r="AQ52" s="1"/>
  <c r="F52"/>
  <c r="AP52" s="1"/>
  <c r="E52"/>
  <c r="AO52" s="1"/>
  <c r="D52"/>
  <c r="AN52" s="1"/>
  <c r="T51"/>
  <c r="AA51" s="1"/>
  <c r="S51"/>
  <c r="Z51" s="1"/>
  <c r="R51"/>
  <c r="Y51" s="1"/>
  <c r="P51"/>
  <c r="W51" s="1"/>
  <c r="AD51" s="1"/>
  <c r="O51"/>
  <c r="V51" s="1"/>
  <c r="AC51" s="1"/>
  <c r="N51"/>
  <c r="U51" s="1"/>
  <c r="AB51" s="1"/>
  <c r="M51"/>
  <c r="L51"/>
  <c r="K51"/>
  <c r="I51"/>
  <c r="AS51" s="1"/>
  <c r="H51"/>
  <c r="AR51" s="1"/>
  <c r="G51"/>
  <c r="AQ51" s="1"/>
  <c r="F51"/>
  <c r="AP51" s="1"/>
  <c r="E51"/>
  <c r="AO51" s="1"/>
  <c r="D51"/>
  <c r="AN51" s="1"/>
  <c r="T50"/>
  <c r="AA50" s="1"/>
  <c r="S50"/>
  <c r="Z50" s="1"/>
  <c r="R50"/>
  <c r="Y50" s="1"/>
  <c r="P50"/>
  <c r="W50" s="1"/>
  <c r="AD50" s="1"/>
  <c r="O50"/>
  <c r="V50" s="1"/>
  <c r="AC50" s="1"/>
  <c r="N50"/>
  <c r="U50" s="1"/>
  <c r="AB50" s="1"/>
  <c r="M50"/>
  <c r="L50"/>
  <c r="K50"/>
  <c r="I50"/>
  <c r="AS50" s="1"/>
  <c r="H50"/>
  <c r="AR50" s="1"/>
  <c r="G50"/>
  <c r="AQ50" s="1"/>
  <c r="F50"/>
  <c r="AP50" s="1"/>
  <c r="E50"/>
  <c r="AO50" s="1"/>
  <c r="D50"/>
  <c r="AN50" s="1"/>
  <c r="T49"/>
  <c r="AA49" s="1"/>
  <c r="S49"/>
  <c r="Z49" s="1"/>
  <c r="R49"/>
  <c r="Y49" s="1"/>
  <c r="P49"/>
  <c r="W49" s="1"/>
  <c r="AD49" s="1"/>
  <c r="O49"/>
  <c r="V49" s="1"/>
  <c r="AC49" s="1"/>
  <c r="N49"/>
  <c r="U49" s="1"/>
  <c r="AB49" s="1"/>
  <c r="M49"/>
  <c r="L49"/>
  <c r="K49"/>
  <c r="I49"/>
  <c r="AS49" s="1"/>
  <c r="H49"/>
  <c r="AR49" s="1"/>
  <c r="G49"/>
  <c r="AQ49" s="1"/>
  <c r="F49"/>
  <c r="AP49" s="1"/>
  <c r="E49"/>
  <c r="AO49" s="1"/>
  <c r="D49"/>
  <c r="AN49" s="1"/>
  <c r="T48"/>
  <c r="AA48" s="1"/>
  <c r="S48"/>
  <c r="Z48" s="1"/>
  <c r="R48"/>
  <c r="Y48" s="1"/>
  <c r="P48"/>
  <c r="W48" s="1"/>
  <c r="AD48" s="1"/>
  <c r="O48"/>
  <c r="V48" s="1"/>
  <c r="AC48" s="1"/>
  <c r="N48"/>
  <c r="U48" s="1"/>
  <c r="AB48" s="1"/>
  <c r="M48"/>
  <c r="L48"/>
  <c r="K48"/>
  <c r="I48"/>
  <c r="AS48" s="1"/>
  <c r="H48"/>
  <c r="AR48" s="1"/>
  <c r="G48"/>
  <c r="AQ48" s="1"/>
  <c r="F48"/>
  <c r="AP48" s="1"/>
  <c r="E48"/>
  <c r="AO48" s="1"/>
  <c r="D48"/>
  <c r="AN48" s="1"/>
  <c r="T47"/>
  <c r="AA47" s="1"/>
  <c r="S47"/>
  <c r="Z47" s="1"/>
  <c r="R47"/>
  <c r="Y47" s="1"/>
  <c r="P47"/>
  <c r="W47" s="1"/>
  <c r="AD47" s="1"/>
  <c r="O47"/>
  <c r="V47" s="1"/>
  <c r="AC47" s="1"/>
  <c r="N47"/>
  <c r="U47" s="1"/>
  <c r="AB47" s="1"/>
  <c r="M47"/>
  <c r="L47"/>
  <c r="K47"/>
  <c r="I47"/>
  <c r="AS47" s="1"/>
  <c r="H47"/>
  <c r="AR47" s="1"/>
  <c r="G47"/>
  <c r="AQ47" s="1"/>
  <c r="F47"/>
  <c r="AP47" s="1"/>
  <c r="E47"/>
  <c r="AO47" s="1"/>
  <c r="D47"/>
  <c r="AN47" s="1"/>
  <c r="T46"/>
  <c r="AA46" s="1"/>
  <c r="S46"/>
  <c r="Z46" s="1"/>
  <c r="R46"/>
  <c r="Y46" s="1"/>
  <c r="P46"/>
  <c r="W46" s="1"/>
  <c r="AD46" s="1"/>
  <c r="O46"/>
  <c r="V46" s="1"/>
  <c r="AC46" s="1"/>
  <c r="N46"/>
  <c r="U46" s="1"/>
  <c r="AB46" s="1"/>
  <c r="M46"/>
  <c r="L46"/>
  <c r="K46"/>
  <c r="I46"/>
  <c r="AS46" s="1"/>
  <c r="H46"/>
  <c r="AR46" s="1"/>
  <c r="G46"/>
  <c r="AQ46" s="1"/>
  <c r="F46"/>
  <c r="AP46" s="1"/>
  <c r="E46"/>
  <c r="AO46" s="1"/>
  <c r="D46"/>
  <c r="AN46" s="1"/>
  <c r="T45"/>
  <c r="AA45" s="1"/>
  <c r="S45"/>
  <c r="Z45" s="1"/>
  <c r="R45"/>
  <c r="Y45" s="1"/>
  <c r="P45"/>
  <c r="W45" s="1"/>
  <c r="AD45" s="1"/>
  <c r="O45"/>
  <c r="V45" s="1"/>
  <c r="AC45" s="1"/>
  <c r="N45"/>
  <c r="U45" s="1"/>
  <c r="AB45" s="1"/>
  <c r="M45"/>
  <c r="L45"/>
  <c r="K45"/>
  <c r="I45"/>
  <c r="AS45" s="1"/>
  <c r="H45"/>
  <c r="AR45" s="1"/>
  <c r="G45"/>
  <c r="AQ45" s="1"/>
  <c r="F45"/>
  <c r="AP45" s="1"/>
  <c r="E45"/>
  <c r="AO45" s="1"/>
  <c r="D45"/>
  <c r="AN45" s="1"/>
  <c r="T44"/>
  <c r="AA44" s="1"/>
  <c r="S44"/>
  <c r="Z44" s="1"/>
  <c r="R44"/>
  <c r="Y44" s="1"/>
  <c r="P44"/>
  <c r="W44" s="1"/>
  <c r="AD44" s="1"/>
  <c r="O44"/>
  <c r="V44" s="1"/>
  <c r="AC44" s="1"/>
  <c r="N44"/>
  <c r="U44" s="1"/>
  <c r="AB44" s="1"/>
  <c r="M44"/>
  <c r="L44"/>
  <c r="K44"/>
  <c r="I44"/>
  <c r="AS44" s="1"/>
  <c r="H44"/>
  <c r="AR44" s="1"/>
  <c r="G44"/>
  <c r="AQ44" s="1"/>
  <c r="F44"/>
  <c r="AP44" s="1"/>
  <c r="E44"/>
  <c r="AO44" s="1"/>
  <c r="D44"/>
  <c r="AN44" s="1"/>
  <c r="T43"/>
  <c r="AA43" s="1"/>
  <c r="S43"/>
  <c r="Z43" s="1"/>
  <c r="R43"/>
  <c r="Y43" s="1"/>
  <c r="P43"/>
  <c r="W43" s="1"/>
  <c r="AD43" s="1"/>
  <c r="O43"/>
  <c r="V43" s="1"/>
  <c r="AC43" s="1"/>
  <c r="N43"/>
  <c r="U43" s="1"/>
  <c r="AB43" s="1"/>
  <c r="M43"/>
  <c r="L43"/>
  <c r="K43"/>
  <c r="I43"/>
  <c r="AS43" s="1"/>
  <c r="H43"/>
  <c r="AR43" s="1"/>
  <c r="G43"/>
  <c r="AQ43" s="1"/>
  <c r="F43"/>
  <c r="AP43" s="1"/>
  <c r="E43"/>
  <c r="AO43" s="1"/>
  <c r="D43"/>
  <c r="AN43" s="1"/>
  <c r="T42"/>
  <c r="AA42" s="1"/>
  <c r="S42"/>
  <c r="Z42" s="1"/>
  <c r="R42"/>
  <c r="Y42" s="1"/>
  <c r="P42"/>
  <c r="W42" s="1"/>
  <c r="AD42" s="1"/>
  <c r="O42"/>
  <c r="V42" s="1"/>
  <c r="AC42" s="1"/>
  <c r="N42"/>
  <c r="U42" s="1"/>
  <c r="AB42" s="1"/>
  <c r="M42"/>
  <c r="L42"/>
  <c r="K42"/>
  <c r="I42"/>
  <c r="AS42" s="1"/>
  <c r="H42"/>
  <c r="AR42" s="1"/>
  <c r="G42"/>
  <c r="AQ42" s="1"/>
  <c r="F42"/>
  <c r="AP42" s="1"/>
  <c r="E42"/>
  <c r="AO42" s="1"/>
  <c r="D42"/>
  <c r="AN42" s="1"/>
  <c r="T41"/>
  <c r="AA41" s="1"/>
  <c r="S41"/>
  <c r="Z41" s="1"/>
  <c r="R41"/>
  <c r="Y41" s="1"/>
  <c r="P41"/>
  <c r="W41" s="1"/>
  <c r="AD41" s="1"/>
  <c r="O41"/>
  <c r="V41" s="1"/>
  <c r="AC41" s="1"/>
  <c r="N41"/>
  <c r="U41" s="1"/>
  <c r="AB41" s="1"/>
  <c r="M41"/>
  <c r="L41"/>
  <c r="K41"/>
  <c r="I41"/>
  <c r="AS41" s="1"/>
  <c r="H41"/>
  <c r="AR41" s="1"/>
  <c r="G41"/>
  <c r="AQ41" s="1"/>
  <c r="F41"/>
  <c r="AP41" s="1"/>
  <c r="E41"/>
  <c r="AO41" s="1"/>
  <c r="D41"/>
  <c r="AN41" s="1"/>
  <c r="T40"/>
  <c r="AA40" s="1"/>
  <c r="S40"/>
  <c r="Z40" s="1"/>
  <c r="R40"/>
  <c r="Y40" s="1"/>
  <c r="P40"/>
  <c r="W40" s="1"/>
  <c r="AD40" s="1"/>
  <c r="O40"/>
  <c r="V40" s="1"/>
  <c r="AC40" s="1"/>
  <c r="N40"/>
  <c r="U40" s="1"/>
  <c r="AB40" s="1"/>
  <c r="M40"/>
  <c r="L40"/>
  <c r="K40"/>
  <c r="I40"/>
  <c r="AS40" s="1"/>
  <c r="H40"/>
  <c r="AR40" s="1"/>
  <c r="G40"/>
  <c r="AQ40" s="1"/>
  <c r="F40"/>
  <c r="AP40" s="1"/>
  <c r="E40"/>
  <c r="AO40" s="1"/>
  <c r="D40"/>
  <c r="AN40" s="1"/>
  <c r="T39"/>
  <c r="AA39" s="1"/>
  <c r="S39"/>
  <c r="Z39" s="1"/>
  <c r="R39"/>
  <c r="Y39" s="1"/>
  <c r="P39"/>
  <c r="W39" s="1"/>
  <c r="AD39" s="1"/>
  <c r="O39"/>
  <c r="V39" s="1"/>
  <c r="AC39" s="1"/>
  <c r="N39"/>
  <c r="U39" s="1"/>
  <c r="AB39" s="1"/>
  <c r="M39"/>
  <c r="L39"/>
  <c r="K39"/>
  <c r="I39"/>
  <c r="AS39" s="1"/>
  <c r="H39"/>
  <c r="AR39" s="1"/>
  <c r="G39"/>
  <c r="AQ39" s="1"/>
  <c r="F39"/>
  <c r="AP39" s="1"/>
  <c r="E39"/>
  <c r="AO39" s="1"/>
  <c r="D39"/>
  <c r="AN39" s="1"/>
  <c r="T38"/>
  <c r="AA38" s="1"/>
  <c r="S38"/>
  <c r="Z38" s="1"/>
  <c r="R38"/>
  <c r="Y38" s="1"/>
  <c r="P38"/>
  <c r="W38" s="1"/>
  <c r="AD38" s="1"/>
  <c r="O38"/>
  <c r="V38" s="1"/>
  <c r="AC38" s="1"/>
  <c r="N38"/>
  <c r="U38" s="1"/>
  <c r="AB38" s="1"/>
  <c r="M38"/>
  <c r="L38"/>
  <c r="K38"/>
  <c r="I38"/>
  <c r="AS38" s="1"/>
  <c r="H38"/>
  <c r="AR38" s="1"/>
  <c r="G38"/>
  <c r="AQ38" s="1"/>
  <c r="F38"/>
  <c r="AP38" s="1"/>
  <c r="E38"/>
  <c r="AO38" s="1"/>
  <c r="D38"/>
  <c r="AN38" s="1"/>
  <c r="T37"/>
  <c r="AA37" s="1"/>
  <c r="S37"/>
  <c r="Z37" s="1"/>
  <c r="R37"/>
  <c r="Y37" s="1"/>
  <c r="P37"/>
  <c r="W37" s="1"/>
  <c r="AD37" s="1"/>
  <c r="O37"/>
  <c r="V37" s="1"/>
  <c r="AC37" s="1"/>
  <c r="N37"/>
  <c r="U37" s="1"/>
  <c r="AB37" s="1"/>
  <c r="M37"/>
  <c r="L37"/>
  <c r="K37"/>
  <c r="I37"/>
  <c r="AS37" s="1"/>
  <c r="H37"/>
  <c r="G37"/>
  <c r="AQ37" s="1"/>
  <c r="F37"/>
  <c r="E37"/>
  <c r="AO37" s="1"/>
  <c r="D37"/>
  <c r="T36"/>
  <c r="AA36" s="1"/>
  <c r="S36"/>
  <c r="Z36" s="1"/>
  <c r="R36"/>
  <c r="Y36" s="1"/>
  <c r="P36"/>
  <c r="W36" s="1"/>
  <c r="AD36" s="1"/>
  <c r="O36"/>
  <c r="V36" s="1"/>
  <c r="AC36" s="1"/>
  <c r="N36"/>
  <c r="U36" s="1"/>
  <c r="AB36" s="1"/>
  <c r="M36"/>
  <c r="L36"/>
  <c r="K36"/>
  <c r="I36"/>
  <c r="AS36" s="1"/>
  <c r="H36"/>
  <c r="AR36" s="1"/>
  <c r="G36"/>
  <c r="AQ36" s="1"/>
  <c r="F36"/>
  <c r="AP36" s="1"/>
  <c r="E36"/>
  <c r="AO36" s="1"/>
  <c r="D36"/>
  <c r="AN36" s="1"/>
  <c r="AU36" s="1"/>
  <c r="T35"/>
  <c r="AA35" s="1"/>
  <c r="S35"/>
  <c r="Z35" s="1"/>
  <c r="R35"/>
  <c r="Y35" s="1"/>
  <c r="P35"/>
  <c r="W35" s="1"/>
  <c r="AD35" s="1"/>
  <c r="O35"/>
  <c r="V35" s="1"/>
  <c r="AC35" s="1"/>
  <c r="N35"/>
  <c r="U35" s="1"/>
  <c r="AB35" s="1"/>
  <c r="M35"/>
  <c r="L35"/>
  <c r="K35"/>
  <c r="I35"/>
  <c r="AS35" s="1"/>
  <c r="H35"/>
  <c r="AR35" s="1"/>
  <c r="G35"/>
  <c r="AQ35" s="1"/>
  <c r="F35"/>
  <c r="AP35" s="1"/>
  <c r="E35"/>
  <c r="AO35" s="1"/>
  <c r="D35"/>
  <c r="AN35" s="1"/>
  <c r="T34"/>
  <c r="AA34" s="1"/>
  <c r="S34"/>
  <c r="Z34" s="1"/>
  <c r="R34"/>
  <c r="Y34" s="1"/>
  <c r="P34"/>
  <c r="W34" s="1"/>
  <c r="AD34" s="1"/>
  <c r="O34"/>
  <c r="V34" s="1"/>
  <c r="AC34" s="1"/>
  <c r="N34"/>
  <c r="U34" s="1"/>
  <c r="AB34" s="1"/>
  <c r="M34"/>
  <c r="L34"/>
  <c r="K34"/>
  <c r="I34"/>
  <c r="AS34" s="1"/>
  <c r="H34"/>
  <c r="AR34" s="1"/>
  <c r="G34"/>
  <c r="AQ34" s="1"/>
  <c r="F34"/>
  <c r="AP34" s="1"/>
  <c r="E34"/>
  <c r="AO34" s="1"/>
  <c r="D34"/>
  <c r="AN34" s="1"/>
  <c r="AU34" s="1"/>
  <c r="T33"/>
  <c r="AA33" s="1"/>
  <c r="S33"/>
  <c r="Z33" s="1"/>
  <c r="R33"/>
  <c r="Y33" s="1"/>
  <c r="P33"/>
  <c r="W33" s="1"/>
  <c r="AD33" s="1"/>
  <c r="O33"/>
  <c r="V33" s="1"/>
  <c r="AC33" s="1"/>
  <c r="N33"/>
  <c r="U33" s="1"/>
  <c r="AB33" s="1"/>
  <c r="M33"/>
  <c r="L33"/>
  <c r="K33"/>
  <c r="I33"/>
  <c r="AS33" s="1"/>
  <c r="H33"/>
  <c r="AR33" s="1"/>
  <c r="G33"/>
  <c r="AQ33" s="1"/>
  <c r="F33"/>
  <c r="AP33" s="1"/>
  <c r="E33"/>
  <c r="AO33" s="1"/>
  <c r="D33"/>
  <c r="AN33" s="1"/>
  <c r="T32"/>
  <c r="AA32" s="1"/>
  <c r="S32"/>
  <c r="Z32" s="1"/>
  <c r="R32"/>
  <c r="Y32" s="1"/>
  <c r="P32"/>
  <c r="W32" s="1"/>
  <c r="AD32" s="1"/>
  <c r="O32"/>
  <c r="V32" s="1"/>
  <c r="AC32" s="1"/>
  <c r="N32"/>
  <c r="U32" s="1"/>
  <c r="AB32" s="1"/>
  <c r="M32"/>
  <c r="L32"/>
  <c r="K32"/>
  <c r="I32"/>
  <c r="AS32" s="1"/>
  <c r="H32"/>
  <c r="AR32" s="1"/>
  <c r="G32"/>
  <c r="AQ32" s="1"/>
  <c r="F32"/>
  <c r="AP32" s="1"/>
  <c r="E32"/>
  <c r="AO32" s="1"/>
  <c r="D32"/>
  <c r="AN32" s="1"/>
  <c r="AU32" s="1"/>
  <c r="T31"/>
  <c r="AA31" s="1"/>
  <c r="S31"/>
  <c r="Z31" s="1"/>
  <c r="R31"/>
  <c r="Y31" s="1"/>
  <c r="P31"/>
  <c r="W31" s="1"/>
  <c r="AD31" s="1"/>
  <c r="O31"/>
  <c r="V31" s="1"/>
  <c r="AC31" s="1"/>
  <c r="N31"/>
  <c r="U31" s="1"/>
  <c r="AB31" s="1"/>
  <c r="M31"/>
  <c r="L31"/>
  <c r="K31"/>
  <c r="I31"/>
  <c r="AS31" s="1"/>
  <c r="H31"/>
  <c r="AR31" s="1"/>
  <c r="G31"/>
  <c r="AQ31" s="1"/>
  <c r="F31"/>
  <c r="AP31" s="1"/>
  <c r="E31"/>
  <c r="AO31" s="1"/>
  <c r="D31"/>
  <c r="AN31" s="1"/>
  <c r="T30"/>
  <c r="AA30" s="1"/>
  <c r="S30"/>
  <c r="Z30" s="1"/>
  <c r="R30"/>
  <c r="Y30" s="1"/>
  <c r="P30"/>
  <c r="W30" s="1"/>
  <c r="AD30" s="1"/>
  <c r="O30"/>
  <c r="V30" s="1"/>
  <c r="AC30" s="1"/>
  <c r="N30"/>
  <c r="U30" s="1"/>
  <c r="AB30" s="1"/>
  <c r="M30"/>
  <c r="L30"/>
  <c r="K30"/>
  <c r="I30"/>
  <c r="AS30" s="1"/>
  <c r="H30"/>
  <c r="AR30" s="1"/>
  <c r="G30"/>
  <c r="AQ30" s="1"/>
  <c r="F30"/>
  <c r="AP30" s="1"/>
  <c r="E30"/>
  <c r="AO30" s="1"/>
  <c r="D30"/>
  <c r="AN30" s="1"/>
  <c r="AU30" s="1"/>
  <c r="T29"/>
  <c r="AA29" s="1"/>
  <c r="S29"/>
  <c r="Z29" s="1"/>
  <c r="R29"/>
  <c r="Y29" s="1"/>
  <c r="P29"/>
  <c r="W29" s="1"/>
  <c r="AD29" s="1"/>
  <c r="O29"/>
  <c r="V29" s="1"/>
  <c r="AC29" s="1"/>
  <c r="N29"/>
  <c r="U29" s="1"/>
  <c r="AB29" s="1"/>
  <c r="M29"/>
  <c r="L29"/>
  <c r="K29"/>
  <c r="I29"/>
  <c r="AS29" s="1"/>
  <c r="H29"/>
  <c r="AR29" s="1"/>
  <c r="G29"/>
  <c r="AQ29" s="1"/>
  <c r="F29"/>
  <c r="AP29" s="1"/>
  <c r="E29"/>
  <c r="AO29" s="1"/>
  <c r="D29"/>
  <c r="AN29" s="1"/>
  <c r="T28"/>
  <c r="AA28" s="1"/>
  <c r="S28"/>
  <c r="Z28" s="1"/>
  <c r="R28"/>
  <c r="Y28" s="1"/>
  <c r="P28"/>
  <c r="W28" s="1"/>
  <c r="AD28" s="1"/>
  <c r="O28"/>
  <c r="V28" s="1"/>
  <c r="AC28" s="1"/>
  <c r="N28"/>
  <c r="U28" s="1"/>
  <c r="AB28" s="1"/>
  <c r="M28"/>
  <c r="L28"/>
  <c r="K28"/>
  <c r="I28"/>
  <c r="AS28" s="1"/>
  <c r="H28"/>
  <c r="AR28" s="1"/>
  <c r="G28"/>
  <c r="AQ28" s="1"/>
  <c r="F28"/>
  <c r="AP28" s="1"/>
  <c r="E28"/>
  <c r="AO28" s="1"/>
  <c r="D28"/>
  <c r="AN28" s="1"/>
  <c r="AU28" s="1"/>
  <c r="T27"/>
  <c r="AA27" s="1"/>
  <c r="S27"/>
  <c r="Z27" s="1"/>
  <c r="R27"/>
  <c r="Y27" s="1"/>
  <c r="P27"/>
  <c r="W27" s="1"/>
  <c r="AD27" s="1"/>
  <c r="O27"/>
  <c r="V27" s="1"/>
  <c r="AC27" s="1"/>
  <c r="N27"/>
  <c r="U27" s="1"/>
  <c r="AB27" s="1"/>
  <c r="M27"/>
  <c r="L27"/>
  <c r="K27"/>
  <c r="I27"/>
  <c r="AS27" s="1"/>
  <c r="H27"/>
  <c r="AR27" s="1"/>
  <c r="G27"/>
  <c r="AQ27" s="1"/>
  <c r="F27"/>
  <c r="AP27" s="1"/>
  <c r="E27"/>
  <c r="AO27" s="1"/>
  <c r="D27"/>
  <c r="AN27" s="1"/>
  <c r="T26"/>
  <c r="AA26" s="1"/>
  <c r="S26"/>
  <c r="Z26" s="1"/>
  <c r="R26"/>
  <c r="Y26" s="1"/>
  <c r="P26"/>
  <c r="W26" s="1"/>
  <c r="AD26" s="1"/>
  <c r="O26"/>
  <c r="V26" s="1"/>
  <c r="AC26" s="1"/>
  <c r="N26"/>
  <c r="U26" s="1"/>
  <c r="AB26" s="1"/>
  <c r="M26"/>
  <c r="L26"/>
  <c r="K26"/>
  <c r="I26"/>
  <c r="AS26" s="1"/>
  <c r="H26"/>
  <c r="AR26" s="1"/>
  <c r="G26"/>
  <c r="AQ26" s="1"/>
  <c r="F26"/>
  <c r="AP26" s="1"/>
  <c r="E26"/>
  <c r="AO26" s="1"/>
  <c r="D26"/>
  <c r="AN26" s="1"/>
  <c r="AU26" s="1"/>
  <c r="T25"/>
  <c r="AA25" s="1"/>
  <c r="S25"/>
  <c r="Z25" s="1"/>
  <c r="R25"/>
  <c r="Y25" s="1"/>
  <c r="P25"/>
  <c r="W25" s="1"/>
  <c r="AD25" s="1"/>
  <c r="O25"/>
  <c r="V25" s="1"/>
  <c r="AC25" s="1"/>
  <c r="N25"/>
  <c r="U25" s="1"/>
  <c r="AB25" s="1"/>
  <c r="M25"/>
  <c r="L25"/>
  <c r="K25"/>
  <c r="I25"/>
  <c r="AS25" s="1"/>
  <c r="H25"/>
  <c r="AR25" s="1"/>
  <c r="G25"/>
  <c r="AQ25" s="1"/>
  <c r="F25"/>
  <c r="AP25" s="1"/>
  <c r="E25"/>
  <c r="AO25" s="1"/>
  <c r="D25"/>
  <c r="AN25" s="1"/>
  <c r="T24"/>
  <c r="AA24" s="1"/>
  <c r="S24"/>
  <c r="Z24" s="1"/>
  <c r="R24"/>
  <c r="Y24" s="1"/>
  <c r="P24"/>
  <c r="W24" s="1"/>
  <c r="AD24" s="1"/>
  <c r="O24"/>
  <c r="V24" s="1"/>
  <c r="AC24" s="1"/>
  <c r="N24"/>
  <c r="U24" s="1"/>
  <c r="AB24" s="1"/>
  <c r="M24"/>
  <c r="L24"/>
  <c r="K24"/>
  <c r="I24"/>
  <c r="AS24" s="1"/>
  <c r="H24"/>
  <c r="AR24" s="1"/>
  <c r="G24"/>
  <c r="AQ24" s="1"/>
  <c r="F24"/>
  <c r="AP24" s="1"/>
  <c r="E24"/>
  <c r="AO24" s="1"/>
  <c r="D24"/>
  <c r="AN24" s="1"/>
  <c r="AU24" s="1"/>
  <c r="T23"/>
  <c r="AA23" s="1"/>
  <c r="S23"/>
  <c r="Z23" s="1"/>
  <c r="R23"/>
  <c r="Y23" s="1"/>
  <c r="P23"/>
  <c r="W23" s="1"/>
  <c r="AD23" s="1"/>
  <c r="O23"/>
  <c r="V23" s="1"/>
  <c r="AC23" s="1"/>
  <c r="N23"/>
  <c r="U23" s="1"/>
  <c r="AB23" s="1"/>
  <c r="M23"/>
  <c r="L23"/>
  <c r="K23"/>
  <c r="I23"/>
  <c r="AS23" s="1"/>
  <c r="H23"/>
  <c r="AR23" s="1"/>
  <c r="G23"/>
  <c r="AQ23" s="1"/>
  <c r="F23"/>
  <c r="AP23" s="1"/>
  <c r="E23"/>
  <c r="AO23" s="1"/>
  <c r="D23"/>
  <c r="AN23" s="1"/>
  <c r="T22"/>
  <c r="AA22" s="1"/>
  <c r="S22"/>
  <c r="Z22" s="1"/>
  <c r="R22"/>
  <c r="Y22" s="1"/>
  <c r="P22"/>
  <c r="W22" s="1"/>
  <c r="AD22" s="1"/>
  <c r="O22"/>
  <c r="V22" s="1"/>
  <c r="AC22" s="1"/>
  <c r="N22"/>
  <c r="U22" s="1"/>
  <c r="AB22" s="1"/>
  <c r="M22"/>
  <c r="L22"/>
  <c r="K22"/>
  <c r="I22"/>
  <c r="AS22" s="1"/>
  <c r="H22"/>
  <c r="AR22" s="1"/>
  <c r="G22"/>
  <c r="AQ22" s="1"/>
  <c r="F22"/>
  <c r="AP22" s="1"/>
  <c r="E22"/>
  <c r="AO22" s="1"/>
  <c r="D22"/>
  <c r="AN22" s="1"/>
  <c r="AU22" s="1"/>
  <c r="T21"/>
  <c r="AA21" s="1"/>
  <c r="S21"/>
  <c r="Z21" s="1"/>
  <c r="R21"/>
  <c r="Y21" s="1"/>
  <c r="P21"/>
  <c r="W21" s="1"/>
  <c r="AD21" s="1"/>
  <c r="O21"/>
  <c r="V21" s="1"/>
  <c r="AC21" s="1"/>
  <c r="N21"/>
  <c r="U21" s="1"/>
  <c r="AB21" s="1"/>
  <c r="M21"/>
  <c r="L21"/>
  <c r="K21"/>
  <c r="I21"/>
  <c r="AS21" s="1"/>
  <c r="H21"/>
  <c r="AR21" s="1"/>
  <c r="G21"/>
  <c r="AQ21" s="1"/>
  <c r="F21"/>
  <c r="AP21" s="1"/>
  <c r="E21"/>
  <c r="AO21" s="1"/>
  <c r="D21"/>
  <c r="AN21" s="1"/>
  <c r="T20"/>
  <c r="AA20" s="1"/>
  <c r="S20"/>
  <c r="Z20" s="1"/>
  <c r="R20"/>
  <c r="Y20" s="1"/>
  <c r="P20"/>
  <c r="W20" s="1"/>
  <c r="AD20" s="1"/>
  <c r="O20"/>
  <c r="V20" s="1"/>
  <c r="AC20" s="1"/>
  <c r="N20"/>
  <c r="U20" s="1"/>
  <c r="AB20" s="1"/>
  <c r="M20"/>
  <c r="L20"/>
  <c r="K20"/>
  <c r="I20"/>
  <c r="AS20" s="1"/>
  <c r="H20"/>
  <c r="AR20" s="1"/>
  <c r="G20"/>
  <c r="AQ20" s="1"/>
  <c r="F20"/>
  <c r="AP20" s="1"/>
  <c r="E20"/>
  <c r="AO20" s="1"/>
  <c r="D20"/>
  <c r="AN20" s="1"/>
  <c r="AU20" s="1"/>
  <c r="T19"/>
  <c r="AA19" s="1"/>
  <c r="S19"/>
  <c r="Z19" s="1"/>
  <c r="R19"/>
  <c r="Y19" s="1"/>
  <c r="P19"/>
  <c r="W19" s="1"/>
  <c r="AD19" s="1"/>
  <c r="O19"/>
  <c r="V19" s="1"/>
  <c r="AC19" s="1"/>
  <c r="N19"/>
  <c r="U19" s="1"/>
  <c r="AB19" s="1"/>
  <c r="M19"/>
  <c r="L19"/>
  <c r="K19"/>
  <c r="I19"/>
  <c r="AS19" s="1"/>
  <c r="H19"/>
  <c r="AR19" s="1"/>
  <c r="G19"/>
  <c r="AQ19" s="1"/>
  <c r="F19"/>
  <c r="AP19" s="1"/>
  <c r="E19"/>
  <c r="AO19" s="1"/>
  <c r="D19"/>
  <c r="AN19" s="1"/>
  <c r="T18"/>
  <c r="AA18" s="1"/>
  <c r="S18"/>
  <c r="Z18" s="1"/>
  <c r="R18"/>
  <c r="Y18" s="1"/>
  <c r="P18"/>
  <c r="W18" s="1"/>
  <c r="AD18" s="1"/>
  <c r="O18"/>
  <c r="V18" s="1"/>
  <c r="AC18" s="1"/>
  <c r="N18"/>
  <c r="U18" s="1"/>
  <c r="AB18" s="1"/>
  <c r="M18"/>
  <c r="L18"/>
  <c r="K18"/>
  <c r="I18"/>
  <c r="AS18" s="1"/>
  <c r="H18"/>
  <c r="AR18" s="1"/>
  <c r="G18"/>
  <c r="AQ18" s="1"/>
  <c r="F18"/>
  <c r="AP18" s="1"/>
  <c r="E18"/>
  <c r="AO18" s="1"/>
  <c r="D18"/>
  <c r="AN18" s="1"/>
  <c r="AU18" s="1"/>
  <c r="T17"/>
  <c r="AA17" s="1"/>
  <c r="S17"/>
  <c r="Z17" s="1"/>
  <c r="R17"/>
  <c r="Y17" s="1"/>
  <c r="P17"/>
  <c r="W17" s="1"/>
  <c r="AD17" s="1"/>
  <c r="O17"/>
  <c r="V17" s="1"/>
  <c r="AC17" s="1"/>
  <c r="N17"/>
  <c r="U17" s="1"/>
  <c r="AB17" s="1"/>
  <c r="M17"/>
  <c r="L17"/>
  <c r="K17"/>
  <c r="I17"/>
  <c r="AS17" s="1"/>
  <c r="H17"/>
  <c r="AR17" s="1"/>
  <c r="G17"/>
  <c r="AQ17" s="1"/>
  <c r="F17"/>
  <c r="AP17" s="1"/>
  <c r="E17"/>
  <c r="AO17" s="1"/>
  <c r="D17"/>
  <c r="AN17" s="1"/>
  <c r="T16"/>
  <c r="AA16" s="1"/>
  <c r="S16"/>
  <c r="Z16" s="1"/>
  <c r="R16"/>
  <c r="Y16" s="1"/>
  <c r="P16"/>
  <c r="W16" s="1"/>
  <c r="AD16" s="1"/>
  <c r="O16"/>
  <c r="V16" s="1"/>
  <c r="AC16" s="1"/>
  <c r="N16"/>
  <c r="U16" s="1"/>
  <c r="AB16" s="1"/>
  <c r="M16"/>
  <c r="L16"/>
  <c r="K16"/>
  <c r="I16"/>
  <c r="AS16" s="1"/>
  <c r="H16"/>
  <c r="AR16" s="1"/>
  <c r="G16"/>
  <c r="AQ16" s="1"/>
  <c r="F16"/>
  <c r="AP16" s="1"/>
  <c r="E16"/>
  <c r="AO16" s="1"/>
  <c r="D16"/>
  <c r="AN16" s="1"/>
  <c r="AU16" s="1"/>
  <c r="T15"/>
  <c r="AA15" s="1"/>
  <c r="S15"/>
  <c r="Z15" s="1"/>
  <c r="R15"/>
  <c r="Y15" s="1"/>
  <c r="P15"/>
  <c r="W15" s="1"/>
  <c r="AD15" s="1"/>
  <c r="O15"/>
  <c r="V15" s="1"/>
  <c r="AC15" s="1"/>
  <c r="N15"/>
  <c r="U15" s="1"/>
  <c r="AB15" s="1"/>
  <c r="M15"/>
  <c r="L15"/>
  <c r="K15"/>
  <c r="I15"/>
  <c r="AS15" s="1"/>
  <c r="H15"/>
  <c r="AR15" s="1"/>
  <c r="G15"/>
  <c r="AQ15" s="1"/>
  <c r="F15"/>
  <c r="AP15" s="1"/>
  <c r="E15"/>
  <c r="AO15" s="1"/>
  <c r="D15"/>
  <c r="AN15" s="1"/>
  <c r="T14"/>
  <c r="AA14" s="1"/>
  <c r="S14"/>
  <c r="Z14" s="1"/>
  <c r="R14"/>
  <c r="Y14" s="1"/>
  <c r="P14"/>
  <c r="W14" s="1"/>
  <c r="AD14" s="1"/>
  <c r="O14"/>
  <c r="V14" s="1"/>
  <c r="AC14" s="1"/>
  <c r="N14"/>
  <c r="U14" s="1"/>
  <c r="AB14" s="1"/>
  <c r="M14"/>
  <c r="L14"/>
  <c r="K14"/>
  <c r="I14"/>
  <c r="AS14" s="1"/>
  <c r="H14"/>
  <c r="AR14" s="1"/>
  <c r="G14"/>
  <c r="AQ14" s="1"/>
  <c r="F14"/>
  <c r="AP14" s="1"/>
  <c r="E14"/>
  <c r="AO14" s="1"/>
  <c r="D14"/>
  <c r="AN14" s="1"/>
  <c r="AU14" s="1"/>
  <c r="T13"/>
  <c r="AA13" s="1"/>
  <c r="S13"/>
  <c r="Z13" s="1"/>
  <c r="R13"/>
  <c r="Y13" s="1"/>
  <c r="P13"/>
  <c r="W13" s="1"/>
  <c r="AD13" s="1"/>
  <c r="O13"/>
  <c r="V13" s="1"/>
  <c r="AC13" s="1"/>
  <c r="N13"/>
  <c r="U13" s="1"/>
  <c r="AB13" s="1"/>
  <c r="M13"/>
  <c r="L13"/>
  <c r="K13"/>
  <c r="I13"/>
  <c r="AS13" s="1"/>
  <c r="H13"/>
  <c r="AR13" s="1"/>
  <c r="G13"/>
  <c r="AQ13" s="1"/>
  <c r="F13"/>
  <c r="AP13" s="1"/>
  <c r="E13"/>
  <c r="AO13" s="1"/>
  <c r="D13"/>
  <c r="AN13" s="1"/>
  <c r="T12"/>
  <c r="AA12" s="1"/>
  <c r="S12"/>
  <c r="Z12" s="1"/>
  <c r="R12"/>
  <c r="Y12" s="1"/>
  <c r="P12"/>
  <c r="W12" s="1"/>
  <c r="AD12" s="1"/>
  <c r="O12"/>
  <c r="V12" s="1"/>
  <c r="AC12" s="1"/>
  <c r="N12"/>
  <c r="U12" s="1"/>
  <c r="AB12" s="1"/>
  <c r="M12"/>
  <c r="L12"/>
  <c r="K12"/>
  <c r="I12"/>
  <c r="AS12" s="1"/>
  <c r="H12"/>
  <c r="AR12" s="1"/>
  <c r="G12"/>
  <c r="AQ12" s="1"/>
  <c r="F12"/>
  <c r="AP12" s="1"/>
  <c r="E12"/>
  <c r="AO12" s="1"/>
  <c r="D12"/>
  <c r="AN12" s="1"/>
  <c r="AU12" s="1"/>
  <c r="T11"/>
  <c r="AA11" s="1"/>
  <c r="S11"/>
  <c r="Z11" s="1"/>
  <c r="R11"/>
  <c r="Y11" s="1"/>
  <c r="P11"/>
  <c r="W11" s="1"/>
  <c r="AD11" s="1"/>
  <c r="O11"/>
  <c r="V11" s="1"/>
  <c r="AC11" s="1"/>
  <c r="N11"/>
  <c r="U11" s="1"/>
  <c r="AB11" s="1"/>
  <c r="M11"/>
  <c r="L11"/>
  <c r="K11"/>
  <c r="I11"/>
  <c r="AS11" s="1"/>
  <c r="H11"/>
  <c r="AR11" s="1"/>
  <c r="G11"/>
  <c r="AQ11" s="1"/>
  <c r="F11"/>
  <c r="AP11" s="1"/>
  <c r="E11"/>
  <c r="D11"/>
  <c r="AN11" s="1"/>
  <c r="T10"/>
  <c r="AA10" s="1"/>
  <c r="S10"/>
  <c r="Z10" s="1"/>
  <c r="R10"/>
  <c r="Y10" s="1"/>
  <c r="P10"/>
  <c r="W10" s="1"/>
  <c r="AD10" s="1"/>
  <c r="O10"/>
  <c r="V10" s="1"/>
  <c r="AC10" s="1"/>
  <c r="N10"/>
  <c r="U10" s="1"/>
  <c r="AB10" s="1"/>
  <c r="M10"/>
  <c r="L10"/>
  <c r="K10"/>
  <c r="I10"/>
  <c r="AS10" s="1"/>
  <c r="H10"/>
  <c r="AR10" s="1"/>
  <c r="G10"/>
  <c r="AQ10" s="1"/>
  <c r="F10"/>
  <c r="AP10" s="1"/>
  <c r="E10"/>
  <c r="AO10" s="1"/>
  <c r="D10"/>
  <c r="AN10" s="1"/>
  <c r="AU10" s="1"/>
  <c r="T9"/>
  <c r="AA9" s="1"/>
  <c r="S9"/>
  <c r="Z9" s="1"/>
  <c r="R9"/>
  <c r="Y9" s="1"/>
  <c r="P9"/>
  <c r="W9" s="1"/>
  <c r="AD9" s="1"/>
  <c r="O9"/>
  <c r="V9" s="1"/>
  <c r="AC9" s="1"/>
  <c r="N9"/>
  <c r="U9" s="1"/>
  <c r="AB9" s="1"/>
  <c r="M9"/>
  <c r="L9"/>
  <c r="K9"/>
  <c r="I9"/>
  <c r="AS9" s="1"/>
  <c r="H9"/>
  <c r="AR9" s="1"/>
  <c r="G9"/>
  <c r="AQ9" s="1"/>
  <c r="F9"/>
  <c r="AP9" s="1"/>
  <c r="E9"/>
  <c r="AO9" s="1"/>
  <c r="D9"/>
  <c r="AN9" s="1"/>
  <c r="T8"/>
  <c r="AA8" s="1"/>
  <c r="S8"/>
  <c r="Z8" s="1"/>
  <c r="R8"/>
  <c r="Y8" s="1"/>
  <c r="P8"/>
  <c r="W8" s="1"/>
  <c r="AD8" s="1"/>
  <c r="O8"/>
  <c r="V8" s="1"/>
  <c r="AC8" s="1"/>
  <c r="N8"/>
  <c r="U8" s="1"/>
  <c r="AB8" s="1"/>
  <c r="M8"/>
  <c r="L8"/>
  <c r="K8"/>
  <c r="I8"/>
  <c r="AS8" s="1"/>
  <c r="H8"/>
  <c r="AR8" s="1"/>
  <c r="G8"/>
  <c r="AQ8" s="1"/>
  <c r="F8"/>
  <c r="AP8" s="1"/>
  <c r="E8"/>
  <c r="AO8" s="1"/>
  <c r="D8"/>
  <c r="AN8" s="1"/>
  <c r="AU8" s="1"/>
  <c r="T7"/>
  <c r="AA7" s="1"/>
  <c r="S7"/>
  <c r="Z7" s="1"/>
  <c r="R7"/>
  <c r="Y7" s="1"/>
  <c r="P7"/>
  <c r="W7" s="1"/>
  <c r="AD7" s="1"/>
  <c r="O7"/>
  <c r="V7" s="1"/>
  <c r="AC7" s="1"/>
  <c r="N7"/>
  <c r="U7" s="1"/>
  <c r="AB7" s="1"/>
  <c r="M7"/>
  <c r="L7"/>
  <c r="K7"/>
  <c r="I7"/>
  <c r="AS7" s="1"/>
  <c r="H7"/>
  <c r="AR7" s="1"/>
  <c r="G7"/>
  <c r="AQ7" s="1"/>
  <c r="F7"/>
  <c r="AP7" s="1"/>
  <c r="E7"/>
  <c r="D7"/>
  <c r="AN7" s="1"/>
  <c r="T6"/>
  <c r="AA6" s="1"/>
  <c r="S6"/>
  <c r="Z6" s="1"/>
  <c r="R6"/>
  <c r="Y6" s="1"/>
  <c r="P6"/>
  <c r="W6" s="1"/>
  <c r="AD6" s="1"/>
  <c r="O6"/>
  <c r="V6" s="1"/>
  <c r="AC6" s="1"/>
  <c r="N6"/>
  <c r="U6" s="1"/>
  <c r="AB6" s="1"/>
  <c r="M6"/>
  <c r="L6"/>
  <c r="K6"/>
  <c r="I6"/>
  <c r="AS6" s="1"/>
  <c r="H6"/>
  <c r="AR6" s="1"/>
  <c r="G6"/>
  <c r="AQ6" s="1"/>
  <c r="F6"/>
  <c r="E6"/>
  <c r="AO6" s="1"/>
  <c r="D6"/>
  <c r="AN6" s="1"/>
  <c r="T5"/>
  <c r="AA5" s="1"/>
  <c r="S5"/>
  <c r="Z5" s="1"/>
  <c r="R5"/>
  <c r="Y5" s="1"/>
  <c r="P5"/>
  <c r="W5" s="1"/>
  <c r="AD5" s="1"/>
  <c r="O5"/>
  <c r="V5" s="1"/>
  <c r="AC5" s="1"/>
  <c r="N5"/>
  <c r="U5" s="1"/>
  <c r="AB5" s="1"/>
  <c r="M5"/>
  <c r="L5"/>
  <c r="K5"/>
  <c r="I5"/>
  <c r="AS5" s="1"/>
  <c r="H5"/>
  <c r="AR5" s="1"/>
  <c r="G5"/>
  <c r="AQ5" s="1"/>
  <c r="F5"/>
  <c r="AP5" s="1"/>
  <c r="E5"/>
  <c r="AO5" s="1"/>
  <c r="D5"/>
  <c r="AN5" s="1"/>
  <c r="T4"/>
  <c r="AA4" s="1"/>
  <c r="S4"/>
  <c r="Z4" s="1"/>
  <c r="R4"/>
  <c r="Y4" s="1"/>
  <c r="P4"/>
  <c r="W4" s="1"/>
  <c r="AD4" s="1"/>
  <c r="O4"/>
  <c r="V4" s="1"/>
  <c r="AC4" s="1"/>
  <c r="N4"/>
  <c r="U4" s="1"/>
  <c r="AB4" s="1"/>
  <c r="M4"/>
  <c r="L4"/>
  <c r="K4"/>
  <c r="I4"/>
  <c r="AS4" s="1"/>
  <c r="H4"/>
  <c r="AR4" s="1"/>
  <c r="G4"/>
  <c r="AQ4" s="1"/>
  <c r="F4"/>
  <c r="AP4" s="1"/>
  <c r="E4"/>
  <c r="AO4" s="1"/>
  <c r="D4"/>
  <c r="AN4" s="1"/>
  <c r="AU4" s="1"/>
  <c r="T3"/>
  <c r="AA3" s="1"/>
  <c r="S3"/>
  <c r="Z3" s="1"/>
  <c r="R3"/>
  <c r="Y3" s="1"/>
  <c r="P3"/>
  <c r="W3" s="1"/>
  <c r="AD3" s="1"/>
  <c r="O3"/>
  <c r="V3" s="1"/>
  <c r="AC3" s="1"/>
  <c r="N3"/>
  <c r="U3" s="1"/>
  <c r="AB3" s="1"/>
  <c r="M3"/>
  <c r="L3"/>
  <c r="K3"/>
  <c r="I3"/>
  <c r="AS3" s="1"/>
  <c r="H3"/>
  <c r="AR3" s="1"/>
  <c r="G3"/>
  <c r="AQ3" s="1"/>
  <c r="F3"/>
  <c r="AP3" s="1"/>
  <c r="E3"/>
  <c r="AO3" s="1"/>
  <c r="D3"/>
  <c r="AN3" s="1"/>
  <c r="D290" i="4"/>
  <c r="D289"/>
  <c r="I288"/>
  <c r="D288"/>
  <c r="D287"/>
  <c r="D286"/>
  <c r="I285"/>
  <c r="D285"/>
  <c r="D284"/>
  <c r="D283"/>
  <c r="I282"/>
  <c r="D282"/>
  <c r="D281"/>
  <c r="D280"/>
  <c r="I279"/>
  <c r="D279"/>
  <c r="D278"/>
  <c r="D277"/>
  <c r="I276"/>
  <c r="D276"/>
  <c r="D275"/>
  <c r="D274"/>
  <c r="I273"/>
  <c r="D273"/>
  <c r="D272"/>
  <c r="D271"/>
  <c r="I270"/>
  <c r="D270"/>
  <c r="D269"/>
  <c r="D268"/>
  <c r="I267"/>
  <c r="D267"/>
  <c r="D266"/>
  <c r="D265"/>
  <c r="I264"/>
  <c r="D264"/>
  <c r="D263"/>
  <c r="D262"/>
  <c r="I261"/>
  <c r="D261"/>
  <c r="D260"/>
  <c r="D259"/>
  <c r="I258"/>
  <c r="D258"/>
  <c r="D257"/>
  <c r="D256"/>
  <c r="I255"/>
  <c r="D255"/>
  <c r="D254"/>
  <c r="D253"/>
  <c r="I252"/>
  <c r="D252"/>
  <c r="D251"/>
  <c r="D250"/>
  <c r="I249"/>
  <c r="D249"/>
  <c r="D248"/>
  <c r="D247"/>
  <c r="I246"/>
  <c r="D246"/>
  <c r="D245"/>
  <c r="D244"/>
  <c r="I243"/>
  <c r="D243"/>
  <c r="D242"/>
  <c r="D241"/>
  <c r="I240"/>
  <c r="D240"/>
  <c r="D239"/>
  <c r="D238"/>
  <c r="I237"/>
  <c r="D237"/>
  <c r="D236"/>
  <c r="D235"/>
  <c r="I234"/>
  <c r="D234"/>
  <c r="D233"/>
  <c r="D232"/>
  <c r="I231"/>
  <c r="D231"/>
  <c r="D230"/>
  <c r="D229"/>
  <c r="I228"/>
  <c r="D228"/>
  <c r="D227"/>
  <c r="D226"/>
  <c r="I225"/>
  <c r="D225"/>
  <c r="D224"/>
  <c r="D223"/>
  <c r="I222"/>
  <c r="D222"/>
  <c r="D221"/>
  <c r="D220"/>
  <c r="I219"/>
  <c r="D219"/>
  <c r="D218"/>
  <c r="D217"/>
  <c r="I216"/>
  <c r="D216"/>
  <c r="D215"/>
  <c r="D214"/>
  <c r="I213"/>
  <c r="D213"/>
  <c r="D212"/>
  <c r="D211"/>
  <c r="I210"/>
  <c r="D210"/>
  <c r="D209"/>
  <c r="D208"/>
  <c r="I207"/>
  <c r="D207"/>
  <c r="D206"/>
  <c r="D205"/>
  <c r="I204"/>
  <c r="D204"/>
  <c r="D203"/>
  <c r="D202"/>
  <c r="I201"/>
  <c r="D201"/>
  <c r="D200"/>
  <c r="D199"/>
  <c r="I198"/>
  <c r="D198"/>
  <c r="D197"/>
  <c r="D196"/>
  <c r="I195"/>
  <c r="D195"/>
  <c r="D194"/>
  <c r="D193"/>
  <c r="I192"/>
  <c r="D192"/>
  <c r="D191"/>
  <c r="D190"/>
  <c r="I189"/>
  <c r="D189"/>
  <c r="D188"/>
  <c r="D187"/>
  <c r="I186"/>
  <c r="D186"/>
  <c r="D185"/>
  <c r="D184"/>
  <c r="I183"/>
  <c r="D183"/>
  <c r="D182"/>
  <c r="D181"/>
  <c r="I180"/>
  <c r="D180"/>
  <c r="D179"/>
  <c r="D178"/>
  <c r="I177"/>
  <c r="D177"/>
  <c r="D176"/>
  <c r="D175"/>
  <c r="I174"/>
  <c r="D174"/>
  <c r="D173"/>
  <c r="D172"/>
  <c r="I171"/>
  <c r="D171"/>
  <c r="D170"/>
  <c r="D169"/>
  <c r="I168"/>
  <c r="D168"/>
  <c r="D167"/>
  <c r="D166"/>
  <c r="I165"/>
  <c r="D165"/>
  <c r="D164"/>
  <c r="D163"/>
  <c r="I162"/>
  <c r="D162"/>
  <c r="D161"/>
  <c r="D160"/>
  <c r="I159"/>
  <c r="D159"/>
  <c r="D158"/>
  <c r="D157"/>
  <c r="I156"/>
  <c r="D156"/>
  <c r="D155"/>
  <c r="D154"/>
  <c r="I153"/>
  <c r="D153"/>
  <c r="D152"/>
  <c r="D151"/>
  <c r="I150"/>
  <c r="D150"/>
  <c r="D149"/>
  <c r="D148"/>
  <c r="I147"/>
  <c r="D147"/>
  <c r="D146"/>
  <c r="D145"/>
  <c r="I144"/>
  <c r="D144"/>
  <c r="D143"/>
  <c r="D142"/>
  <c r="I141"/>
  <c r="D141"/>
  <c r="D140"/>
  <c r="D139"/>
  <c r="I138"/>
  <c r="D138"/>
  <c r="D137"/>
  <c r="D136"/>
  <c r="I135"/>
  <c r="D135"/>
  <c r="D134"/>
  <c r="D133"/>
  <c r="I132"/>
  <c r="D132"/>
  <c r="D131"/>
  <c r="D130"/>
  <c r="I129"/>
  <c r="D129"/>
  <c r="D128"/>
  <c r="D127"/>
  <c r="I126"/>
  <c r="D126"/>
  <c r="D125"/>
  <c r="D124"/>
  <c r="I123"/>
  <c r="D123"/>
  <c r="D122"/>
  <c r="D121"/>
  <c r="I120"/>
  <c r="D120"/>
  <c r="D119"/>
  <c r="D118"/>
  <c r="I117"/>
  <c r="D117"/>
  <c r="D116"/>
  <c r="D115"/>
  <c r="I114"/>
  <c r="D114"/>
  <c r="D113"/>
  <c r="D112"/>
  <c r="I111"/>
  <c r="D111"/>
  <c r="D110"/>
  <c r="D109"/>
  <c r="I108"/>
  <c r="D108"/>
  <c r="D107"/>
  <c r="D106"/>
  <c r="I105"/>
  <c r="D105"/>
  <c r="D104"/>
  <c r="D103"/>
  <c r="I102"/>
  <c r="D102"/>
  <c r="D101"/>
  <c r="D100"/>
  <c r="I99"/>
  <c r="D99"/>
  <c r="D98"/>
  <c r="D97"/>
  <c r="I96"/>
  <c r="D96"/>
  <c r="D95"/>
  <c r="D94"/>
  <c r="I93"/>
  <c r="D93"/>
  <c r="D92"/>
  <c r="D91"/>
  <c r="I90"/>
  <c r="D90"/>
  <c r="D89"/>
  <c r="D88"/>
  <c r="I87"/>
  <c r="D87"/>
  <c r="D86"/>
  <c r="D85"/>
  <c r="I84"/>
  <c r="D84"/>
  <c r="D83"/>
  <c r="D82"/>
  <c r="I81"/>
  <c r="D81"/>
  <c r="D80"/>
  <c r="D79"/>
  <c r="I78"/>
  <c r="D78"/>
  <c r="D77"/>
  <c r="D76"/>
  <c r="I75"/>
  <c r="D75"/>
  <c r="D74"/>
  <c r="D73"/>
  <c r="I72"/>
  <c r="D72"/>
  <c r="D71"/>
  <c r="D70"/>
  <c r="I69"/>
  <c r="D69"/>
  <c r="D68"/>
  <c r="D67"/>
  <c r="I66"/>
  <c r="D66"/>
  <c r="D65"/>
  <c r="D64"/>
  <c r="I63"/>
  <c r="D63"/>
  <c r="D62"/>
  <c r="D61"/>
  <c r="I60"/>
  <c r="D60"/>
  <c r="D59"/>
  <c r="D58"/>
  <c r="I57"/>
  <c r="D57"/>
  <c r="D56"/>
  <c r="D55"/>
  <c r="I54"/>
  <c r="D54"/>
  <c r="D53"/>
  <c r="D52"/>
  <c r="I51"/>
  <c r="D51"/>
  <c r="D50"/>
  <c r="D49"/>
  <c r="I48"/>
  <c r="D48"/>
  <c r="D47"/>
  <c r="D46"/>
  <c r="I45"/>
  <c r="D45"/>
  <c r="D44"/>
  <c r="D43"/>
  <c r="I42"/>
  <c r="D42"/>
  <c r="D41"/>
  <c r="D40"/>
  <c r="I39"/>
  <c r="D39"/>
  <c r="D38"/>
  <c r="D37"/>
  <c r="I36"/>
  <c r="D36"/>
  <c r="D35"/>
  <c r="D34"/>
  <c r="I33"/>
  <c r="D33"/>
  <c r="D32"/>
  <c r="D31"/>
  <c r="I30"/>
  <c r="D30"/>
  <c r="D29"/>
  <c r="D28"/>
  <c r="I27"/>
  <c r="D27"/>
  <c r="D26"/>
  <c r="D25"/>
  <c r="I24"/>
  <c r="D24"/>
  <c r="D23"/>
  <c r="D22"/>
  <c r="I21"/>
  <c r="D21"/>
  <c r="D20"/>
  <c r="D19"/>
  <c r="I18"/>
  <c r="D18"/>
  <c r="D17"/>
  <c r="D16"/>
  <c r="I15"/>
  <c r="D15"/>
  <c r="D14"/>
  <c r="D13"/>
  <c r="I12"/>
  <c r="D12"/>
  <c r="D11"/>
  <c r="D10"/>
  <c r="I9"/>
  <c r="D9"/>
  <c r="D8"/>
  <c r="D7"/>
  <c r="I6"/>
  <c r="D6"/>
  <c r="D5"/>
  <c r="K4"/>
  <c r="K5" s="1"/>
  <c r="D4"/>
  <c r="D3"/>
  <c r="I3" s="1"/>
  <c r="L3" s="1"/>
  <c r="A112" i="3"/>
  <c r="A111"/>
  <c r="C100"/>
  <c r="B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E104" s="1"/>
  <c r="F28" i="1" s="1"/>
  <c r="D4" i="3"/>
  <c r="E107" s="1"/>
  <c r="F31" i="1" s="1"/>
  <c r="A115" i="2"/>
  <c r="A114"/>
  <c r="C100"/>
  <c r="H100" s="1"/>
  <c r="B100"/>
  <c r="L99"/>
  <c r="H99"/>
  <c r="G99"/>
  <c r="E99"/>
  <c r="D99"/>
  <c r="L98"/>
  <c r="H98"/>
  <c r="G98"/>
  <c r="E98"/>
  <c r="D98"/>
  <c r="L97"/>
  <c r="H97"/>
  <c r="G97"/>
  <c r="E97"/>
  <c r="D97"/>
  <c r="L96"/>
  <c r="H96"/>
  <c r="G96"/>
  <c r="E96"/>
  <c r="D96"/>
  <c r="L95"/>
  <c r="H95"/>
  <c r="G95"/>
  <c r="E95"/>
  <c r="D95"/>
  <c r="L94"/>
  <c r="H94"/>
  <c r="G94"/>
  <c r="E94"/>
  <c r="D94"/>
  <c r="L93"/>
  <c r="H93"/>
  <c r="G93"/>
  <c r="E93"/>
  <c r="D93"/>
  <c r="L92"/>
  <c r="H92"/>
  <c r="G92"/>
  <c r="E92"/>
  <c r="D92"/>
  <c r="L91"/>
  <c r="H91"/>
  <c r="G91"/>
  <c r="E91"/>
  <c r="D91"/>
  <c r="L90"/>
  <c r="H90"/>
  <c r="G90"/>
  <c r="E90"/>
  <c r="D90"/>
  <c r="L89"/>
  <c r="H89"/>
  <c r="G89"/>
  <c r="E89"/>
  <c r="D89"/>
  <c r="L88"/>
  <c r="H88"/>
  <c r="G88"/>
  <c r="E88"/>
  <c r="D88"/>
  <c r="L87"/>
  <c r="H87"/>
  <c r="G87"/>
  <c r="E87"/>
  <c r="D87"/>
  <c r="L86"/>
  <c r="H86"/>
  <c r="G86"/>
  <c r="E86"/>
  <c r="D86"/>
  <c r="L85"/>
  <c r="H85"/>
  <c r="G85"/>
  <c r="E85"/>
  <c r="D85"/>
  <c r="L84"/>
  <c r="H84"/>
  <c r="G84"/>
  <c r="E84"/>
  <c r="D84"/>
  <c r="L83"/>
  <c r="H83"/>
  <c r="G83"/>
  <c r="E83"/>
  <c r="D83"/>
  <c r="L82"/>
  <c r="H82"/>
  <c r="G82"/>
  <c r="E82"/>
  <c r="D82"/>
  <c r="L81"/>
  <c r="H81"/>
  <c r="G81"/>
  <c r="E81"/>
  <c r="D81"/>
  <c r="L80"/>
  <c r="H80"/>
  <c r="G80"/>
  <c r="E80"/>
  <c r="D80"/>
  <c r="L79"/>
  <c r="H79"/>
  <c r="G79"/>
  <c r="E79"/>
  <c r="D79"/>
  <c r="L78"/>
  <c r="H78"/>
  <c r="G78"/>
  <c r="E78"/>
  <c r="D78"/>
  <c r="L77"/>
  <c r="H77"/>
  <c r="G77"/>
  <c r="E77"/>
  <c r="D77"/>
  <c r="L76"/>
  <c r="H76"/>
  <c r="G76"/>
  <c r="E76"/>
  <c r="D76"/>
  <c r="L75"/>
  <c r="H75"/>
  <c r="G75"/>
  <c r="E75"/>
  <c r="D75"/>
  <c r="L74"/>
  <c r="H74"/>
  <c r="G74"/>
  <c r="E74"/>
  <c r="D74"/>
  <c r="L73"/>
  <c r="H73"/>
  <c r="G73"/>
  <c r="E73"/>
  <c r="D73"/>
  <c r="L72"/>
  <c r="H72"/>
  <c r="G72"/>
  <c r="E72"/>
  <c r="D72"/>
  <c r="L71"/>
  <c r="H71"/>
  <c r="G71"/>
  <c r="E71"/>
  <c r="D71"/>
  <c r="L70"/>
  <c r="H70"/>
  <c r="G70"/>
  <c r="E70"/>
  <c r="D70"/>
  <c r="L69"/>
  <c r="H69"/>
  <c r="G69"/>
  <c r="E69"/>
  <c r="D69"/>
  <c r="L68"/>
  <c r="H68"/>
  <c r="G68"/>
  <c r="E68"/>
  <c r="D68"/>
  <c r="L67"/>
  <c r="H67"/>
  <c r="G67"/>
  <c r="E67"/>
  <c r="D67"/>
  <c r="L66"/>
  <c r="H66"/>
  <c r="G66"/>
  <c r="E66"/>
  <c r="D66"/>
  <c r="L65"/>
  <c r="H65"/>
  <c r="G65"/>
  <c r="E65"/>
  <c r="D65"/>
  <c r="L64"/>
  <c r="H64"/>
  <c r="G64"/>
  <c r="E64"/>
  <c r="D64"/>
  <c r="L63"/>
  <c r="H63"/>
  <c r="G63"/>
  <c r="E63"/>
  <c r="D63"/>
  <c r="L62"/>
  <c r="H62"/>
  <c r="G62"/>
  <c r="E62"/>
  <c r="D62"/>
  <c r="L61"/>
  <c r="H61"/>
  <c r="G61"/>
  <c r="E61"/>
  <c r="D61"/>
  <c r="L60"/>
  <c r="H60"/>
  <c r="G60"/>
  <c r="E60"/>
  <c r="D60"/>
  <c r="L59"/>
  <c r="H59"/>
  <c r="G59"/>
  <c r="E59"/>
  <c r="D59"/>
  <c r="L58"/>
  <c r="H58"/>
  <c r="G58"/>
  <c r="E58"/>
  <c r="D58"/>
  <c r="L57"/>
  <c r="H57"/>
  <c r="G57"/>
  <c r="E57"/>
  <c r="D57"/>
  <c r="L56"/>
  <c r="H56"/>
  <c r="G56"/>
  <c r="E56"/>
  <c r="D56"/>
  <c r="L55"/>
  <c r="H55"/>
  <c r="G55"/>
  <c r="E55"/>
  <c r="D55"/>
  <c r="L54"/>
  <c r="H54"/>
  <c r="G54"/>
  <c r="E54"/>
  <c r="D54"/>
  <c r="L53"/>
  <c r="H53"/>
  <c r="G53"/>
  <c r="E53"/>
  <c r="D53"/>
  <c r="L52"/>
  <c r="H52"/>
  <c r="G52"/>
  <c r="E52"/>
  <c r="D52"/>
  <c r="L51"/>
  <c r="H51"/>
  <c r="G51"/>
  <c r="E51"/>
  <c r="D51"/>
  <c r="L50"/>
  <c r="H50"/>
  <c r="G50"/>
  <c r="E50"/>
  <c r="D50"/>
  <c r="L49"/>
  <c r="H49"/>
  <c r="G49"/>
  <c r="E49"/>
  <c r="D49"/>
  <c r="L48"/>
  <c r="H48"/>
  <c r="G48"/>
  <c r="E48"/>
  <c r="D48"/>
  <c r="L47"/>
  <c r="H47"/>
  <c r="G47"/>
  <c r="E47"/>
  <c r="D47"/>
  <c r="L46"/>
  <c r="H46"/>
  <c r="G46"/>
  <c r="E46"/>
  <c r="D46"/>
  <c r="L45"/>
  <c r="H45"/>
  <c r="G45"/>
  <c r="E45"/>
  <c r="D45"/>
  <c r="L44"/>
  <c r="H44"/>
  <c r="G44"/>
  <c r="E44"/>
  <c r="D44"/>
  <c r="L43"/>
  <c r="H43"/>
  <c r="G43"/>
  <c r="E43"/>
  <c r="D43"/>
  <c r="L42"/>
  <c r="H42"/>
  <c r="G42"/>
  <c r="E42"/>
  <c r="D42"/>
  <c r="L41"/>
  <c r="H41"/>
  <c r="G41"/>
  <c r="E41"/>
  <c r="D41"/>
  <c r="L40"/>
  <c r="H40"/>
  <c r="G40"/>
  <c r="E40"/>
  <c r="D40"/>
  <c r="L39"/>
  <c r="H39"/>
  <c r="G39"/>
  <c r="E39"/>
  <c r="D39"/>
  <c r="L38"/>
  <c r="H38"/>
  <c r="G38"/>
  <c r="E38"/>
  <c r="D38"/>
  <c r="L37"/>
  <c r="H37"/>
  <c r="G37"/>
  <c r="E37"/>
  <c r="D37"/>
  <c r="L36"/>
  <c r="H36"/>
  <c r="G36"/>
  <c r="E36"/>
  <c r="D36"/>
  <c r="L35"/>
  <c r="H35"/>
  <c r="G35"/>
  <c r="E35"/>
  <c r="D35"/>
  <c r="L34"/>
  <c r="H34"/>
  <c r="G34"/>
  <c r="E34"/>
  <c r="D34"/>
  <c r="L33"/>
  <c r="H33"/>
  <c r="G33"/>
  <c r="E33"/>
  <c r="D33"/>
  <c r="L32"/>
  <c r="H32"/>
  <c r="G32"/>
  <c r="E32"/>
  <c r="D32"/>
  <c r="L31"/>
  <c r="H31"/>
  <c r="G31"/>
  <c r="E31"/>
  <c r="D31"/>
  <c r="L30"/>
  <c r="H30"/>
  <c r="G30"/>
  <c r="E30"/>
  <c r="D30"/>
  <c r="L29"/>
  <c r="H29"/>
  <c r="G29"/>
  <c r="E29"/>
  <c r="D29"/>
  <c r="L28"/>
  <c r="H28"/>
  <c r="G28"/>
  <c r="E28"/>
  <c r="D28"/>
  <c r="L27"/>
  <c r="H27"/>
  <c r="G27"/>
  <c r="E27"/>
  <c r="D27"/>
  <c r="L26"/>
  <c r="H26"/>
  <c r="G26"/>
  <c r="E26"/>
  <c r="D26"/>
  <c r="L25"/>
  <c r="H25"/>
  <c r="G25"/>
  <c r="E25"/>
  <c r="D25"/>
  <c r="L24"/>
  <c r="H24"/>
  <c r="G24"/>
  <c r="E24"/>
  <c r="D24"/>
  <c r="L23"/>
  <c r="H23"/>
  <c r="G23"/>
  <c r="E23"/>
  <c r="D23"/>
  <c r="L22"/>
  <c r="H22"/>
  <c r="G22"/>
  <c r="E22"/>
  <c r="D22"/>
  <c r="L21"/>
  <c r="H21"/>
  <c r="G21"/>
  <c r="E21"/>
  <c r="D21"/>
  <c r="L20"/>
  <c r="H20"/>
  <c r="G20"/>
  <c r="E20"/>
  <c r="D20"/>
  <c r="L19"/>
  <c r="H19"/>
  <c r="G19"/>
  <c r="E19"/>
  <c r="D19"/>
  <c r="L18"/>
  <c r="H18"/>
  <c r="G18"/>
  <c r="E18"/>
  <c r="D18"/>
  <c r="L17"/>
  <c r="H17"/>
  <c r="G17"/>
  <c r="E17"/>
  <c r="D17"/>
  <c r="L16"/>
  <c r="H16"/>
  <c r="G16"/>
  <c r="E16"/>
  <c r="D16"/>
  <c r="L15"/>
  <c r="H15"/>
  <c r="G15"/>
  <c r="E15"/>
  <c r="D15"/>
  <c r="L14"/>
  <c r="H14"/>
  <c r="G14"/>
  <c r="E14"/>
  <c r="D14"/>
  <c r="L13"/>
  <c r="H13"/>
  <c r="G13"/>
  <c r="E13"/>
  <c r="D13"/>
  <c r="L12"/>
  <c r="H12"/>
  <c r="G12"/>
  <c r="E12"/>
  <c r="D12"/>
  <c r="L11"/>
  <c r="H11"/>
  <c r="G11"/>
  <c r="E11"/>
  <c r="D11"/>
  <c r="L10"/>
  <c r="H10"/>
  <c r="G10"/>
  <c r="E10"/>
  <c r="D10"/>
  <c r="L9"/>
  <c r="H9"/>
  <c r="G9"/>
  <c r="E9"/>
  <c r="D9"/>
  <c r="L8"/>
  <c r="H8"/>
  <c r="G8"/>
  <c r="E8"/>
  <c r="D8"/>
  <c r="L7"/>
  <c r="H7"/>
  <c r="G7"/>
  <c r="E7"/>
  <c r="D7"/>
  <c r="L6"/>
  <c r="H6"/>
  <c r="G6"/>
  <c r="E6"/>
  <c r="D6"/>
  <c r="L5"/>
  <c r="H5"/>
  <c r="G5"/>
  <c r="E5"/>
  <c r="D5"/>
  <c r="L4"/>
  <c r="H4"/>
  <c r="E104" s="1"/>
  <c r="F6" i="1" s="1"/>
  <c r="G4" i="2"/>
  <c r="E107" s="1"/>
  <c r="F15" i="1" s="1"/>
  <c r="E4" i="2"/>
  <c r="D4"/>
  <c r="D100" s="1"/>
  <c r="BH99" i="1"/>
  <c r="BG99"/>
  <c r="BF99"/>
  <c r="BE99"/>
  <c r="BB99"/>
  <c r="BA99"/>
  <c r="BH98"/>
  <c r="BG98"/>
  <c r="BF98"/>
  <c r="BE98"/>
  <c r="BB98"/>
  <c r="BA98"/>
  <c r="BH97"/>
  <c r="BG97"/>
  <c r="BF97"/>
  <c r="BE97"/>
  <c r="BB97"/>
  <c r="BA97"/>
  <c r="BH96"/>
  <c r="BG96"/>
  <c r="BF96"/>
  <c r="BE96"/>
  <c r="BB96"/>
  <c r="BA96"/>
  <c r="BH95"/>
  <c r="BG95"/>
  <c r="BF95"/>
  <c r="BE95"/>
  <c r="BB95"/>
  <c r="BA95"/>
  <c r="BH94"/>
  <c r="BG94"/>
  <c r="BF94"/>
  <c r="BE94"/>
  <c r="BB94"/>
  <c r="BA94"/>
  <c r="BH93"/>
  <c r="BG93"/>
  <c r="BF93"/>
  <c r="BE93"/>
  <c r="BB93"/>
  <c r="BA93"/>
  <c r="BH92"/>
  <c r="BG92"/>
  <c r="BF92"/>
  <c r="BE92"/>
  <c r="BB92"/>
  <c r="BA92"/>
  <c r="BH91"/>
  <c r="BG91"/>
  <c r="BF91"/>
  <c r="BE91"/>
  <c r="BB91"/>
  <c r="BA91"/>
  <c r="BH90"/>
  <c r="BG90"/>
  <c r="BF90"/>
  <c r="BE90"/>
  <c r="BB90"/>
  <c r="BA90"/>
  <c r="BH89"/>
  <c r="BG89"/>
  <c r="BF89"/>
  <c r="BE89"/>
  <c r="BB89"/>
  <c r="BA89"/>
  <c r="BH88"/>
  <c r="BG88"/>
  <c r="BF88"/>
  <c r="BE88"/>
  <c r="BB88"/>
  <c r="BA88"/>
  <c r="BH87"/>
  <c r="BG87"/>
  <c r="BF87"/>
  <c r="BE87"/>
  <c r="BB87"/>
  <c r="BA87"/>
  <c r="BH86"/>
  <c r="BG86"/>
  <c r="BF86"/>
  <c r="BE86"/>
  <c r="BB86"/>
  <c r="BA86"/>
  <c r="BH85"/>
  <c r="BG85"/>
  <c r="BF85"/>
  <c r="BE85"/>
  <c r="BB85"/>
  <c r="BA85"/>
  <c r="BH84"/>
  <c r="BG84"/>
  <c r="BF84"/>
  <c r="BE84"/>
  <c r="BB84"/>
  <c r="BA84"/>
  <c r="BH83"/>
  <c r="BG83"/>
  <c r="BF83"/>
  <c r="BE83"/>
  <c r="BB83"/>
  <c r="BA83"/>
  <c r="BH82"/>
  <c r="BG82"/>
  <c r="BF82"/>
  <c r="BE82"/>
  <c r="BB82"/>
  <c r="BA82"/>
  <c r="BH81"/>
  <c r="BG81"/>
  <c r="BF81"/>
  <c r="BE81"/>
  <c r="BB81"/>
  <c r="BA81"/>
  <c r="BH80"/>
  <c r="BG80"/>
  <c r="BF80"/>
  <c r="BE80"/>
  <c r="BB80"/>
  <c r="BA80"/>
  <c r="BH79"/>
  <c r="BG79"/>
  <c r="BF79"/>
  <c r="BE79"/>
  <c r="BB79"/>
  <c r="BA79"/>
  <c r="BH78"/>
  <c r="BG78"/>
  <c r="BF78"/>
  <c r="BE78"/>
  <c r="BB78"/>
  <c r="BA78"/>
  <c r="BH77"/>
  <c r="BG77"/>
  <c r="BF77"/>
  <c r="BE77"/>
  <c r="BB77"/>
  <c r="BA77"/>
  <c r="BH76"/>
  <c r="BG76"/>
  <c r="BF76"/>
  <c r="BE76"/>
  <c r="BB76"/>
  <c r="BA76"/>
  <c r="BH75"/>
  <c r="BG75"/>
  <c r="BF75"/>
  <c r="BE75"/>
  <c r="BB75"/>
  <c r="BA75"/>
  <c r="BH74"/>
  <c r="BG74"/>
  <c r="BF74"/>
  <c r="BE74"/>
  <c r="BB74"/>
  <c r="BA74"/>
  <c r="BH73"/>
  <c r="BG73"/>
  <c r="BF73"/>
  <c r="BE73"/>
  <c r="BB73"/>
  <c r="BA73"/>
  <c r="BH72"/>
  <c r="BG72"/>
  <c r="BF72"/>
  <c r="BE72"/>
  <c r="BB72"/>
  <c r="BA72"/>
  <c r="BH71"/>
  <c r="BG71"/>
  <c r="BF71"/>
  <c r="BE71"/>
  <c r="BB71"/>
  <c r="BA71"/>
  <c r="BH70"/>
  <c r="BG70"/>
  <c r="BF70"/>
  <c r="BE70"/>
  <c r="BB70"/>
  <c r="BA70"/>
  <c r="BH69"/>
  <c r="BG69"/>
  <c r="BF69"/>
  <c r="BE69"/>
  <c r="BB69"/>
  <c r="BA69"/>
  <c r="BH68"/>
  <c r="BG68"/>
  <c r="BF68"/>
  <c r="BE68"/>
  <c r="BB68"/>
  <c r="BA68"/>
  <c r="BH67"/>
  <c r="BG67"/>
  <c r="BF67"/>
  <c r="BE67"/>
  <c r="BB67"/>
  <c r="BA67"/>
  <c r="BH66"/>
  <c r="BG66"/>
  <c r="BF66"/>
  <c r="BE66"/>
  <c r="BB66"/>
  <c r="BA66"/>
  <c r="BH65"/>
  <c r="BG65"/>
  <c r="BF65"/>
  <c r="BE65"/>
  <c r="BB65"/>
  <c r="BA65"/>
  <c r="BH64"/>
  <c r="BG64"/>
  <c r="BF64"/>
  <c r="BE64"/>
  <c r="BB64"/>
  <c r="BA64"/>
  <c r="BH63"/>
  <c r="BG63"/>
  <c r="BF63"/>
  <c r="BE63"/>
  <c r="BB63"/>
  <c r="BA63"/>
  <c r="BH62"/>
  <c r="BG62"/>
  <c r="BF62"/>
  <c r="BE62"/>
  <c r="BB62"/>
  <c r="BA62"/>
  <c r="BH61"/>
  <c r="BG61"/>
  <c r="BF61"/>
  <c r="BE61"/>
  <c r="BB61"/>
  <c r="BA61"/>
  <c r="BH60"/>
  <c r="BG60"/>
  <c r="BF60"/>
  <c r="BE60"/>
  <c r="BB60"/>
  <c r="BA60"/>
  <c r="BH59"/>
  <c r="BG59"/>
  <c r="BF59"/>
  <c r="BE59"/>
  <c r="BB59"/>
  <c r="BA59"/>
  <c r="BH58"/>
  <c r="BG58"/>
  <c r="BF58"/>
  <c r="BE58"/>
  <c r="BB58"/>
  <c r="BA58"/>
  <c r="BH57"/>
  <c r="BG57"/>
  <c r="BF57"/>
  <c r="BE57"/>
  <c r="BB57"/>
  <c r="BA57"/>
  <c r="BH56"/>
  <c r="BG56"/>
  <c r="BF56"/>
  <c r="BE56"/>
  <c r="BB56"/>
  <c r="BA56"/>
  <c r="BH55"/>
  <c r="BG55"/>
  <c r="BF55"/>
  <c r="BE55"/>
  <c r="BB55"/>
  <c r="BA55"/>
  <c r="BH54"/>
  <c r="BG54"/>
  <c r="BF54"/>
  <c r="BE54"/>
  <c r="BB54"/>
  <c r="BA54"/>
  <c r="BH53"/>
  <c r="BG53"/>
  <c r="BF53"/>
  <c r="BE53"/>
  <c r="BB53"/>
  <c r="BA53"/>
  <c r="BH52"/>
  <c r="BG52"/>
  <c r="BF52"/>
  <c r="BE52"/>
  <c r="BB52"/>
  <c r="BA52"/>
  <c r="BH51"/>
  <c r="BG51"/>
  <c r="BF51"/>
  <c r="BE51"/>
  <c r="BB51"/>
  <c r="BA51"/>
  <c r="BH50"/>
  <c r="BG50"/>
  <c r="BF50"/>
  <c r="BE50"/>
  <c r="BB50"/>
  <c r="BA50"/>
  <c r="BH49"/>
  <c r="BG49"/>
  <c r="BF49"/>
  <c r="BE49"/>
  <c r="BB49"/>
  <c r="BA49"/>
  <c r="BH48"/>
  <c r="BG48"/>
  <c r="BF48"/>
  <c r="BE48"/>
  <c r="BB48"/>
  <c r="BA48"/>
  <c r="BH47"/>
  <c r="BG47"/>
  <c r="BF47"/>
  <c r="BE47"/>
  <c r="BB47"/>
  <c r="BA47"/>
  <c r="BH46"/>
  <c r="BG46"/>
  <c r="BF46"/>
  <c r="BE46"/>
  <c r="BB46"/>
  <c r="BA46"/>
  <c r="BH45"/>
  <c r="BG45"/>
  <c r="BF45"/>
  <c r="BE45"/>
  <c r="BB45"/>
  <c r="BA45"/>
  <c r="BH44"/>
  <c r="BG44"/>
  <c r="BF44"/>
  <c r="BE44"/>
  <c r="BB44"/>
  <c r="BA44"/>
  <c r="BH43"/>
  <c r="BG43"/>
  <c r="BF43"/>
  <c r="BE43"/>
  <c r="BB43"/>
  <c r="BA43"/>
  <c r="BH42"/>
  <c r="BG42"/>
  <c r="BF42"/>
  <c r="BE42"/>
  <c r="BB42"/>
  <c r="BA42"/>
  <c r="BH41"/>
  <c r="BG41"/>
  <c r="BF41"/>
  <c r="BE41"/>
  <c r="BB41"/>
  <c r="BA41"/>
  <c r="BH40"/>
  <c r="BG40"/>
  <c r="BF40"/>
  <c r="BE40"/>
  <c r="BB40"/>
  <c r="BA40"/>
  <c r="BH39"/>
  <c r="BG39"/>
  <c r="BF39"/>
  <c r="BE39"/>
  <c r="BB39"/>
  <c r="BA39"/>
  <c r="BH38"/>
  <c r="BG38"/>
  <c r="BF38"/>
  <c r="BE38"/>
  <c r="BB38"/>
  <c r="BA38"/>
  <c r="BH37"/>
  <c r="BG37"/>
  <c r="BF37"/>
  <c r="BE37"/>
  <c r="BB37"/>
  <c r="BA37"/>
  <c r="BH36"/>
  <c r="BG36"/>
  <c r="BF36"/>
  <c r="BE36"/>
  <c r="BB36"/>
  <c r="BA36"/>
  <c r="BH35"/>
  <c r="BG35"/>
  <c r="BF35"/>
  <c r="BE35"/>
  <c r="BB35"/>
  <c r="BA35"/>
  <c r="BH34"/>
  <c r="BG34"/>
  <c r="BF34"/>
  <c r="BE34"/>
  <c r="BB34"/>
  <c r="BA34"/>
  <c r="BH33"/>
  <c r="BG33"/>
  <c r="BF33"/>
  <c r="BE33"/>
  <c r="BB33"/>
  <c r="BA33"/>
  <c r="BH32"/>
  <c r="BG32"/>
  <c r="BF32"/>
  <c r="BE32"/>
  <c r="BB32"/>
  <c r="BA32"/>
  <c r="BH31"/>
  <c r="BG31"/>
  <c r="BF31"/>
  <c r="BE31"/>
  <c r="BB31"/>
  <c r="BA31"/>
  <c r="BH30"/>
  <c r="BG30"/>
  <c r="BF30"/>
  <c r="BE30"/>
  <c r="BB30"/>
  <c r="BA30"/>
  <c r="BH29"/>
  <c r="BG29"/>
  <c r="BF29"/>
  <c r="BE29"/>
  <c r="BB29"/>
  <c r="BA29"/>
  <c r="BH28"/>
  <c r="BG28"/>
  <c r="BF28"/>
  <c r="BE28"/>
  <c r="BB28"/>
  <c r="BA28"/>
  <c r="BH27"/>
  <c r="BG27"/>
  <c r="BF27"/>
  <c r="BE27"/>
  <c r="BB27"/>
  <c r="BA27"/>
  <c r="BH26"/>
  <c r="BG26"/>
  <c r="BF26"/>
  <c r="BE26"/>
  <c r="BB26"/>
  <c r="BA26"/>
  <c r="BH25"/>
  <c r="BG25"/>
  <c r="BF25"/>
  <c r="BE25"/>
  <c r="BB25"/>
  <c r="BA25"/>
  <c r="BH24"/>
  <c r="BG24"/>
  <c r="BF24"/>
  <c r="BE24"/>
  <c r="BB24"/>
  <c r="BA24"/>
  <c r="BH23"/>
  <c r="BG23"/>
  <c r="BF23"/>
  <c r="BE23"/>
  <c r="BB23"/>
  <c r="BA23"/>
  <c r="BH22"/>
  <c r="BG22"/>
  <c r="BF22"/>
  <c r="BE22"/>
  <c r="BB22"/>
  <c r="BA22"/>
  <c r="BH21"/>
  <c r="BG21"/>
  <c r="BF21"/>
  <c r="BE21"/>
  <c r="BB21"/>
  <c r="BA21"/>
  <c r="F21"/>
  <c r="BH20"/>
  <c r="BG20"/>
  <c r="BF20"/>
  <c r="BE20"/>
  <c r="BB20"/>
  <c r="BA20"/>
  <c r="F20"/>
  <c r="BH19"/>
  <c r="BG19"/>
  <c r="BF19"/>
  <c r="BE19"/>
  <c r="BB19"/>
  <c r="BA19"/>
  <c r="F19"/>
  <c r="BH18"/>
  <c r="BG18"/>
  <c r="BF18"/>
  <c r="BE18"/>
  <c r="BB18"/>
  <c r="BA18"/>
  <c r="F18"/>
  <c r="BH17"/>
  <c r="BG17"/>
  <c r="BF17"/>
  <c r="BE17"/>
  <c r="BB17"/>
  <c r="BA17"/>
  <c r="BH16"/>
  <c r="BG16"/>
  <c r="BF16"/>
  <c r="BE16"/>
  <c r="BB16"/>
  <c r="BA16"/>
  <c r="BH15"/>
  <c r="BG15"/>
  <c r="BF15"/>
  <c r="BE15"/>
  <c r="BB15"/>
  <c r="BA15"/>
  <c r="BH14"/>
  <c r="BG14"/>
  <c r="BF14"/>
  <c r="BE14"/>
  <c r="BB14"/>
  <c r="BA14"/>
  <c r="F14"/>
  <c r="BH13"/>
  <c r="BG13"/>
  <c r="BF13"/>
  <c r="BE13"/>
  <c r="BB13"/>
  <c r="BA13"/>
  <c r="F13"/>
  <c r="BH12"/>
  <c r="BG12"/>
  <c r="BF12"/>
  <c r="BE12"/>
  <c r="BB12"/>
  <c r="BA12"/>
  <c r="F12"/>
  <c r="BH11"/>
  <c r="BG11"/>
  <c r="BF11"/>
  <c r="BE11"/>
  <c r="BB11"/>
  <c r="BA11"/>
  <c r="F11"/>
  <c r="BH10"/>
  <c r="BG10"/>
  <c r="BF10"/>
  <c r="BE10"/>
  <c r="BB10"/>
  <c r="BA10"/>
  <c r="BH9"/>
  <c r="BG9"/>
  <c r="BF9"/>
  <c r="BE9"/>
  <c r="BB9"/>
  <c r="BA9"/>
  <c r="BH8"/>
  <c r="BG8"/>
  <c r="BF8"/>
  <c r="BE8"/>
  <c r="BB8"/>
  <c r="BA8"/>
  <c r="BH7"/>
  <c r="BG7"/>
  <c r="BF7"/>
  <c r="BE7"/>
  <c r="BB7"/>
  <c r="BA7"/>
  <c r="BH6"/>
  <c r="BG6"/>
  <c r="BF6"/>
  <c r="BE6"/>
  <c r="BB6"/>
  <c r="BA6"/>
  <c r="BH5"/>
  <c r="BG5"/>
  <c r="BF5"/>
  <c r="BE5"/>
  <c r="BB5"/>
  <c r="BA5"/>
  <c r="BH4"/>
  <c r="BG4"/>
  <c r="BF4"/>
  <c r="BE4"/>
  <c r="BB4"/>
  <c r="BA4"/>
  <c r="AO7" i="8" l="1"/>
  <c r="AO11"/>
  <c r="AP6"/>
  <c r="AU6" s="1"/>
  <c r="AU39"/>
  <c r="AU41"/>
  <c r="AU43"/>
  <c r="AU45"/>
  <c r="AU47"/>
  <c r="AU49"/>
  <c r="AU51"/>
  <c r="AU53"/>
  <c r="AU55"/>
  <c r="AU57"/>
  <c r="AU59"/>
  <c r="AU61"/>
  <c r="AU63"/>
  <c r="AU65"/>
  <c r="AN67"/>
  <c r="L5" i="4"/>
  <c r="K6"/>
  <c r="AU3" i="8"/>
  <c r="AU5"/>
  <c r="AU7"/>
  <c r="AU9"/>
  <c r="AU11"/>
  <c r="AU13"/>
  <c r="AU15"/>
  <c r="AU17"/>
  <c r="AU19"/>
  <c r="AU21"/>
  <c r="AU23"/>
  <c r="AU25"/>
  <c r="AU27"/>
  <c r="AU29"/>
  <c r="AU31"/>
  <c r="AU33"/>
  <c r="AU35"/>
  <c r="G100" i="2"/>
  <c r="E106"/>
  <c r="F8" i="1" s="1"/>
  <c r="E108" i="2"/>
  <c r="F22" i="1" s="1"/>
  <c r="E106" i="3"/>
  <c r="F30" i="1" s="1"/>
  <c r="E108" i="3"/>
  <c r="F32" i="1" s="1"/>
  <c r="L4" i="4"/>
  <c r="AU38" i="8"/>
  <c r="AU40"/>
  <c r="AU42"/>
  <c r="AU44"/>
  <c r="AU46"/>
  <c r="AU48"/>
  <c r="AU50"/>
  <c r="AU52"/>
  <c r="AU54"/>
  <c r="AU56"/>
  <c r="AU58"/>
  <c r="AU60"/>
  <c r="AU62"/>
  <c r="AU64"/>
  <c r="AU66"/>
  <c r="E100" i="2"/>
  <c r="E105"/>
  <c r="F7" i="1" s="1"/>
  <c r="D100" i="3"/>
  <c r="E105"/>
  <c r="F29" i="1" s="1"/>
  <c r="AN37" i="8"/>
  <c r="AP37"/>
  <c r="AR37"/>
  <c r="AQ67"/>
  <c r="AR67"/>
  <c r="AU67" s="1"/>
  <c r="AU68"/>
  <c r="AU70"/>
  <c r="AU72"/>
  <c r="AU74"/>
  <c r="AU76"/>
  <c r="AU78"/>
  <c r="AU80"/>
  <c r="AU82"/>
  <c r="AU84"/>
  <c r="AU86"/>
  <c r="AU88"/>
  <c r="AU90"/>
  <c r="AU92"/>
  <c r="AU94"/>
  <c r="AU96"/>
  <c r="AU98"/>
  <c r="AU37" l="1"/>
  <c r="AU100" s="1"/>
  <c r="F24" i="1" s="1"/>
  <c r="K7" i="4"/>
  <c r="L6"/>
  <c r="K8" l="1"/>
  <c r="L7"/>
  <c r="L8" l="1"/>
  <c r="K9"/>
  <c r="K10" l="1"/>
  <c r="L9"/>
  <c r="K11" l="1"/>
  <c r="L10"/>
  <c r="L11" l="1"/>
  <c r="K12"/>
  <c r="K13" l="1"/>
  <c r="L12"/>
  <c r="K14" l="1"/>
  <c r="L13"/>
  <c r="L14" l="1"/>
  <c r="K15"/>
  <c r="K16" l="1"/>
  <c r="L15"/>
  <c r="K17" l="1"/>
  <c r="L16"/>
  <c r="L17" l="1"/>
  <c r="K18"/>
  <c r="K19" l="1"/>
  <c r="L18"/>
  <c r="K20" l="1"/>
  <c r="L19"/>
  <c r="L20" l="1"/>
  <c r="K21"/>
  <c r="K22" l="1"/>
  <c r="L21"/>
  <c r="K23" l="1"/>
  <c r="L22"/>
  <c r="L23" l="1"/>
  <c r="K24"/>
  <c r="K25" l="1"/>
  <c r="L24"/>
  <c r="K26" l="1"/>
  <c r="L25"/>
  <c r="L26" l="1"/>
  <c r="K27"/>
  <c r="K28" l="1"/>
  <c r="L27"/>
  <c r="K29" l="1"/>
  <c r="L28"/>
  <c r="L29" l="1"/>
  <c r="K30"/>
  <c r="K31" l="1"/>
  <c r="L30"/>
  <c r="K32" l="1"/>
  <c r="L31"/>
  <c r="L32" l="1"/>
  <c r="K33"/>
  <c r="K34" l="1"/>
  <c r="L33"/>
  <c r="K35" l="1"/>
  <c r="L34"/>
  <c r="L35" l="1"/>
  <c r="K36"/>
  <c r="K37" l="1"/>
  <c r="L36"/>
  <c r="K38" l="1"/>
  <c r="L37"/>
  <c r="L38" l="1"/>
  <c r="K39"/>
  <c r="K40" l="1"/>
  <c r="L39"/>
  <c r="K41" l="1"/>
  <c r="L40"/>
  <c r="L41" l="1"/>
  <c r="K42"/>
  <c r="K43" l="1"/>
  <c r="L42"/>
  <c r="K44" l="1"/>
  <c r="L43"/>
  <c r="L44" l="1"/>
  <c r="K45"/>
  <c r="K46" l="1"/>
  <c r="L45"/>
  <c r="K47" l="1"/>
  <c r="L46"/>
  <c r="L47" l="1"/>
  <c r="K48"/>
  <c r="K49" l="1"/>
  <c r="L48"/>
  <c r="K50" l="1"/>
  <c r="L49"/>
  <c r="L50" l="1"/>
  <c r="K51"/>
  <c r="K52" l="1"/>
  <c r="L51"/>
  <c r="K53" l="1"/>
  <c r="L52"/>
  <c r="L53" l="1"/>
  <c r="K54"/>
  <c r="K55" l="1"/>
  <c r="L54"/>
  <c r="K56" l="1"/>
  <c r="L55"/>
  <c r="L56" l="1"/>
  <c r="K57"/>
  <c r="K58" l="1"/>
  <c r="L57"/>
  <c r="K59" l="1"/>
  <c r="L58"/>
  <c r="L59" l="1"/>
  <c r="K60"/>
  <c r="K61" l="1"/>
  <c r="L60"/>
  <c r="K62" l="1"/>
  <c r="L61"/>
  <c r="L62" l="1"/>
  <c r="K63"/>
  <c r="K64" l="1"/>
  <c r="L63"/>
  <c r="K65" l="1"/>
  <c r="L64"/>
  <c r="L65" l="1"/>
  <c r="K66"/>
  <c r="K67" l="1"/>
  <c r="L66"/>
  <c r="K68" l="1"/>
  <c r="L67"/>
  <c r="L68" l="1"/>
  <c r="K69"/>
  <c r="K70" l="1"/>
  <c r="L69"/>
  <c r="K71" l="1"/>
  <c r="L70"/>
  <c r="L71" l="1"/>
  <c r="K72"/>
  <c r="K73" l="1"/>
  <c r="L72"/>
  <c r="K74" l="1"/>
  <c r="L73"/>
  <c r="L74" l="1"/>
  <c r="K75"/>
  <c r="K76" l="1"/>
  <c r="L75"/>
  <c r="K77" l="1"/>
  <c r="L76"/>
  <c r="L77" l="1"/>
  <c r="K78"/>
  <c r="K79" l="1"/>
  <c r="L78"/>
  <c r="K80" l="1"/>
  <c r="L79"/>
  <c r="L80" l="1"/>
  <c r="K81"/>
  <c r="K82" l="1"/>
  <c r="L81"/>
  <c r="K83" l="1"/>
  <c r="L82"/>
  <c r="L83" l="1"/>
  <c r="K84"/>
  <c r="K85" l="1"/>
  <c r="L84"/>
  <c r="K86" l="1"/>
  <c r="L85"/>
  <c r="L86" l="1"/>
  <c r="K87"/>
  <c r="K88" l="1"/>
  <c r="L87"/>
  <c r="K89" l="1"/>
  <c r="L88"/>
  <c r="L89" l="1"/>
  <c r="K90"/>
  <c r="K91" l="1"/>
  <c r="L90"/>
  <c r="K92" l="1"/>
  <c r="L91"/>
  <c r="L92" l="1"/>
  <c r="K93"/>
  <c r="K94" l="1"/>
  <c r="L93"/>
  <c r="K95" l="1"/>
  <c r="L94"/>
  <c r="L95" l="1"/>
  <c r="K96"/>
  <c r="K97" l="1"/>
  <c r="L96"/>
  <c r="K98" l="1"/>
  <c r="L98" s="1"/>
  <c r="L97"/>
</calcChain>
</file>

<file path=xl/sharedStrings.xml><?xml version="1.0" encoding="utf-8"?>
<sst xmlns="http://schemas.openxmlformats.org/spreadsheetml/2006/main" count="1319" uniqueCount="731">
  <si>
    <t>Summary for 03.04.2018</t>
  </si>
  <si>
    <t>Timeblock</t>
  </si>
  <si>
    <t>OD/UD</t>
  </si>
  <si>
    <t>OD</t>
  </si>
  <si>
    <t>UD</t>
  </si>
  <si>
    <t>Final Schedule</t>
  </si>
  <si>
    <t>Forecast</t>
  </si>
  <si>
    <t>Drawal</t>
  </si>
  <si>
    <t>Scheduling</t>
  </si>
  <si>
    <t>Particular</t>
  </si>
  <si>
    <t>UoM</t>
  </si>
  <si>
    <t>Value</t>
  </si>
  <si>
    <t>Average MAPE for the day</t>
  </si>
  <si>
    <t>%</t>
  </si>
  <si>
    <t>Maximum  Over Drawal</t>
  </si>
  <si>
    <t>MW</t>
  </si>
  <si>
    <t>Maximum  Under Drawal</t>
  </si>
  <si>
    <t>Limit Violation OD</t>
  </si>
  <si>
    <t>No. of 15 min Slots when</t>
  </si>
  <si>
    <t>No.</t>
  </si>
  <si>
    <t>OD &gt; 200 MW</t>
  </si>
  <si>
    <t>200 MW &gt; OD &gt; 150 MW</t>
  </si>
  <si>
    <t>150 MW &gt; OD &gt; 100 MW</t>
  </si>
  <si>
    <t>100 MW &gt; OD &gt; 57 MW</t>
  </si>
  <si>
    <t>Limit Violation OD (OD &gt; 57 MW)</t>
  </si>
  <si>
    <t>Hrs.</t>
  </si>
  <si>
    <t>Limit Violation UD</t>
  </si>
  <si>
    <t>UD &lt; -200 MW</t>
  </si>
  <si>
    <t>-200 MW &lt; UD &lt; -150 MW</t>
  </si>
  <si>
    <t>-150 MW &lt; UD &lt; -100 MW</t>
  </si>
  <si>
    <t>-100 MW &lt; UD &lt; -57 MW</t>
  </si>
  <si>
    <t>Limit Violation UD (UD &lt; -57 MW)</t>
  </si>
  <si>
    <t xml:space="preserve">PX Purchase in No. of Slots </t>
  </si>
  <si>
    <t>No. of Slots where LT not scheduled
as per allocation against PX purchase*</t>
  </si>
  <si>
    <t>Forecasting</t>
  </si>
  <si>
    <t>Maximum  (+)ve Deviation</t>
  </si>
  <si>
    <t>Maximum  (-)ve Deviation</t>
  </si>
  <si>
    <t>Under Forecasting Beyond Limit</t>
  </si>
  <si>
    <t>Over Forecasting Beyond Limit</t>
  </si>
  <si>
    <t>Scheduling Accuracy for 03.04.2018</t>
  </si>
  <si>
    <t xml:space="preserve">With DMSW+
TOWMCL </t>
  </si>
  <si>
    <t>Municipal Sewage Waste</t>
  </si>
  <si>
    <t>Slot</t>
  </si>
  <si>
    <t>Schedule</t>
  </si>
  <si>
    <t>OD(+)/UD(-)</t>
  </si>
  <si>
    <t>MAPE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</si>
  <si>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</si>
  <si>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</si>
  <si>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</si>
  <si>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</si>
  <si>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</si>
  <si>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</si>
  <si>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</si>
  <si>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</si>
  <si>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</si>
  <si>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</si>
  <si>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</si>
  <si>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</si>
  <si>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</si>
  <si>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</si>
  <si>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</si>
  <si>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</si>
  <si>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</si>
  <si>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</si>
  <si>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</si>
  <si>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</si>
  <si>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</si>
  <si>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</si>
  <si>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</si>
  <si>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</si>
  <si>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</si>
  <si>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</si>
  <si>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</si>
  <si>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</si>
  <si>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</si>
  <si>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</si>
  <si>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</si>
  <si>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</si>
  <si>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</si>
  <si>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</si>
  <si>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</si>
  <si>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</si>
  <si>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</si>
  <si>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</si>
  <si>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</si>
  <si>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</si>
  <si>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</si>
  <si>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</si>
  <si>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</si>
  <si>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</si>
  <si>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</si>
  <si>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</si>
  <si>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</si>
  <si>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</si>
  <si>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</si>
  <si>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</si>
  <si>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</si>
  <si>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</si>
  <si>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</si>
  <si>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</si>
  <si>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</si>
  <si>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</si>
  <si>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</si>
  <si>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</si>
  <si>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</si>
  <si>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</si>
  <si>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</si>
  <si>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</si>
  <si>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</si>
  <si>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</si>
  <si>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</si>
  <si>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</si>
  <si>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</si>
  <si>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</si>
  <si>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</si>
  <si>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</si>
  <si>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</si>
  <si>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</si>
  <si>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</si>
  <si>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</si>
  <si>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</si>
  <si>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</si>
  <si>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</si>
  <si>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</si>
  <si>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</si>
  <si>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</si>
  <si>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</si>
  <si>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</si>
  <si>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</si>
  <si>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</si>
  <si>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</si>
  <si>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</si>
  <si>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</si>
  <si>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</si>
  <si>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</si>
  <si>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</si>
  <si>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</si>
  <si>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</si>
  <si>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</si>
  <si>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</si>
  <si>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</si>
  <si>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23:45 - 24:00</t>
  </si>
  <si>
    <t>Total (Mus)</t>
  </si>
  <si>
    <t>Scheduling Summary For 03.04.2018</t>
  </si>
  <si>
    <t>Remarks by SO</t>
  </si>
  <si>
    <t>OD Above 57 MW</t>
  </si>
  <si>
    <t>UD Below 57 MW</t>
  </si>
  <si>
    <t>Source:</t>
  </si>
  <si>
    <t>Delhi SLDC Site</t>
  </si>
  <si>
    <t>Forecasting Accuracy for 03.04.2018</t>
  </si>
  <si>
    <t>Projected
Demand</t>
  </si>
  <si>
    <t>Variation 
(A-P)</t>
  </si>
  <si>
    <t>Forecasting Summary For 03.04.2018</t>
  </si>
  <si>
    <t>Mail Sent By SO for IDT</t>
  </si>
  <si>
    <t>DELHI</t>
  </si>
  <si>
    <t>BRPL</t>
  </si>
  <si>
    <t>BYPL</t>
  </si>
  <si>
    <t>NDPL</t>
  </si>
  <si>
    <t>NDMC</t>
  </si>
  <si>
    <t>MES</t>
  </si>
  <si>
    <t>TIMESLOT</t>
  </si>
  <si>
    <t>00:00:00</t>
  </si>
  <si>
    <t>00:05:00</t>
  </si>
  <si>
    <t>00:10:00</t>
  </si>
  <si>
    <t>00:15:00</t>
  </si>
  <si>
    <t>00:20:00</t>
  </si>
  <si>
    <t>00:25:00</t>
  </si>
  <si>
    <t>00:30:00</t>
  </si>
  <si>
    <t>00:35:00</t>
  </si>
  <si>
    <t>00:40:00</t>
  </si>
  <si>
    <t>00:45:00</t>
  </si>
  <si>
    <t>00:50:00</t>
  </si>
  <si>
    <t>00:55:00</t>
  </si>
  <si>
    <t>01:00:00</t>
  </si>
  <si>
    <t>01:05:00</t>
  </si>
  <si>
    <t>01:10:00</t>
  </si>
  <si>
    <t>01:15:00</t>
  </si>
  <si>
    <t>01:20:00</t>
  </si>
  <si>
    <t>01:25:00</t>
  </si>
  <si>
    <t>01:30:00</t>
  </si>
  <si>
    <t>01:35:00</t>
  </si>
  <si>
    <t>01:40:00</t>
  </si>
  <si>
    <t>01:45:00</t>
  </si>
  <si>
    <t>01:50:00</t>
  </si>
  <si>
    <t>01:55:00</t>
  </si>
  <si>
    <t>02:00:00</t>
  </si>
  <si>
    <t>02:05:00</t>
  </si>
  <si>
    <t>02:10:00</t>
  </si>
  <si>
    <t>02:15:00</t>
  </si>
  <si>
    <t>02:20:00</t>
  </si>
  <si>
    <t>02:25:00</t>
  </si>
  <si>
    <t>02:30:00</t>
  </si>
  <si>
    <t>02:35:00</t>
  </si>
  <si>
    <t>02:40:00</t>
  </si>
  <si>
    <t>02:45:00</t>
  </si>
  <si>
    <t>02:50:00</t>
  </si>
  <si>
    <t>02:55:00</t>
  </si>
  <si>
    <t>03:00:00</t>
  </si>
  <si>
    <t>03:05:00</t>
  </si>
  <si>
    <t>03:10:00</t>
  </si>
  <si>
    <t>03:15:00</t>
  </si>
  <si>
    <t>03:20:00</t>
  </si>
  <si>
    <t>03:25:00</t>
  </si>
  <si>
    <t>03:30:00</t>
  </si>
  <si>
    <t>03:35:00</t>
  </si>
  <si>
    <t>03:40:00</t>
  </si>
  <si>
    <t>03:45:00</t>
  </si>
  <si>
    <t>03:50:00</t>
  </si>
  <si>
    <t>03:55:00</t>
  </si>
  <si>
    <t>04:00:00</t>
  </si>
  <si>
    <t>04:05:00</t>
  </si>
  <si>
    <t>04:10:00</t>
  </si>
  <si>
    <t>04:15:00</t>
  </si>
  <si>
    <t>04:20:00</t>
  </si>
  <si>
    <t>04:25:00</t>
  </si>
  <si>
    <t>04:30:00</t>
  </si>
  <si>
    <t>04:35:00</t>
  </si>
  <si>
    <t>04:40:00</t>
  </si>
  <si>
    <t>04:45:00</t>
  </si>
  <si>
    <t>04:50:00</t>
  </si>
  <si>
    <t>04:55:00</t>
  </si>
  <si>
    <t>05:00:00</t>
  </si>
  <si>
    <t>05:05:00</t>
  </si>
  <si>
    <t>05:10:00</t>
  </si>
  <si>
    <t>05:15:00</t>
  </si>
  <si>
    <t>05:20:00</t>
  </si>
  <si>
    <t>05:25:00</t>
  </si>
  <si>
    <t>05:30:00</t>
  </si>
  <si>
    <t>05:35:00</t>
  </si>
  <si>
    <t>05:40:00</t>
  </si>
  <si>
    <t>05:45:00</t>
  </si>
  <si>
    <t>05:50:00</t>
  </si>
  <si>
    <t>05:55:00</t>
  </si>
  <si>
    <t>06:00:00</t>
  </si>
  <si>
    <t>06:05:00</t>
  </si>
  <si>
    <t>06:10:00</t>
  </si>
  <si>
    <t>06:15:00</t>
  </si>
  <si>
    <t>06:20:00</t>
  </si>
  <si>
    <t>06:25:00</t>
  </si>
  <si>
    <t>06:30:00</t>
  </si>
  <si>
    <t>06:35:00</t>
  </si>
  <si>
    <t>06:40:00</t>
  </si>
  <si>
    <t>06:45:00</t>
  </si>
  <si>
    <t>06:50:00</t>
  </si>
  <si>
    <t>06:55:00</t>
  </si>
  <si>
    <t>07:00:00</t>
  </si>
  <si>
    <t>07:05:00</t>
  </si>
  <si>
    <t>07:10:00</t>
  </si>
  <si>
    <t>07:15:00</t>
  </si>
  <si>
    <t>07:20:00</t>
  </si>
  <si>
    <t>07:25:00</t>
  </si>
  <si>
    <t>07:30:00</t>
  </si>
  <si>
    <t>07:35:00</t>
  </si>
  <si>
    <t>07:40:00</t>
  </si>
  <si>
    <t>07:45:00</t>
  </si>
  <si>
    <t>07:50:00</t>
  </si>
  <si>
    <t>07:55:00</t>
  </si>
  <si>
    <t>08:00:00</t>
  </si>
  <si>
    <t>08:05:00</t>
  </si>
  <si>
    <t>08:10:00</t>
  </si>
  <si>
    <t>08:15:00</t>
  </si>
  <si>
    <t>08:20:00</t>
  </si>
  <si>
    <t>08:25:00</t>
  </si>
  <si>
    <t>08:30:00</t>
  </si>
  <si>
    <t>08:35:00</t>
  </si>
  <si>
    <t>08:40:00</t>
  </si>
  <si>
    <t>08:45:00</t>
  </si>
  <si>
    <t>08:50:00</t>
  </si>
  <si>
    <t>08:55:00</t>
  </si>
  <si>
    <t>09:00:00</t>
  </si>
  <si>
    <t>09:05:00</t>
  </si>
  <si>
    <t>09:10:00</t>
  </si>
  <si>
    <t>09:15:00</t>
  </si>
  <si>
    <t>09:20:00</t>
  </si>
  <si>
    <t>09:25:00</t>
  </si>
  <si>
    <t>09:30:00</t>
  </si>
  <si>
    <t>09:35:00</t>
  </si>
  <si>
    <t>09:40:00</t>
  </si>
  <si>
    <t>09:45:00</t>
  </si>
  <si>
    <t>09:50:00</t>
  </si>
  <si>
    <t>09:55:00</t>
  </si>
  <si>
    <t>10:00:00</t>
  </si>
  <si>
    <t>10:05:00</t>
  </si>
  <si>
    <t>10:10:00</t>
  </si>
  <si>
    <t>10:15:00</t>
  </si>
  <si>
    <t>10:20:00</t>
  </si>
  <si>
    <t>10:25:00</t>
  </si>
  <si>
    <t>10:30:00</t>
  </si>
  <si>
    <t>10:35:00</t>
  </si>
  <si>
    <t>10:40:00</t>
  </si>
  <si>
    <t>10:45:00</t>
  </si>
  <si>
    <t>10:50:00</t>
  </si>
  <si>
    <t>10:55:00</t>
  </si>
  <si>
    <t>11:00:00</t>
  </si>
  <si>
    <t>11:05:00</t>
  </si>
  <si>
    <t>11:10:00</t>
  </si>
  <si>
    <t>11:15:00</t>
  </si>
  <si>
    <t>11:20:00</t>
  </si>
  <si>
    <t>11:25:00</t>
  </si>
  <si>
    <t>11:30:00</t>
  </si>
  <si>
    <t>11:35:00</t>
  </si>
  <si>
    <t>11:40:00</t>
  </si>
  <si>
    <t>11:45:00</t>
  </si>
  <si>
    <t>11:50:00</t>
  </si>
  <si>
    <t>11:55:00</t>
  </si>
  <si>
    <t>12:00:00</t>
  </si>
  <si>
    <t>12:05:00</t>
  </si>
  <si>
    <t>12:10:00</t>
  </si>
  <si>
    <t>12:15:00</t>
  </si>
  <si>
    <t>12:20:00</t>
  </si>
  <si>
    <t>12:25:00</t>
  </si>
  <si>
    <t>12:30:00</t>
  </si>
  <si>
    <t>12:35:00</t>
  </si>
  <si>
    <t>12:40:00</t>
  </si>
  <si>
    <t>12:45:00</t>
  </si>
  <si>
    <t>12:50:00</t>
  </si>
  <si>
    <t>12:55:00</t>
  </si>
  <si>
    <t>13:00:00</t>
  </si>
  <si>
    <t>13:05:00</t>
  </si>
  <si>
    <t>13:10:00</t>
  </si>
  <si>
    <t>13:15:00</t>
  </si>
  <si>
    <t>13:20:00</t>
  </si>
  <si>
    <t>13:25:00</t>
  </si>
  <si>
    <t>13:30:00</t>
  </si>
  <si>
    <t>13:35:00</t>
  </si>
  <si>
    <t>13:40:00</t>
  </si>
  <si>
    <t>13:45:00</t>
  </si>
  <si>
    <t>13:50:00</t>
  </si>
  <si>
    <t>13:55:00</t>
  </si>
  <si>
    <t>14:00:00</t>
  </si>
  <si>
    <t>14:05:00</t>
  </si>
  <si>
    <t>14:10:00</t>
  </si>
  <si>
    <t>14:15:00</t>
  </si>
  <si>
    <t>14:20:00</t>
  </si>
  <si>
    <t>14:25:00</t>
  </si>
  <si>
    <t>14:30:00</t>
  </si>
  <si>
    <t>14:35:00</t>
  </si>
  <si>
    <t>14:40:00</t>
  </si>
  <si>
    <t>14:45:00</t>
  </si>
  <si>
    <t>14:50:00</t>
  </si>
  <si>
    <t>14:55:00</t>
  </si>
  <si>
    <t>15:00:00</t>
  </si>
  <si>
    <t>15:05:00</t>
  </si>
  <si>
    <t>15:10:00</t>
  </si>
  <si>
    <t>15:15:00</t>
  </si>
  <si>
    <t>15:20:00</t>
  </si>
  <si>
    <t>15:25:00</t>
  </si>
  <si>
    <t>15:30:00</t>
  </si>
  <si>
    <t>15:35:00</t>
  </si>
  <si>
    <t>15:40:00</t>
  </si>
  <si>
    <t>15:45:00</t>
  </si>
  <si>
    <t>15:50:00</t>
  </si>
  <si>
    <t>15:55:00</t>
  </si>
  <si>
    <t>16:00:00</t>
  </si>
  <si>
    <t>16:05:00</t>
  </si>
  <si>
    <t>16:10:00</t>
  </si>
  <si>
    <t>16:15:00</t>
  </si>
  <si>
    <t>16:20:00</t>
  </si>
  <si>
    <t>16:25:00</t>
  </si>
  <si>
    <t>16:30:00</t>
  </si>
  <si>
    <t>16:35:00</t>
  </si>
  <si>
    <t>16:40:00</t>
  </si>
  <si>
    <t>16:45:00</t>
  </si>
  <si>
    <t>16:50:00</t>
  </si>
  <si>
    <t>16:55:00</t>
  </si>
  <si>
    <t>17:00:00</t>
  </si>
  <si>
    <t>17:05:00</t>
  </si>
  <si>
    <t>17:10:00</t>
  </si>
  <si>
    <t>17:15:00</t>
  </si>
  <si>
    <t>17:20:00</t>
  </si>
  <si>
    <t>17:25:00</t>
  </si>
  <si>
    <t>17:30:00</t>
  </si>
  <si>
    <t>17:35:00</t>
  </si>
  <si>
    <t>17:40:00</t>
  </si>
  <si>
    <t>17:45:00</t>
  </si>
  <si>
    <t>17:50:00</t>
  </si>
  <si>
    <t>17:55:00</t>
  </si>
  <si>
    <t>18:00:00</t>
  </si>
  <si>
    <t>18:05:00</t>
  </si>
  <si>
    <t>18:10:00</t>
  </si>
  <si>
    <t>18:15:00</t>
  </si>
  <si>
    <t>18:20:00</t>
  </si>
  <si>
    <t>18:25:00</t>
  </si>
  <si>
    <t>18:30:00</t>
  </si>
  <si>
    <t>18:35:00</t>
  </si>
  <si>
    <t>18:40:00</t>
  </si>
  <si>
    <t>18:45:00</t>
  </si>
  <si>
    <t>18:50:00</t>
  </si>
  <si>
    <t>18:55:00</t>
  </si>
  <si>
    <t>19:00:00</t>
  </si>
  <si>
    <t>19:05:00</t>
  </si>
  <si>
    <t>19:10:00</t>
  </si>
  <si>
    <t>19:15:00</t>
  </si>
  <si>
    <t>19:20:00</t>
  </si>
  <si>
    <t>19:25:00</t>
  </si>
  <si>
    <t>19:30:00</t>
  </si>
  <si>
    <t>19:35:00</t>
  </si>
  <si>
    <t>19:40:00</t>
  </si>
  <si>
    <t>19:45:00</t>
  </si>
  <si>
    <t>19:50:00</t>
  </si>
  <si>
    <t>19:55:00</t>
  </si>
  <si>
    <t>20:00:00</t>
  </si>
  <si>
    <t>20:05:00</t>
  </si>
  <si>
    <t>20:10:00</t>
  </si>
  <si>
    <t>20:15:00</t>
  </si>
  <si>
    <t>20:20:00</t>
  </si>
  <si>
    <t>20:25:00</t>
  </si>
  <si>
    <t>20:30:00</t>
  </si>
  <si>
    <t>20:35:00</t>
  </si>
  <si>
    <t>20:40:00</t>
  </si>
  <si>
    <t>20:45:00</t>
  </si>
  <si>
    <t>20:50:00</t>
  </si>
  <si>
    <t>20:55:00</t>
  </si>
  <si>
    <t>21:00:00</t>
  </si>
  <si>
    <t>21:05:00</t>
  </si>
  <si>
    <t>21:10:00</t>
  </si>
  <si>
    <t>21:15:00</t>
  </si>
  <si>
    <t>21:20:00</t>
  </si>
  <si>
    <t>21:25:00</t>
  </si>
  <si>
    <t>21:30:00</t>
  </si>
  <si>
    <t>21:35:00</t>
  </si>
  <si>
    <t>21:40:00</t>
  </si>
  <si>
    <t>21:45:00</t>
  </si>
  <si>
    <t>21:50:00</t>
  </si>
  <si>
    <t>21:55:00</t>
  </si>
  <si>
    <t>22:00:00</t>
  </si>
  <si>
    <t>22:05:00</t>
  </si>
  <si>
    <t>22:10:00</t>
  </si>
  <si>
    <t>22:15:00</t>
  </si>
  <si>
    <t>22:20:00</t>
  </si>
  <si>
    <t>22:25:00</t>
  </si>
  <si>
    <t>22:30:00</t>
  </si>
  <si>
    <t>22:35:00</t>
  </si>
  <si>
    <t>22:40:00</t>
  </si>
  <si>
    <t>22:45:00</t>
  </si>
  <si>
    <t>22:50:00</t>
  </si>
  <si>
    <t>22:55:00</t>
  </si>
  <si>
    <t>23:00:00</t>
  </si>
  <si>
    <t>23:05:00</t>
  </si>
  <si>
    <t>23:10:00</t>
  </si>
  <si>
    <t>23:15:00</t>
  </si>
  <si>
    <t>23:20:00</t>
  </si>
  <si>
    <t>23:25:00</t>
  </si>
  <si>
    <t>23:30:00</t>
  </si>
  <si>
    <t>23:35:00</t>
  </si>
  <si>
    <t>23:40:00</t>
  </si>
  <si>
    <t>23:45:00</t>
  </si>
  <si>
    <t>23:50:00</t>
  </si>
  <si>
    <t>23:55:00</t>
  </si>
  <si>
    <t>Timeslot</t>
  </si>
  <si>
    <t>BSIUL</t>
  </si>
  <si>
    <t>CCGT_CC</t>
  </si>
  <si>
    <t>CCGT_RCC</t>
  </si>
  <si>
    <t>CHAMERA1</t>
  </si>
  <si>
    <t>CHAMERA2</t>
  </si>
  <si>
    <t>CHAMERA3</t>
  </si>
  <si>
    <t>DADRI_GF</t>
  </si>
  <si>
    <t>DADRI_T</t>
  </si>
  <si>
    <t>DADRI_T2</t>
  </si>
  <si>
    <t>DHAULIGNGA</t>
  </si>
  <si>
    <t>DULHASTI</t>
  </si>
  <si>
    <t>DVC</t>
  </si>
  <si>
    <t>FARAKKA</t>
  </si>
  <si>
    <t>GT_CC</t>
  </si>
  <si>
    <t>IDT</t>
  </si>
  <si>
    <t>IDT Ex Bilateral</t>
  </si>
  <si>
    <t>JHAJJAR</t>
  </si>
  <si>
    <t>KAHLGAN1</t>
  </si>
  <si>
    <t>KAHLGAN2</t>
  </si>
  <si>
    <t>KTWR_HEP</t>
  </si>
  <si>
    <t>NAPP</t>
  </si>
  <si>
    <t>NJPC</t>
  </si>
  <si>
    <t>OpenAccess</t>
  </si>
  <si>
    <t>PARBATI3</t>
  </si>
  <si>
    <t>PRG_G_CC</t>
  </si>
  <si>
    <t>RAPPC</t>
  </si>
  <si>
    <t>RIHAND1</t>
  </si>
  <si>
    <t>RIHAND2</t>
  </si>
  <si>
    <t>RIHAND3</t>
  </si>
  <si>
    <t>SALAL</t>
  </si>
  <si>
    <t>SASAN</t>
  </si>
  <si>
    <t>SECI</t>
  </si>
  <si>
    <t>SEWA2</t>
  </si>
  <si>
    <t>SNGRAULI</t>
  </si>
  <si>
    <t>TALA</t>
  </si>
  <si>
    <t>TANAKPUR</t>
  </si>
  <si>
    <t>TH_HPP</t>
  </si>
  <si>
    <t>Total</t>
  </si>
  <si>
    <t>Total_EXPP</t>
  </si>
  <si>
    <t>TxLosses</t>
  </si>
  <si>
    <t>UNCHHAR1</t>
  </si>
  <si>
    <t>UNCHHAR2</t>
  </si>
  <si>
    <t>UNCHHAR3</t>
  </si>
  <si>
    <t>URI</t>
  </si>
  <si>
    <t>URI2</t>
  </si>
  <si>
    <t>00:00-00:15</t>
  </si>
  <si>
    <t>00:15-00:30</t>
  </si>
  <si>
    <t>00:30-00:45</t>
  </si>
  <si>
    <t>00:45-01:00</t>
  </si>
  <si>
    <t>01:00-01:15</t>
  </si>
  <si>
    <t>01:15-01:30</t>
  </si>
  <si>
    <t>01:30-01:45</t>
  </si>
  <si>
    <t>01:45-02:00</t>
  </si>
  <si>
    <t>02:00-02:15</t>
  </si>
  <si>
    <t>02:15-02:30</t>
  </si>
  <si>
    <t>02:30-02:45</t>
  </si>
  <si>
    <t>02:45-03:00</t>
  </si>
  <si>
    <t>03:00-03:15</t>
  </si>
  <si>
    <t>03:15-03:30</t>
  </si>
  <si>
    <t>03:30-03:45</t>
  </si>
  <si>
    <t>03:45-04:00</t>
  </si>
  <si>
    <t>04:00-04:15</t>
  </si>
  <si>
    <t>04:15-04:30</t>
  </si>
  <si>
    <t>04:30-04:45</t>
  </si>
  <si>
    <t>04:45-05:00</t>
  </si>
  <si>
    <t>05:00-05:15</t>
  </si>
  <si>
    <t>05:15-05:30</t>
  </si>
  <si>
    <t>05:30-05:45</t>
  </si>
  <si>
    <t>05:45-06:00</t>
  </si>
  <si>
    <t>06:00-06:15</t>
  </si>
  <si>
    <t>06:15-06:30</t>
  </si>
  <si>
    <t>06:30-06:45</t>
  </si>
  <si>
    <t>06:45-07:00</t>
  </si>
  <si>
    <t>07:00-07:15</t>
  </si>
  <si>
    <t>07:15-07:30</t>
  </si>
  <si>
    <t>07:30-07:45</t>
  </si>
  <si>
    <t>07:45-08:00</t>
  </si>
  <si>
    <t>08:00-08:15</t>
  </si>
  <si>
    <t>08:15-08:30</t>
  </si>
  <si>
    <t>08:30-08:45</t>
  </si>
  <si>
    <t>08:45-09:00</t>
  </si>
  <si>
    <t>09:00-09:15</t>
  </si>
  <si>
    <t>09:15-09:30</t>
  </si>
  <si>
    <t>09:30-09:45</t>
  </si>
  <si>
    <t>09:45-10:00</t>
  </si>
  <si>
    <t>10:00-10:15</t>
  </si>
  <si>
    <t>10:15-10:30</t>
  </si>
  <si>
    <t>10:30-10:45</t>
  </si>
  <si>
    <t>10:45-11:00</t>
  </si>
  <si>
    <t>11:00-11:15</t>
  </si>
  <si>
    <t>11:15-11:30</t>
  </si>
  <si>
    <t>11:30-11:45</t>
  </si>
  <si>
    <t>11:45-12:00</t>
  </si>
  <si>
    <t>12:00-12:15</t>
  </si>
  <si>
    <t>12:15-12:30</t>
  </si>
  <si>
    <t>12:30-12:45</t>
  </si>
  <si>
    <t>12:45-13:00</t>
  </si>
  <si>
    <t>13:00-13:15</t>
  </si>
  <si>
    <t>13:15-13:30</t>
  </si>
  <si>
    <t>13:30-13:45</t>
  </si>
  <si>
    <t>13:45-14:00</t>
  </si>
  <si>
    <t>14:00-14:15</t>
  </si>
  <si>
    <t>14:15-14:30</t>
  </si>
  <si>
    <t>14:30-14:45</t>
  </si>
  <si>
    <t>14:45-15:00</t>
  </si>
  <si>
    <t>15:00-15:15</t>
  </si>
  <si>
    <t>15:15-15:30</t>
  </si>
  <si>
    <t>15:30-15:45</t>
  </si>
  <si>
    <t>15:45-16:00</t>
  </si>
  <si>
    <t>16:00-16:15</t>
  </si>
  <si>
    <t>16:15-16:30</t>
  </si>
  <si>
    <t>16:30-16:45</t>
  </si>
  <si>
    <t>16:45-17:00</t>
  </si>
  <si>
    <t>17:00-17:15</t>
  </si>
  <si>
    <t>17:15-17:30</t>
  </si>
  <si>
    <t>17:30-17:45</t>
  </si>
  <si>
    <t>17:45-18:00</t>
  </si>
  <si>
    <t>18:00-18:15</t>
  </si>
  <si>
    <t>18:15-18:30</t>
  </si>
  <si>
    <t>18:30-18:45</t>
  </si>
  <si>
    <t>18:45-19:00</t>
  </si>
  <si>
    <t>19:00-19:15</t>
  </si>
  <si>
    <t>19:15-19:30</t>
  </si>
  <si>
    <t>19:30-19:45</t>
  </si>
  <si>
    <t>19:45-20:00</t>
  </si>
  <si>
    <t>20:00-20:15</t>
  </si>
  <si>
    <t>20:15-20:30</t>
  </si>
  <si>
    <t>20:30-20:45</t>
  </si>
  <si>
    <t>20:45-21:00</t>
  </si>
  <si>
    <t>21:00-21:15</t>
  </si>
  <si>
    <t>21:15-21:30</t>
  </si>
  <si>
    <t>21:30-21:45</t>
  </si>
  <si>
    <t>21:45-22:00</t>
  </si>
  <si>
    <t>22:00-22:15</t>
  </si>
  <si>
    <t>22:15-22:30</t>
  </si>
  <si>
    <t>22:30-22:45</t>
  </si>
  <si>
    <t>22:45-23:00</t>
  </si>
  <si>
    <t>23:00-23:15</t>
  </si>
  <si>
    <t>23:15-23:30</t>
  </si>
  <si>
    <t>23:30-23:45</t>
  </si>
  <si>
    <t>23:45-24:00</t>
  </si>
  <si>
    <t>ANTA_GF</t>
  </si>
  <si>
    <t>ANTA_LF</t>
  </si>
  <si>
    <t>ANTA_RF</t>
  </si>
  <si>
    <t>AURY_GF</t>
  </si>
  <si>
    <t>AURY_LF</t>
  </si>
  <si>
    <t>AURY_RF</t>
  </si>
  <si>
    <t>BTPS</t>
  </si>
  <si>
    <t>DADRI_LF</t>
  </si>
  <si>
    <t>DADRI_RF</t>
  </si>
  <si>
    <t>KOLDAM</t>
  </si>
  <si>
    <t>RAMPUR</t>
  </si>
  <si>
    <t>RAPPB</t>
  </si>
  <si>
    <t>UNCHAHAR4</t>
  </si>
  <si>
    <t>ForDate</t>
  </si>
  <si>
    <t>Revision</t>
  </si>
  <si>
    <t>IssueDateTime</t>
  </si>
  <si>
    <t>2018-03-26</t>
  </si>
  <si>
    <t>State</t>
  </si>
  <si>
    <t>StationName</t>
  </si>
  <si>
    <t>Block1</t>
  </si>
  <si>
    <t>Block2</t>
  </si>
  <si>
    <t>Block3</t>
  </si>
  <si>
    <t>Block4</t>
  </si>
  <si>
    <t>Block5</t>
  </si>
  <si>
    <t>Block6</t>
  </si>
  <si>
    <t>Block7</t>
  </si>
  <si>
    <t>Block8</t>
  </si>
  <si>
    <t>Block9</t>
  </si>
  <si>
    <t>Block10</t>
  </si>
  <si>
    <t>Block11</t>
  </si>
  <si>
    <t>Block12</t>
  </si>
  <si>
    <t>Block13</t>
  </si>
  <si>
    <t>Block14</t>
  </si>
  <si>
    <t>Block15</t>
  </si>
  <si>
    <t>Block16</t>
  </si>
  <si>
    <t>Block17</t>
  </si>
  <si>
    <t>Block18</t>
  </si>
  <si>
    <t>Block19</t>
  </si>
  <si>
    <t>Block20</t>
  </si>
  <si>
    <t>Block21</t>
  </si>
  <si>
    <t>Block22</t>
  </si>
  <si>
    <t>Block23</t>
  </si>
  <si>
    <t>Block24</t>
  </si>
  <si>
    <t>Block25</t>
  </si>
  <si>
    <t>Block26</t>
  </si>
  <si>
    <t>Block27</t>
  </si>
  <si>
    <t>Block28</t>
  </si>
  <si>
    <t>Block29</t>
  </si>
  <si>
    <t>Block30</t>
  </si>
  <si>
    <t>Block31</t>
  </si>
  <si>
    <t>Block32</t>
  </si>
  <si>
    <t>Block33</t>
  </si>
  <si>
    <t>Block34</t>
  </si>
  <si>
    <t>Block35</t>
  </si>
  <si>
    <t>Block36</t>
  </si>
  <si>
    <t>Block37</t>
  </si>
  <si>
    <t>Block38</t>
  </si>
  <si>
    <t>Block39</t>
  </si>
  <si>
    <t>Block40</t>
  </si>
  <si>
    <t>Block41</t>
  </si>
  <si>
    <t>Block42</t>
  </si>
  <si>
    <t>Block43</t>
  </si>
  <si>
    <t>Block44</t>
  </si>
  <si>
    <t>Block45</t>
  </si>
  <si>
    <t>Block46</t>
  </si>
  <si>
    <t>Block47</t>
  </si>
  <si>
    <t>Block48</t>
  </si>
  <si>
    <t>Block49</t>
  </si>
  <si>
    <t>Block50</t>
  </si>
  <si>
    <t>Block51</t>
  </si>
  <si>
    <t>Block52</t>
  </si>
  <si>
    <t>Block53</t>
  </si>
  <si>
    <t>Block54</t>
  </si>
  <si>
    <t>Block55</t>
  </si>
  <si>
    <t>Block56</t>
  </si>
  <si>
    <t>Block57</t>
  </si>
  <si>
    <t>Block58</t>
  </si>
  <si>
    <t>Block59</t>
  </si>
  <si>
    <t>Block60</t>
  </si>
  <si>
    <t>Block61</t>
  </si>
  <si>
    <t>Block62</t>
  </si>
  <si>
    <t>Block63</t>
  </si>
  <si>
    <t>Block64</t>
  </si>
  <si>
    <t>Block65</t>
  </si>
  <si>
    <t>Block66</t>
  </si>
  <si>
    <t>Block67</t>
  </si>
  <si>
    <t>Block68</t>
  </si>
  <si>
    <t>Block69</t>
  </si>
  <si>
    <t>Block70</t>
  </si>
  <si>
    <t>Block71</t>
  </si>
  <si>
    <t>Block72</t>
  </si>
  <si>
    <t>Block73</t>
  </si>
  <si>
    <t>Block74</t>
  </si>
  <si>
    <t>Block75</t>
  </si>
  <si>
    <t>Block76</t>
  </si>
  <si>
    <t>Block77</t>
  </si>
  <si>
    <t>Block78</t>
  </si>
  <si>
    <t>Block79</t>
  </si>
  <si>
    <t>Block80</t>
  </si>
  <si>
    <t>Block81</t>
  </si>
  <si>
    <t>Block82</t>
  </si>
  <si>
    <t>Block83</t>
  </si>
  <si>
    <t>Block84</t>
  </si>
  <si>
    <t>Block85</t>
  </si>
  <si>
    <t>Block86</t>
  </si>
  <si>
    <t>Block87</t>
  </si>
  <si>
    <t>Block88</t>
  </si>
  <si>
    <t>Block89</t>
  </si>
  <si>
    <t>Block90</t>
  </si>
  <si>
    <t>Block91</t>
  </si>
  <si>
    <t>Block92</t>
  </si>
  <si>
    <t>Block93</t>
  </si>
  <si>
    <t>Block94</t>
  </si>
  <si>
    <t>Block95</t>
  </si>
  <si>
    <t>Block96</t>
  </si>
  <si>
    <t>DADRIT</t>
  </si>
  <si>
    <t>DADRT2</t>
  </si>
  <si>
    <t>KOTESHWR</t>
  </si>
  <si>
    <t>SINGRAULI</t>
  </si>
  <si>
    <t>SINGRAULI_HYDRO</t>
  </si>
  <si>
    <t>TEHRI</t>
  </si>
  <si>
    <t>UNCHAHAR1</t>
  </si>
  <si>
    <t>UNCHAHAR2</t>
  </si>
  <si>
    <t>UNCHAHAR3</t>
  </si>
  <si>
    <t>Must Buy</t>
  </si>
  <si>
    <t>Injection Schedule</t>
  </si>
  <si>
    <t>State Drawl Schedule</t>
  </si>
  <si>
    <t>BRPL Drawl Schedule - on State Drawl</t>
  </si>
  <si>
    <t>ECR</t>
  </si>
  <si>
    <t>BRPL Drawl Schedule - Check</t>
  </si>
  <si>
    <t>Violation
Count</t>
  </si>
  <si>
    <t>Jhajjar</t>
  </si>
  <si>
    <t>.</t>
  </si>
  <si>
    <t>No. of Slots</t>
  </si>
  <si>
    <t>Entitlement</t>
  </si>
  <si>
    <t>FSTPP I &amp; II</t>
  </si>
  <si>
    <t>KHSTPP-I</t>
  </si>
  <si>
    <t>KHSTPP-II</t>
  </si>
  <si>
    <t>PX Overhead</t>
  </si>
  <si>
    <t>N2 IEX Prices</t>
  </si>
</sst>
</file>

<file path=xl/styles.xml><?xml version="1.0" encoding="utf-8"?>
<styleSheet xmlns="http://schemas.openxmlformats.org/spreadsheetml/2006/main">
  <numFmts count="1">
    <numFmt numFmtId="164" formatCode="hh:mm"/>
  </numFmts>
  <fonts count="9">
    <font>
      <sz val="11"/>
      <color rgb="FF000000"/>
      <name val="Calibri"/>
    </font>
    <font>
      <b/>
      <sz val="11"/>
      <color rgb="FF000000"/>
      <name val="Calibri"/>
    </font>
    <font>
      <b/>
      <u/>
      <sz val="11"/>
      <color rgb="FF000000"/>
      <name val="Calibri"/>
    </font>
    <font>
      <b/>
      <sz val="10"/>
      <color rgb="FF800000"/>
      <name val="Times New Roman"/>
    </font>
    <font>
      <b/>
      <sz val="10"/>
      <color rgb="FFFFFFFF"/>
      <name val="Calibri"/>
    </font>
    <font>
      <sz val="11"/>
      <color rgb="FF000000"/>
      <name val="Times New Roman"/>
    </font>
    <font>
      <b/>
      <sz val="12"/>
      <color rgb="FF000000"/>
      <name val="Calibri"/>
    </font>
    <font>
      <b/>
      <sz val="16"/>
      <color rgb="FF000000"/>
      <name val="Calibri"/>
    </font>
    <font>
      <b/>
      <sz val="10"/>
      <color rgb="FF000000"/>
      <name val="Calibr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A5A5A5"/>
        <bgColor rgb="FFFFFFFF"/>
      </patternFill>
    </fill>
    <fill>
      <patternFill patternType="solid">
        <fgColor rgb="FFE5B8B7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0"/>
        <bgColor rgb="FFFFFFFF"/>
      </patternFill>
    </fill>
    <fill>
      <patternFill patternType="solid">
        <fgColor rgb="FF006699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F8F8FF"/>
        <bgColor rgb="FFFFFFFF"/>
      </patternFill>
    </fill>
    <fill>
      <patternFill patternType="solid">
        <fgColor theme="0"/>
        <bgColor rgb="FFFFFFFF"/>
      </patternFill>
    </fill>
  </fills>
  <borders count="6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3">
    <xf numFmtId="0" fontId="0" fillId="2" borderId="0" xfId="0" applyFill="1"/>
    <xf numFmtId="0" fontId="0" fillId="2" borderId="1" xfId="0" applyFill="1" applyBorder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" fillId="2" borderId="2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4" xfId="0" applyFont="1" applyFill="1" applyBorder="1" applyAlignment="1">
      <alignment horizontal="right"/>
    </xf>
    <xf numFmtId="0" fontId="0" fillId="2" borderId="5" xfId="0" applyFill="1" applyBorder="1"/>
    <xf numFmtId="9" fontId="1" fillId="2" borderId="6" xfId="0" applyNumberFormat="1" applyFont="1" applyFill="1" applyBorder="1"/>
    <xf numFmtId="1" fontId="1" fillId="2" borderId="6" xfId="0" applyNumberFormat="1" applyFont="1" applyFill="1" applyBorder="1"/>
    <xf numFmtId="0" fontId="0" fillId="2" borderId="7" xfId="0" applyFill="1" applyBorder="1"/>
    <xf numFmtId="1" fontId="1" fillId="2" borderId="8" xfId="0" applyNumberFormat="1" applyFont="1" applyFill="1" applyBorder="1"/>
    <xf numFmtId="2" fontId="1" fillId="2" borderId="8" xfId="0" applyNumberFormat="1" applyFont="1" applyFill="1" applyBorder="1"/>
    <xf numFmtId="0" fontId="0" fillId="2" borderId="9" xfId="0" applyFill="1" applyBorder="1"/>
    <xf numFmtId="2" fontId="1" fillId="2" borderId="10" xfId="0" applyNumberFormat="1" applyFont="1" applyFill="1" applyBorder="1"/>
    <xf numFmtId="0" fontId="0" fillId="2" borderId="0" xfId="0" applyFill="1"/>
    <xf numFmtId="0" fontId="2" fillId="2" borderId="0" xfId="0" applyFont="1" applyFill="1"/>
    <xf numFmtId="0" fontId="1" fillId="3" borderId="11" xfId="0" applyFont="1" applyFill="1" applyBorder="1"/>
    <xf numFmtId="0" fontId="1" fillId="3" borderId="12" xfId="0" applyFont="1" applyFill="1" applyBorder="1" applyAlignment="1">
      <alignment horizontal="right"/>
    </xf>
    <xf numFmtId="10" fontId="1" fillId="2" borderId="6" xfId="0" applyNumberFormat="1" applyFont="1" applyFill="1" applyBorder="1"/>
    <xf numFmtId="2" fontId="1" fillId="2" borderId="6" xfId="0" applyNumberFormat="1" applyFont="1" applyFill="1" applyBorder="1"/>
    <xf numFmtId="2" fontId="1" fillId="2" borderId="13" xfId="0" applyNumberFormat="1" applyFont="1" applyFill="1" applyBorder="1"/>
    <xf numFmtId="0" fontId="1" fillId="4" borderId="1" xfId="0" applyFont="1" applyFill="1" applyBorder="1"/>
    <xf numFmtId="2" fontId="1" fillId="4" borderId="4" xfId="0" applyNumberFormat="1" applyFont="1" applyFill="1" applyBorder="1"/>
    <xf numFmtId="0" fontId="0" fillId="2" borderId="7" xfId="0" applyFill="1" applyBorder="1" applyAlignment="1">
      <alignment vertical="top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/>
    </xf>
    <xf numFmtId="0" fontId="1" fillId="4" borderId="1" xfId="0" applyFont="1" applyFill="1" applyBorder="1"/>
    <xf numFmtId="0" fontId="0" fillId="6" borderId="0" xfId="0" applyFill="1"/>
    <xf numFmtId="10" fontId="0" fillId="2" borderId="1" xfId="0" applyNumberFormat="1" applyFill="1" applyBorder="1"/>
    <xf numFmtId="10" fontId="0" fillId="2" borderId="3" xfId="0" applyNumberFormat="1" applyFill="1" applyBorder="1"/>
    <xf numFmtId="0" fontId="0" fillId="2" borderId="2" xfId="0" applyFill="1" applyBorder="1"/>
    <xf numFmtId="0" fontId="0" fillId="2" borderId="12" xfId="0" applyFill="1" applyBorder="1"/>
    <xf numFmtId="10" fontId="0" fillId="2" borderId="14" xfId="0" applyNumberFormat="1" applyFill="1" applyBorder="1"/>
    <xf numFmtId="0" fontId="0" fillId="2" borderId="0" xfId="0" applyFill="1"/>
    <xf numFmtId="0" fontId="3" fillId="7" borderId="15" xfId="0" applyFont="1" applyFill="1" applyBorder="1" applyAlignment="1">
      <alignment wrapText="1"/>
    </xf>
    <xf numFmtId="1" fontId="0" fillId="2" borderId="0" xfId="0" applyNumberFormat="1" applyFill="1"/>
    <xf numFmtId="0" fontId="4" fillId="8" borderId="0" xfId="0" applyFont="1" applyFill="1" applyAlignment="1">
      <alignment wrapText="1"/>
    </xf>
    <xf numFmtId="20" fontId="5" fillId="9" borderId="15" xfId="0" applyNumberFormat="1" applyFont="1" applyFill="1" applyBorder="1" applyAlignment="1">
      <alignment wrapText="1"/>
    </xf>
    <xf numFmtId="20" fontId="5" fillId="10" borderId="15" xfId="0" applyNumberFormat="1" applyFont="1" applyFill="1" applyBorder="1" applyAlignment="1">
      <alignment wrapText="1"/>
    </xf>
    <xf numFmtId="1" fontId="0" fillId="2" borderId="16" xfId="0" applyNumberFormat="1" applyFill="1" applyBorder="1" applyAlignment="1">
      <alignment vertical="center"/>
    </xf>
    <xf numFmtId="0" fontId="5" fillId="9" borderId="0" xfId="0" applyFont="1" applyFill="1" applyAlignment="1">
      <alignment wrapText="1"/>
    </xf>
    <xf numFmtId="164" fontId="0" fillId="2" borderId="0" xfId="0" applyNumberFormat="1" applyFill="1"/>
    <xf numFmtId="0" fontId="1" fillId="2" borderId="15" xfId="0" applyFont="1" applyFill="1" applyBorder="1" applyAlignment="1">
      <alignment horizontal="center" vertical="center" wrapText="1"/>
    </xf>
    <xf numFmtId="0" fontId="0" fillId="2" borderId="15" xfId="0" applyFill="1" applyBorder="1" applyAlignment="1">
      <alignment wrapText="1"/>
    </xf>
    <xf numFmtId="0" fontId="0" fillId="2" borderId="15" xfId="0" applyFill="1" applyBorder="1"/>
    <xf numFmtId="0" fontId="0" fillId="2" borderId="0" xfId="0" applyFill="1"/>
    <xf numFmtId="0" fontId="0" fillId="2" borderId="0" xfId="0" applyFill="1"/>
    <xf numFmtId="0" fontId="0" fillId="2" borderId="15" xfId="0" applyFill="1" applyBorder="1"/>
    <xf numFmtId="0" fontId="0" fillId="2" borderId="15" xfId="0" applyFill="1" applyBorder="1"/>
    <xf numFmtId="1" fontId="1" fillId="3" borderId="15" xfId="0" applyNumberFormat="1" applyFont="1" applyFill="1" applyBorder="1" applyAlignment="1">
      <alignment horizontal="right"/>
    </xf>
    <xf numFmtId="0" fontId="0" fillId="2" borderId="0" xfId="0" applyFill="1"/>
    <xf numFmtId="0" fontId="1" fillId="2" borderId="15" xfId="0" applyFont="1" applyFill="1" applyBorder="1"/>
    <xf numFmtId="0" fontId="1" fillId="3" borderId="15" xfId="0" applyFont="1" applyFill="1" applyBorder="1"/>
    <xf numFmtId="2" fontId="0" fillId="2" borderId="15" xfId="0" applyNumberFormat="1" applyFill="1" applyBorder="1"/>
    <xf numFmtId="2" fontId="0" fillId="2" borderId="15" xfId="0" applyNumberFormat="1" applyFill="1" applyBorder="1"/>
    <xf numFmtId="2" fontId="1" fillId="3" borderId="15" xfId="0" applyNumberFormat="1" applyFont="1" applyFill="1" applyBorder="1"/>
    <xf numFmtId="2" fontId="0" fillId="2" borderId="0" xfId="0" applyNumberFormat="1" applyFill="1"/>
    <xf numFmtId="10" fontId="1" fillId="3" borderId="15" xfId="0" applyNumberFormat="1" applyFont="1" applyFill="1" applyBorder="1"/>
    <xf numFmtId="9" fontId="1" fillId="3" borderId="15" xfId="0" applyNumberFormat="1" applyFont="1" applyFill="1" applyBorder="1"/>
    <xf numFmtId="0" fontId="0" fillId="2" borderId="0" xfId="0" applyFill="1"/>
    <xf numFmtId="0" fontId="1" fillId="2" borderId="15" xfId="0" applyFont="1" applyFill="1" applyBorder="1"/>
    <xf numFmtId="2" fontId="0" fillId="2" borderId="15" xfId="0" applyNumberFormat="1" applyFill="1" applyBorder="1"/>
    <xf numFmtId="1" fontId="1" fillId="2" borderId="15" xfId="0" applyNumberFormat="1" applyFont="1" applyFill="1" applyBorder="1" applyAlignment="1">
      <alignment horizontal="center"/>
    </xf>
    <xf numFmtId="2" fontId="1" fillId="3" borderId="18" xfId="0" applyNumberFormat="1" applyFont="1" applyFill="1" applyBorder="1"/>
    <xf numFmtId="2" fontId="0" fillId="2" borderId="58" xfId="0" applyNumberFormat="1" applyFill="1" applyBorder="1"/>
    <xf numFmtId="0" fontId="0" fillId="2" borderId="57" xfId="0" applyFill="1" applyBorder="1"/>
    <xf numFmtId="2" fontId="1" fillId="11" borderId="57" xfId="0" applyNumberFormat="1" applyFont="1" applyFill="1" applyBorder="1"/>
    <xf numFmtId="0" fontId="1" fillId="2" borderId="17" xfId="0" applyFont="1" applyFill="1" applyBorder="1" applyAlignment="1">
      <alignment horizontal="left"/>
    </xf>
    <xf numFmtId="0" fontId="1" fillId="2" borderId="15" xfId="0" applyFont="1" applyFill="1" applyBorder="1" applyAlignment="1">
      <alignment horizontal="left"/>
    </xf>
    <xf numFmtId="0" fontId="1" fillId="2" borderId="18" xfId="0" applyFont="1" applyFill="1" applyBorder="1" applyAlignment="1">
      <alignment horizontal="left"/>
    </xf>
    <xf numFmtId="0" fontId="1" fillId="2" borderId="19" xfId="0" applyFont="1" applyFill="1" applyBorder="1" applyAlignment="1">
      <alignment horizontal="left" wrapText="1"/>
    </xf>
    <xf numFmtId="0" fontId="1" fillId="2" borderId="20" xfId="0" applyFont="1" applyFill="1" applyBorder="1" applyAlignment="1">
      <alignment horizontal="left" wrapText="1"/>
    </xf>
    <xf numFmtId="0" fontId="1" fillId="2" borderId="8" xfId="0" applyFont="1" applyFill="1" applyBorder="1" applyAlignment="1">
      <alignment horizontal="left" wrapText="1"/>
    </xf>
    <xf numFmtId="0" fontId="1" fillId="2" borderId="21" xfId="0" applyFont="1" applyFill="1" applyBorder="1" applyAlignment="1">
      <alignment horizontal="left" wrapText="1"/>
    </xf>
    <xf numFmtId="0" fontId="1" fillId="2" borderId="22" xfId="0" applyFont="1" applyFill="1" applyBorder="1" applyAlignment="1">
      <alignment horizontal="left" wrapText="1"/>
    </xf>
    <xf numFmtId="0" fontId="1" fillId="2" borderId="10" xfId="0" applyFont="1" applyFill="1" applyBorder="1" applyAlignment="1">
      <alignment horizontal="left" wrapText="1"/>
    </xf>
    <xf numFmtId="0" fontId="1" fillId="4" borderId="2" xfId="0" applyFont="1" applyFill="1" applyBorder="1" applyAlignment="1">
      <alignment horizontal="left"/>
    </xf>
    <xf numFmtId="0" fontId="1" fillId="4" borderId="23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left" wrapText="1"/>
    </xf>
    <xf numFmtId="0" fontId="6" fillId="3" borderId="2" xfId="0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left"/>
    </xf>
    <xf numFmtId="0" fontId="1" fillId="3" borderId="25" xfId="0" applyFont="1" applyFill="1" applyBorder="1" applyAlignment="1">
      <alignment horizontal="left"/>
    </xf>
    <xf numFmtId="0" fontId="1" fillId="3" borderId="26" xfId="0" applyFont="1" applyFill="1" applyBorder="1" applyAlignment="1">
      <alignment horizontal="left"/>
    </xf>
    <xf numFmtId="0" fontId="1" fillId="2" borderId="27" xfId="0" applyFont="1" applyFill="1" applyBorder="1" applyAlignment="1">
      <alignment horizontal="left"/>
    </xf>
    <xf numFmtId="0" fontId="1" fillId="2" borderId="28" xfId="0" applyFont="1" applyFill="1" applyBorder="1" applyAlignment="1">
      <alignment horizontal="left"/>
    </xf>
    <xf numFmtId="0" fontId="1" fillId="2" borderId="29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right"/>
    </xf>
    <xf numFmtId="0" fontId="1" fillId="4" borderId="31" xfId="0" applyFont="1" applyFill="1" applyBorder="1" applyAlignment="1">
      <alignment horizontal="right"/>
    </xf>
    <xf numFmtId="0" fontId="1" fillId="4" borderId="32" xfId="0" applyFont="1" applyFill="1" applyBorder="1" applyAlignment="1">
      <alignment horizontal="right"/>
    </xf>
    <xf numFmtId="0" fontId="1" fillId="4" borderId="33" xfId="0" applyFont="1" applyFill="1" applyBorder="1" applyAlignment="1">
      <alignment horizontal="left" vertical="center"/>
    </xf>
    <xf numFmtId="0" fontId="1" fillId="4" borderId="34" xfId="0" applyFont="1" applyFill="1" applyBorder="1" applyAlignment="1">
      <alignment horizontal="left" vertical="center"/>
    </xf>
    <xf numFmtId="0" fontId="1" fillId="4" borderId="11" xfId="0" applyFont="1" applyFill="1" applyBorder="1" applyAlignment="1">
      <alignment horizontal="left" vertical="center"/>
    </xf>
    <xf numFmtId="0" fontId="1" fillId="4" borderId="19" xfId="0" applyFont="1" applyFill="1" applyBorder="1" applyAlignment="1">
      <alignment horizontal="right"/>
    </xf>
    <xf numFmtId="0" fontId="1" fillId="4" borderId="20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right"/>
    </xf>
    <xf numFmtId="0" fontId="1" fillId="4" borderId="19" xfId="0" quotePrefix="1" applyFont="1" applyFill="1" applyBorder="1" applyAlignment="1">
      <alignment horizontal="right"/>
    </xf>
    <xf numFmtId="0" fontId="1" fillId="4" borderId="21" xfId="0" quotePrefix="1" applyFont="1" applyFill="1" applyBorder="1" applyAlignment="1">
      <alignment horizontal="right"/>
    </xf>
    <xf numFmtId="0" fontId="1" fillId="4" borderId="22" xfId="0" applyFont="1" applyFill="1" applyBorder="1" applyAlignment="1">
      <alignment horizontal="right"/>
    </xf>
    <xf numFmtId="0" fontId="1" fillId="4" borderId="10" xfId="0" applyFont="1" applyFill="1" applyBorder="1" applyAlignment="1">
      <alignment horizontal="right"/>
    </xf>
    <xf numFmtId="0" fontId="1" fillId="4" borderId="21" xfId="0" applyFont="1" applyFill="1" applyBorder="1" applyAlignment="1">
      <alignment horizontal="right"/>
    </xf>
    <xf numFmtId="0" fontId="7" fillId="3" borderId="35" xfId="0" applyFont="1" applyFill="1" applyBorder="1" applyAlignment="1">
      <alignment horizontal="center" vertical="center"/>
    </xf>
    <xf numFmtId="0" fontId="7" fillId="3" borderId="36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37" xfId="0" applyFont="1" applyFill="1" applyBorder="1" applyAlignment="1">
      <alignment horizontal="center" vertical="center"/>
    </xf>
    <xf numFmtId="0" fontId="7" fillId="3" borderId="38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left"/>
    </xf>
    <xf numFmtId="0" fontId="1" fillId="2" borderId="40" xfId="0" applyFont="1" applyFill="1" applyBorder="1" applyAlignment="1">
      <alignment horizontal="left"/>
    </xf>
    <xf numFmtId="0" fontId="1" fillId="2" borderId="4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9" fontId="8" fillId="2" borderId="35" xfId="0" applyNumberFormat="1" applyFont="1" applyFill="1" applyBorder="1" applyAlignment="1">
      <alignment horizontal="left" vertical="top" wrapText="1"/>
    </xf>
    <xf numFmtId="9" fontId="8" fillId="2" borderId="36" xfId="0" applyNumberFormat="1" applyFont="1" applyFill="1" applyBorder="1" applyAlignment="1">
      <alignment horizontal="left" vertical="top" wrapText="1"/>
    </xf>
    <xf numFmtId="9" fontId="8" fillId="2" borderId="14" xfId="0" applyNumberFormat="1" applyFont="1" applyFill="1" applyBorder="1" applyAlignment="1">
      <alignment horizontal="left" vertical="top" wrapText="1"/>
    </xf>
    <xf numFmtId="9" fontId="8" fillId="2" borderId="42" xfId="0" applyNumberFormat="1" applyFont="1" applyFill="1" applyBorder="1" applyAlignment="1">
      <alignment horizontal="left" vertical="top" wrapText="1"/>
    </xf>
    <xf numFmtId="9" fontId="8" fillId="2" borderId="0" xfId="0" applyNumberFormat="1" applyFont="1" applyFill="1" applyAlignment="1">
      <alignment horizontal="left" vertical="top" wrapText="1"/>
    </xf>
    <xf numFmtId="9" fontId="8" fillId="2" borderId="43" xfId="0" applyNumberFormat="1" applyFont="1" applyFill="1" applyBorder="1" applyAlignment="1">
      <alignment horizontal="left" vertical="top" wrapText="1"/>
    </xf>
    <xf numFmtId="9" fontId="8" fillId="2" borderId="37" xfId="0" applyNumberFormat="1" applyFont="1" applyFill="1" applyBorder="1" applyAlignment="1">
      <alignment horizontal="left" vertical="top" wrapText="1"/>
    </xf>
    <xf numFmtId="9" fontId="8" fillId="2" borderId="38" xfId="0" applyNumberFormat="1" applyFont="1" applyFill="1" applyBorder="1" applyAlignment="1">
      <alignment horizontal="left" vertical="top" wrapText="1"/>
    </xf>
    <xf numFmtId="9" fontId="8" fillId="2" borderId="12" xfId="0" applyNumberFormat="1" applyFont="1" applyFill="1" applyBorder="1" applyAlignment="1">
      <alignment horizontal="left" vertical="top" wrapText="1"/>
    </xf>
    <xf numFmtId="0" fontId="6" fillId="3" borderId="2" xfId="0" applyFont="1" applyFill="1" applyBorder="1" applyAlignment="1">
      <alignment vertical="center"/>
    </xf>
    <xf numFmtId="0" fontId="6" fillId="3" borderId="2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44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 wrapText="1"/>
    </xf>
    <xf numFmtId="0" fontId="1" fillId="3" borderId="45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 wrapText="1"/>
    </xf>
    <xf numFmtId="0" fontId="1" fillId="3" borderId="46" xfId="0" applyFont="1" applyFill="1" applyBorder="1" applyAlignment="1">
      <alignment horizontal="center" vertical="center" wrapText="1"/>
    </xf>
    <xf numFmtId="0" fontId="1" fillId="3" borderId="47" xfId="0" applyFont="1" applyFill="1" applyBorder="1" applyAlignment="1">
      <alignment horizontal="center" vertical="center" wrapText="1"/>
    </xf>
    <xf numFmtId="0" fontId="1" fillId="3" borderId="48" xfId="0" applyFont="1" applyFill="1" applyBorder="1" applyAlignment="1">
      <alignment horizontal="center" vertical="center" wrapText="1"/>
    </xf>
    <xf numFmtId="0" fontId="1" fillId="3" borderId="49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left"/>
    </xf>
    <xf numFmtId="0" fontId="6" fillId="3" borderId="23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1" fillId="3" borderId="29" xfId="0" applyFont="1" applyFill="1" applyBorder="1" applyAlignment="1">
      <alignment horizontal="center" vertical="center" wrapText="1"/>
    </xf>
    <xf numFmtId="0" fontId="1" fillId="3" borderId="50" xfId="0" applyFont="1" applyFill="1" applyBorder="1" applyAlignment="1">
      <alignment horizontal="center" vertical="center" wrapText="1"/>
    </xf>
    <xf numFmtId="0" fontId="1" fillId="3" borderId="51" xfId="0" applyFont="1" applyFill="1" applyBorder="1" applyAlignment="1">
      <alignment horizontal="left"/>
    </xf>
    <xf numFmtId="0" fontId="1" fillId="3" borderId="52" xfId="0" applyFont="1" applyFill="1" applyBorder="1" applyAlignment="1">
      <alignment horizontal="left"/>
    </xf>
    <xf numFmtId="0" fontId="1" fillId="3" borderId="53" xfId="0" applyFont="1" applyFill="1" applyBorder="1" applyAlignment="1">
      <alignment horizontal="left"/>
    </xf>
    <xf numFmtId="9" fontId="1" fillId="2" borderId="35" xfId="0" applyNumberFormat="1" applyFont="1" applyFill="1" applyBorder="1" applyAlignment="1">
      <alignment horizontal="center" vertical="center" wrapText="1"/>
    </xf>
    <xf numFmtId="9" fontId="1" fillId="2" borderId="36" xfId="0" applyNumberFormat="1" applyFont="1" applyFill="1" applyBorder="1" applyAlignment="1">
      <alignment horizontal="center" vertical="center" wrapText="1"/>
    </xf>
    <xf numFmtId="9" fontId="1" fillId="2" borderId="14" xfId="0" applyNumberFormat="1" applyFont="1" applyFill="1" applyBorder="1" applyAlignment="1">
      <alignment horizontal="center" vertical="center" wrapText="1"/>
    </xf>
    <xf numFmtId="9" fontId="1" fillId="2" borderId="42" xfId="0" applyNumberFormat="1" applyFont="1" applyFill="1" applyBorder="1" applyAlignment="1">
      <alignment horizontal="center" vertical="center" wrapText="1"/>
    </xf>
    <xf numFmtId="9" fontId="1" fillId="2" borderId="0" xfId="0" applyNumberFormat="1" applyFont="1" applyFill="1" applyAlignment="1">
      <alignment horizontal="center" vertical="center" wrapText="1"/>
    </xf>
    <xf numFmtId="9" fontId="1" fillId="2" borderId="43" xfId="0" applyNumberFormat="1" applyFont="1" applyFill="1" applyBorder="1" applyAlignment="1">
      <alignment horizontal="center" vertical="center" wrapText="1"/>
    </xf>
    <xf numFmtId="9" fontId="1" fillId="2" borderId="37" xfId="0" applyNumberFormat="1" applyFont="1" applyFill="1" applyBorder="1" applyAlignment="1">
      <alignment horizontal="center" vertical="center" wrapText="1"/>
    </xf>
    <xf numFmtId="9" fontId="1" fillId="2" borderId="38" xfId="0" applyNumberFormat="1" applyFont="1" applyFill="1" applyBorder="1" applyAlignment="1">
      <alignment horizontal="center" vertical="center" wrapText="1"/>
    </xf>
    <xf numFmtId="9" fontId="1" fillId="2" borderId="12" xfId="0" applyNumberFormat="1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/>
    </xf>
    <xf numFmtId="0" fontId="1" fillId="2" borderId="54" xfId="0" applyFont="1" applyFill="1" applyBorder="1" applyAlignment="1">
      <alignment horizontal="center" vertical="center"/>
    </xf>
    <xf numFmtId="0" fontId="1" fillId="2" borderId="55" xfId="0" applyFont="1" applyFill="1" applyBorder="1" applyAlignment="1">
      <alignment horizontal="center" vertical="center"/>
    </xf>
    <xf numFmtId="0" fontId="1" fillId="2" borderId="46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1" fillId="0" borderId="15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  <xf numFmtId="0" fontId="0" fillId="2" borderId="46" xfId="0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1" fillId="0" borderId="56" xfId="0" applyFont="1" applyBorder="1" applyAlignment="1">
      <alignment horizontal="center" vertical="center" wrapText="1"/>
    </xf>
    <xf numFmtId="0" fontId="0" fillId="0" borderId="0" xfId="0" applyAlignment="1"/>
  </cellXfs>
  <cellStyles count="1">
    <cellStyle name="Normal" xfId="0" builtinId="0"/>
  </cellStyles>
  <dxfs count="41"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  <alignment horizontal="general" vertical="bottom" textRotation="0"/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  <alignment horizontal="general" vertical="bottom" textRotation="0"/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Summary!$BF$3</c:f>
              <c:strCache>
                <c:ptCount val="1"/>
                <c:pt idx="0">
                  <c:v>Final Schedule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Summary!$BE$4:$BE$99</c:f>
              <c:strCache>
                <c:ptCount val="96"/>
                <c:pt idx="0">
                  <c:v>00:00 - 00:15</c:v>
                </c:pt>
                <c:pt idx="1">
                  <c:v>00:15 - 00:30</c:v>
                </c:pt>
                <c:pt idx="2">
                  <c:v>00:30 - 00:45</c:v>
                </c:pt>
                <c:pt idx="3">
                  <c:v>00:45 - 01:00</c:v>
                </c:pt>
                <c:pt idx="4">
                  <c:v>01:00 - 01:15</c:v>
                </c:pt>
                <c:pt idx="5">
                  <c:v>01:15 - 01:30</c:v>
                </c:pt>
                <c:pt idx="6">
                  <c:v>01:30 - 01:45</c:v>
                </c:pt>
                <c:pt idx="7">
                  <c:v>01:45 - 02:00</c:v>
                </c:pt>
                <c:pt idx="8">
                  <c:v>02:00 - 02:15</c:v>
                </c:pt>
                <c:pt idx="9">
                  <c:v>02:15 - 02:30</c:v>
                </c:pt>
                <c:pt idx="10">
                  <c:v>02:30 - 02:45</c:v>
                </c:pt>
                <c:pt idx="11">
                  <c:v>02:45 - 03:00</c:v>
                </c:pt>
                <c:pt idx="12">
                  <c:v>03:00 - 03:15</c:v>
                </c:pt>
                <c:pt idx="13">
                  <c:v>03:15 - 03:30</c:v>
                </c:pt>
                <c:pt idx="14">
                  <c:v>03:30 - 03:45</c:v>
                </c:pt>
                <c:pt idx="15">
                  <c:v>03:45 - 04:00</c:v>
                </c:pt>
                <c:pt idx="16">
                  <c:v>04:00 - 04:15</c:v>
                </c:pt>
                <c:pt idx="17">
                  <c:v>04:15 - 04:30</c:v>
                </c:pt>
                <c:pt idx="18">
                  <c:v>04:30 - 04:45</c:v>
                </c:pt>
                <c:pt idx="19">
                  <c:v>04:45 - 05:00</c:v>
                </c:pt>
                <c:pt idx="20">
                  <c:v>05:00 - 05:15</c:v>
                </c:pt>
                <c:pt idx="21">
                  <c:v>05:15 - 05:30</c:v>
                </c:pt>
                <c:pt idx="22">
                  <c:v>05:30 - 05:45</c:v>
                </c:pt>
                <c:pt idx="23">
                  <c:v>05:45 - 06:00</c:v>
                </c:pt>
                <c:pt idx="24">
                  <c:v>06:00 - 06:15</c:v>
                </c:pt>
                <c:pt idx="25">
                  <c:v>06:15 - 06:30</c:v>
                </c:pt>
                <c:pt idx="26">
                  <c:v>06:30 - 06:45</c:v>
                </c:pt>
                <c:pt idx="27">
                  <c:v>06:45 - 07:00</c:v>
                </c:pt>
                <c:pt idx="28">
                  <c:v>07:00 - 07:15</c:v>
                </c:pt>
                <c:pt idx="29">
                  <c:v>07:15 - 07:30</c:v>
                </c:pt>
                <c:pt idx="30">
                  <c:v>07:30 - 07:45</c:v>
                </c:pt>
                <c:pt idx="31">
                  <c:v>07:45 - 08:00</c:v>
                </c:pt>
                <c:pt idx="32">
                  <c:v>08:00 - 08:15</c:v>
                </c:pt>
                <c:pt idx="33">
                  <c:v>08:15 - 08:30</c:v>
                </c:pt>
                <c:pt idx="34">
                  <c:v>08:30 - 08:45</c:v>
                </c:pt>
                <c:pt idx="35">
                  <c:v>08:45 - 09:00</c:v>
                </c:pt>
                <c:pt idx="36">
                  <c:v>09:00 - 09:15</c:v>
                </c:pt>
                <c:pt idx="37">
                  <c:v>09:15 - 09:30</c:v>
                </c:pt>
                <c:pt idx="38">
                  <c:v>09:30 - 09:45</c:v>
                </c:pt>
                <c:pt idx="39">
                  <c:v>09:45 - 10:00</c:v>
                </c:pt>
                <c:pt idx="40">
                  <c:v>10:00 - 10:15</c:v>
                </c:pt>
                <c:pt idx="41">
                  <c:v>10:15 - 10:30</c:v>
                </c:pt>
                <c:pt idx="42">
                  <c:v>10:30 - 10:45</c:v>
                </c:pt>
                <c:pt idx="43">
                  <c:v>10:45 - 11:00</c:v>
                </c:pt>
                <c:pt idx="44">
                  <c:v>11:00 - 11:15</c:v>
                </c:pt>
                <c:pt idx="45">
                  <c:v>11:15 - 11:30</c:v>
                </c:pt>
                <c:pt idx="46">
                  <c:v>11:30 - 11:45</c:v>
                </c:pt>
                <c:pt idx="47">
                  <c:v>11:45 - 12:00</c:v>
                </c:pt>
                <c:pt idx="48">
                  <c:v>12:00 - 12:15</c:v>
                </c:pt>
                <c:pt idx="49">
                  <c:v>12:15 - 12:30</c:v>
                </c:pt>
                <c:pt idx="50">
                  <c:v>12:30 - 12:45</c:v>
                </c:pt>
                <c:pt idx="51">
                  <c:v>12:45 - 13:00</c:v>
                </c:pt>
                <c:pt idx="52">
                  <c:v>13:00 - 13:15</c:v>
                </c:pt>
                <c:pt idx="53">
                  <c:v>13:15 - 13:30</c:v>
                </c:pt>
                <c:pt idx="54">
                  <c:v>13:30 - 13:45</c:v>
                </c:pt>
                <c:pt idx="55">
                  <c:v>13:45 - 14:00</c:v>
                </c:pt>
                <c:pt idx="56">
                  <c:v>14:00 - 14:15</c:v>
                </c:pt>
                <c:pt idx="57">
                  <c:v>14:15 - 14:30</c:v>
                </c:pt>
                <c:pt idx="58">
                  <c:v>14:30 - 14:45</c:v>
                </c:pt>
                <c:pt idx="59">
                  <c:v>14:45 - 15:00</c:v>
                </c:pt>
                <c:pt idx="60">
                  <c:v>15:00 - 15:15</c:v>
                </c:pt>
                <c:pt idx="61">
                  <c:v>15:15 - 15:30</c:v>
                </c:pt>
                <c:pt idx="62">
                  <c:v>15:30 - 15:45</c:v>
                </c:pt>
                <c:pt idx="63">
                  <c:v>15:45 - 16:00</c:v>
                </c:pt>
                <c:pt idx="64">
                  <c:v>16:00 - 16:15</c:v>
                </c:pt>
                <c:pt idx="65">
                  <c:v>16:15 - 16:30</c:v>
                </c:pt>
                <c:pt idx="66">
                  <c:v>16:30 - 16:45</c:v>
                </c:pt>
                <c:pt idx="67">
                  <c:v>16:45 - 17:00</c:v>
                </c:pt>
                <c:pt idx="68">
                  <c:v>17:00 - 17:15</c:v>
                </c:pt>
                <c:pt idx="69">
                  <c:v>17:15 - 17:30</c:v>
                </c:pt>
                <c:pt idx="70">
                  <c:v>17:30 - 17:45</c:v>
                </c:pt>
                <c:pt idx="71">
                  <c:v>17:45 - 18:00</c:v>
                </c:pt>
                <c:pt idx="72">
                  <c:v>18:00 - 18:15</c:v>
                </c:pt>
                <c:pt idx="73">
                  <c:v>18:15 - 18:30</c:v>
                </c:pt>
                <c:pt idx="74">
                  <c:v>18:30 - 18:45</c:v>
                </c:pt>
                <c:pt idx="75">
                  <c:v>18:45 - 19:00</c:v>
                </c:pt>
                <c:pt idx="76">
                  <c:v>19:00 - 19:15</c:v>
                </c:pt>
                <c:pt idx="77">
                  <c:v>19:15 - 19:30</c:v>
                </c:pt>
                <c:pt idx="78">
                  <c:v>19:30 - 19:45</c:v>
                </c:pt>
                <c:pt idx="79">
                  <c:v>19:45 - 20:00</c:v>
                </c:pt>
                <c:pt idx="80">
                  <c:v>20:00 - 20:15</c:v>
                </c:pt>
                <c:pt idx="81">
                  <c:v>20:15 - 20:30</c:v>
                </c:pt>
                <c:pt idx="82">
                  <c:v>20:30 - 20:45</c:v>
                </c:pt>
                <c:pt idx="83">
                  <c:v>20:45 - 21:00</c:v>
                </c:pt>
                <c:pt idx="84">
                  <c:v>21:00 - 21:15</c:v>
                </c:pt>
                <c:pt idx="85">
                  <c:v>21:15 - 21:30</c:v>
                </c:pt>
                <c:pt idx="86">
                  <c:v>21:30 - 21:45</c:v>
                </c:pt>
                <c:pt idx="87">
                  <c:v>21:45 - 22:00</c:v>
                </c:pt>
                <c:pt idx="88">
                  <c:v>22:00 - 22:15</c:v>
                </c:pt>
                <c:pt idx="89">
                  <c:v>22:15 - 22:30</c:v>
                </c:pt>
                <c:pt idx="90">
                  <c:v>22:30 - 22:45</c:v>
                </c:pt>
                <c:pt idx="91">
                  <c:v>22:45 - 23:00</c:v>
                </c:pt>
                <c:pt idx="92">
                  <c:v>23:00 - 23:15</c:v>
                </c:pt>
                <c:pt idx="93">
                  <c:v>23:15 - 23:30</c:v>
                </c:pt>
                <c:pt idx="94">
                  <c:v>23:30 - 23:45</c:v>
                </c:pt>
                <c:pt idx="95">
                  <c:v>23:45 - 24:00</c:v>
                </c:pt>
              </c:strCache>
            </c:strRef>
          </c:cat>
          <c:val>
            <c:numRef>
              <c:f>Summary!$BF$4:$BF$99</c:f>
              <c:numCache>
                <c:formatCode>General</c:formatCode>
                <c:ptCount val="96"/>
                <c:pt idx="0">
                  <c:v>1262.48</c:v>
                </c:pt>
                <c:pt idx="1">
                  <c:v>1247.46</c:v>
                </c:pt>
                <c:pt idx="2">
                  <c:v>1219.51</c:v>
                </c:pt>
                <c:pt idx="3">
                  <c:v>1198.72</c:v>
                </c:pt>
                <c:pt idx="4">
                  <c:v>1181.58</c:v>
                </c:pt>
                <c:pt idx="5">
                  <c:v>1165.33</c:v>
                </c:pt>
                <c:pt idx="6">
                  <c:v>1148.04</c:v>
                </c:pt>
                <c:pt idx="7">
                  <c:v>1141.54</c:v>
                </c:pt>
                <c:pt idx="8">
                  <c:v>1131.71</c:v>
                </c:pt>
                <c:pt idx="9">
                  <c:v>1093.24</c:v>
                </c:pt>
                <c:pt idx="10">
                  <c:v>1083.47</c:v>
                </c:pt>
                <c:pt idx="11">
                  <c:v>1081.48</c:v>
                </c:pt>
                <c:pt idx="12">
                  <c:v>1092.52</c:v>
                </c:pt>
                <c:pt idx="13">
                  <c:v>1094.8599999999999</c:v>
                </c:pt>
                <c:pt idx="14">
                  <c:v>1101.58</c:v>
                </c:pt>
                <c:pt idx="15">
                  <c:v>1093.06</c:v>
                </c:pt>
                <c:pt idx="16">
                  <c:v>1099.18</c:v>
                </c:pt>
                <c:pt idx="17">
                  <c:v>1118.18</c:v>
                </c:pt>
                <c:pt idx="18">
                  <c:v>1134.72</c:v>
                </c:pt>
                <c:pt idx="19">
                  <c:v>1141.55</c:v>
                </c:pt>
                <c:pt idx="20">
                  <c:v>1141.23</c:v>
                </c:pt>
                <c:pt idx="21">
                  <c:v>1166.92</c:v>
                </c:pt>
                <c:pt idx="22">
                  <c:v>1181.68</c:v>
                </c:pt>
                <c:pt idx="23">
                  <c:v>1209.5899999999999</c:v>
                </c:pt>
                <c:pt idx="24">
                  <c:v>1240.56</c:v>
                </c:pt>
                <c:pt idx="25">
                  <c:v>1281.3399999999999</c:v>
                </c:pt>
                <c:pt idx="26">
                  <c:v>1312.47</c:v>
                </c:pt>
                <c:pt idx="27">
                  <c:v>1303.21</c:v>
                </c:pt>
                <c:pt idx="28">
                  <c:v>1291.9100000000001</c:v>
                </c:pt>
                <c:pt idx="29">
                  <c:v>1295.75</c:v>
                </c:pt>
                <c:pt idx="30">
                  <c:v>1281.57</c:v>
                </c:pt>
                <c:pt idx="31">
                  <c:v>1278.04</c:v>
                </c:pt>
                <c:pt idx="32">
                  <c:v>1292.0899999999999</c:v>
                </c:pt>
                <c:pt idx="33">
                  <c:v>1294.03</c:v>
                </c:pt>
                <c:pt idx="34">
                  <c:v>1295.77</c:v>
                </c:pt>
                <c:pt idx="35">
                  <c:v>1301.97</c:v>
                </c:pt>
                <c:pt idx="36">
                  <c:v>1355.88</c:v>
                </c:pt>
                <c:pt idx="37">
                  <c:v>1401.56</c:v>
                </c:pt>
                <c:pt idx="38">
                  <c:v>1454.63</c:v>
                </c:pt>
                <c:pt idx="39">
                  <c:v>1501.88</c:v>
                </c:pt>
                <c:pt idx="40">
                  <c:v>1559.58</c:v>
                </c:pt>
                <c:pt idx="41">
                  <c:v>1580.62</c:v>
                </c:pt>
                <c:pt idx="42">
                  <c:v>1586.81</c:v>
                </c:pt>
                <c:pt idx="43">
                  <c:v>1597.98</c:v>
                </c:pt>
                <c:pt idx="44">
                  <c:v>1619.7</c:v>
                </c:pt>
                <c:pt idx="45">
                  <c:v>1604.27</c:v>
                </c:pt>
                <c:pt idx="46">
                  <c:v>1602.18</c:v>
                </c:pt>
                <c:pt idx="47">
                  <c:v>1600.04</c:v>
                </c:pt>
                <c:pt idx="48">
                  <c:v>1596.09</c:v>
                </c:pt>
                <c:pt idx="49">
                  <c:v>1595.89</c:v>
                </c:pt>
                <c:pt idx="50">
                  <c:v>1594.77</c:v>
                </c:pt>
                <c:pt idx="51">
                  <c:v>1578.05</c:v>
                </c:pt>
                <c:pt idx="52">
                  <c:v>1543.42</c:v>
                </c:pt>
                <c:pt idx="53">
                  <c:v>1549.22</c:v>
                </c:pt>
                <c:pt idx="54">
                  <c:v>1552.43</c:v>
                </c:pt>
                <c:pt idx="55">
                  <c:v>1568.45</c:v>
                </c:pt>
                <c:pt idx="56">
                  <c:v>1586.72</c:v>
                </c:pt>
                <c:pt idx="57">
                  <c:v>1602.11</c:v>
                </c:pt>
                <c:pt idx="58">
                  <c:v>1621.53</c:v>
                </c:pt>
                <c:pt idx="59">
                  <c:v>1619.34</c:v>
                </c:pt>
                <c:pt idx="60">
                  <c:v>1656.29</c:v>
                </c:pt>
                <c:pt idx="61">
                  <c:v>1648.97</c:v>
                </c:pt>
                <c:pt idx="62">
                  <c:v>1661.03</c:v>
                </c:pt>
                <c:pt idx="63">
                  <c:v>1662.54</c:v>
                </c:pt>
                <c:pt idx="64">
                  <c:v>1675.25</c:v>
                </c:pt>
                <c:pt idx="65">
                  <c:v>1656.13</c:v>
                </c:pt>
                <c:pt idx="66">
                  <c:v>1632.37</c:v>
                </c:pt>
                <c:pt idx="67">
                  <c:v>1626.77</c:v>
                </c:pt>
                <c:pt idx="68">
                  <c:v>1608.47</c:v>
                </c:pt>
                <c:pt idx="69">
                  <c:v>1597.07</c:v>
                </c:pt>
                <c:pt idx="70">
                  <c:v>1567.15</c:v>
                </c:pt>
                <c:pt idx="71">
                  <c:v>1581.02</c:v>
                </c:pt>
                <c:pt idx="72">
                  <c:v>1583.79</c:v>
                </c:pt>
                <c:pt idx="73">
                  <c:v>1597.11</c:v>
                </c:pt>
                <c:pt idx="74">
                  <c:v>1627.43</c:v>
                </c:pt>
                <c:pt idx="75">
                  <c:v>1649.16</c:v>
                </c:pt>
                <c:pt idx="76">
                  <c:v>1662.5</c:v>
                </c:pt>
                <c:pt idx="77">
                  <c:v>1657.72</c:v>
                </c:pt>
                <c:pt idx="78">
                  <c:v>1659.93</c:v>
                </c:pt>
                <c:pt idx="79">
                  <c:v>1652.93</c:v>
                </c:pt>
                <c:pt idx="80">
                  <c:v>1631.1</c:v>
                </c:pt>
                <c:pt idx="81">
                  <c:v>1627.15</c:v>
                </c:pt>
                <c:pt idx="82">
                  <c:v>1611.25</c:v>
                </c:pt>
                <c:pt idx="83">
                  <c:v>1591.41</c:v>
                </c:pt>
                <c:pt idx="84">
                  <c:v>1576.45</c:v>
                </c:pt>
                <c:pt idx="85">
                  <c:v>1569.72</c:v>
                </c:pt>
                <c:pt idx="86">
                  <c:v>1566.6</c:v>
                </c:pt>
                <c:pt idx="87">
                  <c:v>1559.92</c:v>
                </c:pt>
                <c:pt idx="88">
                  <c:v>1535.43</c:v>
                </c:pt>
                <c:pt idx="89">
                  <c:v>1533.72</c:v>
                </c:pt>
                <c:pt idx="90">
                  <c:v>1541.09</c:v>
                </c:pt>
                <c:pt idx="91">
                  <c:v>1524.3</c:v>
                </c:pt>
                <c:pt idx="92">
                  <c:v>1492.57</c:v>
                </c:pt>
                <c:pt idx="93">
                  <c:v>1477.67</c:v>
                </c:pt>
                <c:pt idx="94">
                  <c:v>1459.81</c:v>
                </c:pt>
                <c:pt idx="95">
                  <c:v>1424.9</c:v>
                </c:pt>
              </c:numCache>
            </c:numRef>
          </c:val>
        </c:ser>
        <c:ser>
          <c:idx val="1"/>
          <c:order val="1"/>
          <c:tx>
            <c:strRef>
              <c:f>Summary!$BG$3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Summary!$BE$4:$BE$99</c:f>
              <c:strCache>
                <c:ptCount val="96"/>
                <c:pt idx="0">
                  <c:v>00:00 - 00:15</c:v>
                </c:pt>
                <c:pt idx="1">
                  <c:v>00:15 - 00:30</c:v>
                </c:pt>
                <c:pt idx="2">
                  <c:v>00:30 - 00:45</c:v>
                </c:pt>
                <c:pt idx="3">
                  <c:v>00:45 - 01:00</c:v>
                </c:pt>
                <c:pt idx="4">
                  <c:v>01:00 - 01:15</c:v>
                </c:pt>
                <c:pt idx="5">
                  <c:v>01:15 - 01:30</c:v>
                </c:pt>
                <c:pt idx="6">
                  <c:v>01:30 - 01:45</c:v>
                </c:pt>
                <c:pt idx="7">
                  <c:v>01:45 - 02:00</c:v>
                </c:pt>
                <c:pt idx="8">
                  <c:v>02:00 - 02:15</c:v>
                </c:pt>
                <c:pt idx="9">
                  <c:v>02:15 - 02:30</c:v>
                </c:pt>
                <c:pt idx="10">
                  <c:v>02:30 - 02:45</c:v>
                </c:pt>
                <c:pt idx="11">
                  <c:v>02:45 - 03:00</c:v>
                </c:pt>
                <c:pt idx="12">
                  <c:v>03:00 - 03:15</c:v>
                </c:pt>
                <c:pt idx="13">
                  <c:v>03:15 - 03:30</c:v>
                </c:pt>
                <c:pt idx="14">
                  <c:v>03:30 - 03:45</c:v>
                </c:pt>
                <c:pt idx="15">
                  <c:v>03:45 - 04:00</c:v>
                </c:pt>
                <c:pt idx="16">
                  <c:v>04:00 - 04:15</c:v>
                </c:pt>
                <c:pt idx="17">
                  <c:v>04:15 - 04:30</c:v>
                </c:pt>
                <c:pt idx="18">
                  <c:v>04:30 - 04:45</c:v>
                </c:pt>
                <c:pt idx="19">
                  <c:v>04:45 - 05:00</c:v>
                </c:pt>
                <c:pt idx="20">
                  <c:v>05:00 - 05:15</c:v>
                </c:pt>
                <c:pt idx="21">
                  <c:v>05:15 - 05:30</c:v>
                </c:pt>
                <c:pt idx="22">
                  <c:v>05:30 - 05:45</c:v>
                </c:pt>
                <c:pt idx="23">
                  <c:v>05:45 - 06:00</c:v>
                </c:pt>
                <c:pt idx="24">
                  <c:v>06:00 - 06:15</c:v>
                </c:pt>
                <c:pt idx="25">
                  <c:v>06:15 - 06:30</c:v>
                </c:pt>
                <c:pt idx="26">
                  <c:v>06:30 - 06:45</c:v>
                </c:pt>
                <c:pt idx="27">
                  <c:v>06:45 - 07:00</c:v>
                </c:pt>
                <c:pt idx="28">
                  <c:v>07:00 - 07:15</c:v>
                </c:pt>
                <c:pt idx="29">
                  <c:v>07:15 - 07:30</c:v>
                </c:pt>
                <c:pt idx="30">
                  <c:v>07:30 - 07:45</c:v>
                </c:pt>
                <c:pt idx="31">
                  <c:v>07:45 - 08:00</c:v>
                </c:pt>
                <c:pt idx="32">
                  <c:v>08:00 - 08:15</c:v>
                </c:pt>
                <c:pt idx="33">
                  <c:v>08:15 - 08:30</c:v>
                </c:pt>
                <c:pt idx="34">
                  <c:v>08:30 - 08:45</c:v>
                </c:pt>
                <c:pt idx="35">
                  <c:v>08:45 - 09:00</c:v>
                </c:pt>
                <c:pt idx="36">
                  <c:v>09:00 - 09:15</c:v>
                </c:pt>
                <c:pt idx="37">
                  <c:v>09:15 - 09:30</c:v>
                </c:pt>
                <c:pt idx="38">
                  <c:v>09:30 - 09:45</c:v>
                </c:pt>
                <c:pt idx="39">
                  <c:v>09:45 - 10:00</c:v>
                </c:pt>
                <c:pt idx="40">
                  <c:v>10:00 - 10:15</c:v>
                </c:pt>
                <c:pt idx="41">
                  <c:v>10:15 - 10:30</c:v>
                </c:pt>
                <c:pt idx="42">
                  <c:v>10:30 - 10:45</c:v>
                </c:pt>
                <c:pt idx="43">
                  <c:v>10:45 - 11:00</c:v>
                </c:pt>
                <c:pt idx="44">
                  <c:v>11:00 - 11:15</c:v>
                </c:pt>
                <c:pt idx="45">
                  <c:v>11:15 - 11:30</c:v>
                </c:pt>
                <c:pt idx="46">
                  <c:v>11:30 - 11:45</c:v>
                </c:pt>
                <c:pt idx="47">
                  <c:v>11:45 - 12:00</c:v>
                </c:pt>
                <c:pt idx="48">
                  <c:v>12:00 - 12:15</c:v>
                </c:pt>
                <c:pt idx="49">
                  <c:v>12:15 - 12:30</c:v>
                </c:pt>
                <c:pt idx="50">
                  <c:v>12:30 - 12:45</c:v>
                </c:pt>
                <c:pt idx="51">
                  <c:v>12:45 - 13:00</c:v>
                </c:pt>
                <c:pt idx="52">
                  <c:v>13:00 - 13:15</c:v>
                </c:pt>
                <c:pt idx="53">
                  <c:v>13:15 - 13:30</c:v>
                </c:pt>
                <c:pt idx="54">
                  <c:v>13:30 - 13:45</c:v>
                </c:pt>
                <c:pt idx="55">
                  <c:v>13:45 - 14:00</c:v>
                </c:pt>
                <c:pt idx="56">
                  <c:v>14:00 - 14:15</c:v>
                </c:pt>
                <c:pt idx="57">
                  <c:v>14:15 - 14:30</c:v>
                </c:pt>
                <c:pt idx="58">
                  <c:v>14:30 - 14:45</c:v>
                </c:pt>
                <c:pt idx="59">
                  <c:v>14:45 - 15:00</c:v>
                </c:pt>
                <c:pt idx="60">
                  <c:v>15:00 - 15:15</c:v>
                </c:pt>
                <c:pt idx="61">
                  <c:v>15:15 - 15:30</c:v>
                </c:pt>
                <c:pt idx="62">
                  <c:v>15:30 - 15:45</c:v>
                </c:pt>
                <c:pt idx="63">
                  <c:v>15:45 - 16:00</c:v>
                </c:pt>
                <c:pt idx="64">
                  <c:v>16:00 - 16:15</c:v>
                </c:pt>
                <c:pt idx="65">
                  <c:v>16:15 - 16:30</c:v>
                </c:pt>
                <c:pt idx="66">
                  <c:v>16:30 - 16:45</c:v>
                </c:pt>
                <c:pt idx="67">
                  <c:v>16:45 - 17:00</c:v>
                </c:pt>
                <c:pt idx="68">
                  <c:v>17:00 - 17:15</c:v>
                </c:pt>
                <c:pt idx="69">
                  <c:v>17:15 - 17:30</c:v>
                </c:pt>
                <c:pt idx="70">
                  <c:v>17:30 - 17:45</c:v>
                </c:pt>
                <c:pt idx="71">
                  <c:v>17:45 - 18:00</c:v>
                </c:pt>
                <c:pt idx="72">
                  <c:v>18:00 - 18:15</c:v>
                </c:pt>
                <c:pt idx="73">
                  <c:v>18:15 - 18:30</c:v>
                </c:pt>
                <c:pt idx="74">
                  <c:v>18:30 - 18:45</c:v>
                </c:pt>
                <c:pt idx="75">
                  <c:v>18:45 - 19:00</c:v>
                </c:pt>
                <c:pt idx="76">
                  <c:v>19:00 - 19:15</c:v>
                </c:pt>
                <c:pt idx="77">
                  <c:v>19:15 - 19:30</c:v>
                </c:pt>
                <c:pt idx="78">
                  <c:v>19:30 - 19:45</c:v>
                </c:pt>
                <c:pt idx="79">
                  <c:v>19:45 - 20:00</c:v>
                </c:pt>
                <c:pt idx="80">
                  <c:v>20:00 - 20:15</c:v>
                </c:pt>
                <c:pt idx="81">
                  <c:v>20:15 - 20:30</c:v>
                </c:pt>
                <c:pt idx="82">
                  <c:v>20:30 - 20:45</c:v>
                </c:pt>
                <c:pt idx="83">
                  <c:v>20:45 - 21:00</c:v>
                </c:pt>
                <c:pt idx="84">
                  <c:v>21:00 - 21:15</c:v>
                </c:pt>
                <c:pt idx="85">
                  <c:v>21:15 - 21:30</c:v>
                </c:pt>
                <c:pt idx="86">
                  <c:v>21:30 - 21:45</c:v>
                </c:pt>
                <c:pt idx="87">
                  <c:v>21:45 - 22:00</c:v>
                </c:pt>
                <c:pt idx="88">
                  <c:v>22:00 - 22:15</c:v>
                </c:pt>
                <c:pt idx="89">
                  <c:v>22:15 - 22:30</c:v>
                </c:pt>
                <c:pt idx="90">
                  <c:v>22:30 - 22:45</c:v>
                </c:pt>
                <c:pt idx="91">
                  <c:v>22:45 - 23:00</c:v>
                </c:pt>
                <c:pt idx="92">
                  <c:v>23:00 - 23:15</c:v>
                </c:pt>
                <c:pt idx="93">
                  <c:v>23:15 - 23:30</c:v>
                </c:pt>
                <c:pt idx="94">
                  <c:v>23:30 - 23:45</c:v>
                </c:pt>
                <c:pt idx="95">
                  <c:v>23:45 - 24:00</c:v>
                </c:pt>
              </c:strCache>
            </c:strRef>
          </c:cat>
          <c:val>
            <c:numRef>
              <c:f>Summary!$BG$4:$BG$99</c:f>
              <c:numCache>
                <c:formatCode>General</c:formatCode>
                <c:ptCount val="96"/>
                <c:pt idx="0">
                  <c:v>1204.43</c:v>
                </c:pt>
                <c:pt idx="1">
                  <c:v>1197.23</c:v>
                </c:pt>
                <c:pt idx="2">
                  <c:v>1181.45</c:v>
                </c:pt>
                <c:pt idx="3">
                  <c:v>1165.3800000000001</c:v>
                </c:pt>
                <c:pt idx="4">
                  <c:v>1152.32</c:v>
                </c:pt>
                <c:pt idx="5">
                  <c:v>1151.5</c:v>
                </c:pt>
                <c:pt idx="6">
                  <c:v>1135.5</c:v>
                </c:pt>
                <c:pt idx="7">
                  <c:v>1130.18</c:v>
                </c:pt>
                <c:pt idx="8">
                  <c:v>1112.6600000000001</c:v>
                </c:pt>
                <c:pt idx="9">
                  <c:v>1102.52</c:v>
                </c:pt>
                <c:pt idx="10">
                  <c:v>1099.1500000000001</c:v>
                </c:pt>
                <c:pt idx="11">
                  <c:v>1080.18</c:v>
                </c:pt>
                <c:pt idx="12">
                  <c:v>1073.3900000000001</c:v>
                </c:pt>
                <c:pt idx="13">
                  <c:v>1058.81</c:v>
                </c:pt>
                <c:pt idx="14">
                  <c:v>1039.46</c:v>
                </c:pt>
                <c:pt idx="15">
                  <c:v>1042.81</c:v>
                </c:pt>
                <c:pt idx="16">
                  <c:v>1042.6400000000001</c:v>
                </c:pt>
                <c:pt idx="17">
                  <c:v>1053.29</c:v>
                </c:pt>
                <c:pt idx="18">
                  <c:v>1048.03</c:v>
                </c:pt>
                <c:pt idx="19">
                  <c:v>1055.77</c:v>
                </c:pt>
                <c:pt idx="20">
                  <c:v>1092.81</c:v>
                </c:pt>
                <c:pt idx="21">
                  <c:v>1118.1199999999999</c:v>
                </c:pt>
                <c:pt idx="22">
                  <c:v>1140.4100000000001</c:v>
                </c:pt>
                <c:pt idx="23">
                  <c:v>1156.71</c:v>
                </c:pt>
                <c:pt idx="24">
                  <c:v>1190.73</c:v>
                </c:pt>
                <c:pt idx="25">
                  <c:v>1204.73</c:v>
                </c:pt>
                <c:pt idx="26">
                  <c:v>1225.3699999999999</c:v>
                </c:pt>
                <c:pt idx="27">
                  <c:v>1234.3800000000001</c:v>
                </c:pt>
                <c:pt idx="28">
                  <c:v>1258.83</c:v>
                </c:pt>
                <c:pt idx="29">
                  <c:v>1274.33</c:v>
                </c:pt>
                <c:pt idx="30">
                  <c:v>1284.1600000000001</c:v>
                </c:pt>
                <c:pt idx="31">
                  <c:v>1289.73</c:v>
                </c:pt>
                <c:pt idx="32">
                  <c:v>1293.48</c:v>
                </c:pt>
                <c:pt idx="33">
                  <c:v>1305.71</c:v>
                </c:pt>
                <c:pt idx="34">
                  <c:v>1321.86</c:v>
                </c:pt>
                <c:pt idx="35">
                  <c:v>1322.57</c:v>
                </c:pt>
                <c:pt idx="36">
                  <c:v>1346.31</c:v>
                </c:pt>
                <c:pt idx="37">
                  <c:v>1385.91</c:v>
                </c:pt>
                <c:pt idx="38">
                  <c:v>1419.11</c:v>
                </c:pt>
                <c:pt idx="39">
                  <c:v>1444.35</c:v>
                </c:pt>
                <c:pt idx="40">
                  <c:v>1465.68</c:v>
                </c:pt>
                <c:pt idx="41">
                  <c:v>1493</c:v>
                </c:pt>
                <c:pt idx="42">
                  <c:v>1509.99</c:v>
                </c:pt>
                <c:pt idx="43">
                  <c:v>1516.56</c:v>
                </c:pt>
                <c:pt idx="44">
                  <c:v>1542.51</c:v>
                </c:pt>
                <c:pt idx="45">
                  <c:v>1520.26</c:v>
                </c:pt>
                <c:pt idx="46">
                  <c:v>1523.79</c:v>
                </c:pt>
                <c:pt idx="47">
                  <c:v>1537.54</c:v>
                </c:pt>
                <c:pt idx="48">
                  <c:v>1501.65</c:v>
                </c:pt>
                <c:pt idx="49">
                  <c:v>1502.11</c:v>
                </c:pt>
                <c:pt idx="50">
                  <c:v>1510.29</c:v>
                </c:pt>
                <c:pt idx="51">
                  <c:v>1492.33</c:v>
                </c:pt>
                <c:pt idx="52">
                  <c:v>1450.99</c:v>
                </c:pt>
                <c:pt idx="53">
                  <c:v>1442.02</c:v>
                </c:pt>
                <c:pt idx="54">
                  <c:v>1427.85</c:v>
                </c:pt>
                <c:pt idx="55">
                  <c:v>1464.68</c:v>
                </c:pt>
                <c:pt idx="56">
                  <c:v>1460.76</c:v>
                </c:pt>
                <c:pt idx="57">
                  <c:v>1467.13</c:v>
                </c:pt>
                <c:pt idx="58">
                  <c:v>1478.33</c:v>
                </c:pt>
                <c:pt idx="59">
                  <c:v>1486.87</c:v>
                </c:pt>
                <c:pt idx="60">
                  <c:v>1197.23</c:v>
                </c:pt>
                <c:pt idx="61">
                  <c:v>1481.29</c:v>
                </c:pt>
                <c:pt idx="62">
                  <c:v>1493.21</c:v>
                </c:pt>
                <c:pt idx="63">
                  <c:v>1493.97</c:v>
                </c:pt>
                <c:pt idx="64">
                  <c:v>1486.69</c:v>
                </c:pt>
                <c:pt idx="65">
                  <c:v>1464.09</c:v>
                </c:pt>
                <c:pt idx="66">
                  <c:v>1478.05</c:v>
                </c:pt>
                <c:pt idx="67">
                  <c:v>1478.44</c:v>
                </c:pt>
                <c:pt idx="68">
                  <c:v>1472.17</c:v>
                </c:pt>
                <c:pt idx="69">
                  <c:v>1459.26</c:v>
                </c:pt>
                <c:pt idx="70">
                  <c:v>1472.29</c:v>
                </c:pt>
                <c:pt idx="71">
                  <c:v>1491.06</c:v>
                </c:pt>
                <c:pt idx="72">
                  <c:v>1495.93</c:v>
                </c:pt>
                <c:pt idx="73">
                  <c:v>1493.61</c:v>
                </c:pt>
                <c:pt idx="74">
                  <c:v>1491.83</c:v>
                </c:pt>
                <c:pt idx="75">
                  <c:v>1503.2</c:v>
                </c:pt>
                <c:pt idx="76">
                  <c:v>1519.15</c:v>
                </c:pt>
                <c:pt idx="77">
                  <c:v>1513.95</c:v>
                </c:pt>
                <c:pt idx="78">
                  <c:v>1512.44</c:v>
                </c:pt>
                <c:pt idx="79">
                  <c:v>1521.87</c:v>
                </c:pt>
                <c:pt idx="80">
                  <c:v>1507.97</c:v>
                </c:pt>
                <c:pt idx="81">
                  <c:v>1487.62</c:v>
                </c:pt>
                <c:pt idx="82">
                  <c:v>1460.2</c:v>
                </c:pt>
                <c:pt idx="83">
                  <c:v>1444.73</c:v>
                </c:pt>
                <c:pt idx="84">
                  <c:v>1417.62</c:v>
                </c:pt>
                <c:pt idx="85">
                  <c:v>1402.5</c:v>
                </c:pt>
                <c:pt idx="86">
                  <c:v>1400.01</c:v>
                </c:pt>
                <c:pt idx="87">
                  <c:v>1395.77</c:v>
                </c:pt>
                <c:pt idx="88">
                  <c:v>1377.74</c:v>
                </c:pt>
                <c:pt idx="89">
                  <c:v>1369.5</c:v>
                </c:pt>
                <c:pt idx="90">
                  <c:v>1360.15</c:v>
                </c:pt>
                <c:pt idx="91">
                  <c:v>1351.4</c:v>
                </c:pt>
                <c:pt idx="92">
                  <c:v>1332.04</c:v>
                </c:pt>
                <c:pt idx="93">
                  <c:v>1317.41</c:v>
                </c:pt>
                <c:pt idx="94">
                  <c:v>1299.47</c:v>
                </c:pt>
                <c:pt idx="95">
                  <c:v>1282.8</c:v>
                </c:pt>
              </c:numCache>
            </c:numRef>
          </c:val>
        </c:ser>
        <c:ser>
          <c:idx val="2"/>
          <c:order val="2"/>
          <c:tx>
            <c:strRef>
              <c:f>Summary!$BH$3</c:f>
              <c:strCache>
                <c:ptCount val="1"/>
                <c:pt idx="0">
                  <c:v>Drawal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Summary!$BE$4:$BE$99</c:f>
              <c:strCache>
                <c:ptCount val="96"/>
                <c:pt idx="0">
                  <c:v>00:00 - 00:15</c:v>
                </c:pt>
                <c:pt idx="1">
                  <c:v>00:15 - 00:30</c:v>
                </c:pt>
                <c:pt idx="2">
                  <c:v>00:30 - 00:45</c:v>
                </c:pt>
                <c:pt idx="3">
                  <c:v>00:45 - 01:00</c:v>
                </c:pt>
                <c:pt idx="4">
                  <c:v>01:00 - 01:15</c:v>
                </c:pt>
                <c:pt idx="5">
                  <c:v>01:15 - 01:30</c:v>
                </c:pt>
                <c:pt idx="6">
                  <c:v>01:30 - 01:45</c:v>
                </c:pt>
                <c:pt idx="7">
                  <c:v>01:45 - 02:00</c:v>
                </c:pt>
                <c:pt idx="8">
                  <c:v>02:00 - 02:15</c:v>
                </c:pt>
                <c:pt idx="9">
                  <c:v>02:15 - 02:30</c:v>
                </c:pt>
                <c:pt idx="10">
                  <c:v>02:30 - 02:45</c:v>
                </c:pt>
                <c:pt idx="11">
                  <c:v>02:45 - 03:00</c:v>
                </c:pt>
                <c:pt idx="12">
                  <c:v>03:00 - 03:15</c:v>
                </c:pt>
                <c:pt idx="13">
                  <c:v>03:15 - 03:30</c:v>
                </c:pt>
                <c:pt idx="14">
                  <c:v>03:30 - 03:45</c:v>
                </c:pt>
                <c:pt idx="15">
                  <c:v>03:45 - 04:00</c:v>
                </c:pt>
                <c:pt idx="16">
                  <c:v>04:00 - 04:15</c:v>
                </c:pt>
                <c:pt idx="17">
                  <c:v>04:15 - 04:30</c:v>
                </c:pt>
                <c:pt idx="18">
                  <c:v>04:30 - 04:45</c:v>
                </c:pt>
                <c:pt idx="19">
                  <c:v>04:45 - 05:00</c:v>
                </c:pt>
                <c:pt idx="20">
                  <c:v>05:00 - 05:15</c:v>
                </c:pt>
                <c:pt idx="21">
                  <c:v>05:15 - 05:30</c:v>
                </c:pt>
                <c:pt idx="22">
                  <c:v>05:30 - 05:45</c:v>
                </c:pt>
                <c:pt idx="23">
                  <c:v>05:45 - 06:00</c:v>
                </c:pt>
                <c:pt idx="24">
                  <c:v>06:00 - 06:15</c:v>
                </c:pt>
                <c:pt idx="25">
                  <c:v>06:15 - 06:30</c:v>
                </c:pt>
                <c:pt idx="26">
                  <c:v>06:30 - 06:45</c:v>
                </c:pt>
                <c:pt idx="27">
                  <c:v>06:45 - 07:00</c:v>
                </c:pt>
                <c:pt idx="28">
                  <c:v>07:00 - 07:15</c:v>
                </c:pt>
                <c:pt idx="29">
                  <c:v>07:15 - 07:30</c:v>
                </c:pt>
                <c:pt idx="30">
                  <c:v>07:30 - 07:45</c:v>
                </c:pt>
                <c:pt idx="31">
                  <c:v>07:45 - 08:00</c:v>
                </c:pt>
                <c:pt idx="32">
                  <c:v>08:00 - 08:15</c:v>
                </c:pt>
                <c:pt idx="33">
                  <c:v>08:15 - 08:30</c:v>
                </c:pt>
                <c:pt idx="34">
                  <c:v>08:30 - 08:45</c:v>
                </c:pt>
                <c:pt idx="35">
                  <c:v>08:45 - 09:00</c:v>
                </c:pt>
                <c:pt idx="36">
                  <c:v>09:00 - 09:15</c:v>
                </c:pt>
                <c:pt idx="37">
                  <c:v>09:15 - 09:30</c:v>
                </c:pt>
                <c:pt idx="38">
                  <c:v>09:30 - 09:45</c:v>
                </c:pt>
                <c:pt idx="39">
                  <c:v>09:45 - 10:00</c:v>
                </c:pt>
                <c:pt idx="40">
                  <c:v>10:00 - 10:15</c:v>
                </c:pt>
                <c:pt idx="41">
                  <c:v>10:15 - 10:30</c:v>
                </c:pt>
                <c:pt idx="42">
                  <c:v>10:30 - 10:45</c:v>
                </c:pt>
                <c:pt idx="43">
                  <c:v>10:45 - 11:00</c:v>
                </c:pt>
                <c:pt idx="44">
                  <c:v>11:00 - 11:15</c:v>
                </c:pt>
                <c:pt idx="45">
                  <c:v>11:15 - 11:30</c:v>
                </c:pt>
                <c:pt idx="46">
                  <c:v>11:30 - 11:45</c:v>
                </c:pt>
                <c:pt idx="47">
                  <c:v>11:45 - 12:00</c:v>
                </c:pt>
                <c:pt idx="48">
                  <c:v>12:00 - 12:15</c:v>
                </c:pt>
                <c:pt idx="49">
                  <c:v>12:15 - 12:30</c:v>
                </c:pt>
                <c:pt idx="50">
                  <c:v>12:30 - 12:45</c:v>
                </c:pt>
                <c:pt idx="51">
                  <c:v>12:45 - 13:00</c:v>
                </c:pt>
                <c:pt idx="52">
                  <c:v>13:00 - 13:15</c:v>
                </c:pt>
                <c:pt idx="53">
                  <c:v>13:15 - 13:30</c:v>
                </c:pt>
                <c:pt idx="54">
                  <c:v>13:30 - 13:45</c:v>
                </c:pt>
                <c:pt idx="55">
                  <c:v>13:45 - 14:00</c:v>
                </c:pt>
                <c:pt idx="56">
                  <c:v>14:00 - 14:15</c:v>
                </c:pt>
                <c:pt idx="57">
                  <c:v>14:15 - 14:30</c:v>
                </c:pt>
                <c:pt idx="58">
                  <c:v>14:30 - 14:45</c:v>
                </c:pt>
                <c:pt idx="59">
                  <c:v>14:45 - 15:00</c:v>
                </c:pt>
                <c:pt idx="60">
                  <c:v>15:00 - 15:15</c:v>
                </c:pt>
                <c:pt idx="61">
                  <c:v>15:15 - 15:30</c:v>
                </c:pt>
                <c:pt idx="62">
                  <c:v>15:30 - 15:45</c:v>
                </c:pt>
                <c:pt idx="63">
                  <c:v>15:45 - 16:00</c:v>
                </c:pt>
                <c:pt idx="64">
                  <c:v>16:00 - 16:15</c:v>
                </c:pt>
                <c:pt idx="65">
                  <c:v>16:15 - 16:30</c:v>
                </c:pt>
                <c:pt idx="66">
                  <c:v>16:30 - 16:45</c:v>
                </c:pt>
                <c:pt idx="67">
                  <c:v>16:45 - 17:00</c:v>
                </c:pt>
                <c:pt idx="68">
                  <c:v>17:00 - 17:15</c:v>
                </c:pt>
                <c:pt idx="69">
                  <c:v>17:15 - 17:30</c:v>
                </c:pt>
                <c:pt idx="70">
                  <c:v>17:30 - 17:45</c:v>
                </c:pt>
                <c:pt idx="71">
                  <c:v>17:45 - 18:00</c:v>
                </c:pt>
                <c:pt idx="72">
                  <c:v>18:00 - 18:15</c:v>
                </c:pt>
                <c:pt idx="73">
                  <c:v>18:15 - 18:30</c:v>
                </c:pt>
                <c:pt idx="74">
                  <c:v>18:30 - 18:45</c:v>
                </c:pt>
                <c:pt idx="75">
                  <c:v>18:45 - 19:00</c:v>
                </c:pt>
                <c:pt idx="76">
                  <c:v>19:00 - 19:15</c:v>
                </c:pt>
                <c:pt idx="77">
                  <c:v>19:15 - 19:30</c:v>
                </c:pt>
                <c:pt idx="78">
                  <c:v>19:30 - 19:45</c:v>
                </c:pt>
                <c:pt idx="79">
                  <c:v>19:45 - 20:00</c:v>
                </c:pt>
                <c:pt idx="80">
                  <c:v>20:00 - 20:15</c:v>
                </c:pt>
                <c:pt idx="81">
                  <c:v>20:15 - 20:30</c:v>
                </c:pt>
                <c:pt idx="82">
                  <c:v>20:30 - 20:45</c:v>
                </c:pt>
                <c:pt idx="83">
                  <c:v>20:45 - 21:00</c:v>
                </c:pt>
                <c:pt idx="84">
                  <c:v>21:00 - 21:15</c:v>
                </c:pt>
                <c:pt idx="85">
                  <c:v>21:15 - 21:30</c:v>
                </c:pt>
                <c:pt idx="86">
                  <c:v>21:30 - 21:45</c:v>
                </c:pt>
                <c:pt idx="87">
                  <c:v>21:45 - 22:00</c:v>
                </c:pt>
                <c:pt idx="88">
                  <c:v>22:00 - 22:15</c:v>
                </c:pt>
                <c:pt idx="89">
                  <c:v>22:15 - 22:30</c:v>
                </c:pt>
                <c:pt idx="90">
                  <c:v>22:30 - 22:45</c:v>
                </c:pt>
                <c:pt idx="91">
                  <c:v>22:45 - 23:00</c:v>
                </c:pt>
                <c:pt idx="92">
                  <c:v>23:00 - 23:15</c:v>
                </c:pt>
                <c:pt idx="93">
                  <c:v>23:15 - 23:30</c:v>
                </c:pt>
                <c:pt idx="94">
                  <c:v>23:30 - 23:45</c:v>
                </c:pt>
                <c:pt idx="95">
                  <c:v>23:45 - 24:00</c:v>
                </c:pt>
              </c:strCache>
            </c:strRef>
          </c:cat>
          <c:val>
            <c:numRef>
              <c:f>Summary!$BH$4:$BH$99</c:f>
              <c:numCache>
                <c:formatCode>General</c:formatCode>
                <c:ptCount val="96"/>
                <c:pt idx="0">
                  <c:v>1322.7</c:v>
                </c:pt>
                <c:pt idx="1">
                  <c:v>1297.82</c:v>
                </c:pt>
                <c:pt idx="2">
                  <c:v>1233.67</c:v>
                </c:pt>
                <c:pt idx="3">
                  <c:v>1235.3800000000001</c:v>
                </c:pt>
                <c:pt idx="4">
                  <c:v>1228.5999999999999</c:v>
                </c:pt>
                <c:pt idx="5">
                  <c:v>1205.1099999999999</c:v>
                </c:pt>
                <c:pt idx="6">
                  <c:v>1181.97</c:v>
                </c:pt>
                <c:pt idx="7">
                  <c:v>1169.28</c:v>
                </c:pt>
                <c:pt idx="8">
                  <c:v>1154.99</c:v>
                </c:pt>
                <c:pt idx="9">
                  <c:v>1144.0999999999999</c:v>
                </c:pt>
                <c:pt idx="10">
                  <c:v>1138.6500000000001</c:v>
                </c:pt>
                <c:pt idx="11">
                  <c:v>1129.71</c:v>
                </c:pt>
                <c:pt idx="12">
                  <c:v>1124.44</c:v>
                </c:pt>
                <c:pt idx="13">
                  <c:v>1117.5</c:v>
                </c:pt>
                <c:pt idx="14">
                  <c:v>1108.8800000000001</c:v>
                </c:pt>
                <c:pt idx="15">
                  <c:v>1104.53</c:v>
                </c:pt>
                <c:pt idx="16">
                  <c:v>1108.6199999999999</c:v>
                </c:pt>
                <c:pt idx="17">
                  <c:v>1109.6600000000001</c:v>
                </c:pt>
                <c:pt idx="18">
                  <c:v>1113.5999999999999</c:v>
                </c:pt>
                <c:pt idx="19">
                  <c:v>1118.27</c:v>
                </c:pt>
                <c:pt idx="20">
                  <c:v>1132.24</c:v>
                </c:pt>
                <c:pt idx="21">
                  <c:v>1165.48</c:v>
                </c:pt>
                <c:pt idx="22">
                  <c:v>1189.3900000000001</c:v>
                </c:pt>
                <c:pt idx="23">
                  <c:v>1225.9100000000001</c:v>
                </c:pt>
                <c:pt idx="24">
                  <c:v>1260.82</c:v>
                </c:pt>
                <c:pt idx="25">
                  <c:v>1302.29</c:v>
                </c:pt>
                <c:pt idx="26">
                  <c:v>1318.42</c:v>
                </c:pt>
                <c:pt idx="27">
                  <c:v>1320.65</c:v>
                </c:pt>
                <c:pt idx="28">
                  <c:v>1289.8</c:v>
                </c:pt>
                <c:pt idx="29">
                  <c:v>1326.62</c:v>
                </c:pt>
                <c:pt idx="30">
                  <c:v>1344.53</c:v>
                </c:pt>
                <c:pt idx="31">
                  <c:v>1350.43</c:v>
                </c:pt>
                <c:pt idx="32">
                  <c:v>1370.84</c:v>
                </c:pt>
                <c:pt idx="33">
                  <c:v>1375.5</c:v>
                </c:pt>
                <c:pt idx="34">
                  <c:v>1362.35</c:v>
                </c:pt>
                <c:pt idx="35">
                  <c:v>1363.93</c:v>
                </c:pt>
                <c:pt idx="36">
                  <c:v>1383.85</c:v>
                </c:pt>
                <c:pt idx="37">
                  <c:v>1440.65</c:v>
                </c:pt>
                <c:pt idx="38">
                  <c:v>1478.05</c:v>
                </c:pt>
                <c:pt idx="39">
                  <c:v>1521.93</c:v>
                </c:pt>
                <c:pt idx="40">
                  <c:v>1599.97</c:v>
                </c:pt>
                <c:pt idx="41">
                  <c:v>1607.88</c:v>
                </c:pt>
                <c:pt idx="42">
                  <c:v>1588.5</c:v>
                </c:pt>
                <c:pt idx="43">
                  <c:v>1612.44</c:v>
                </c:pt>
                <c:pt idx="44">
                  <c:v>1634.6</c:v>
                </c:pt>
                <c:pt idx="45">
                  <c:v>1626.88</c:v>
                </c:pt>
                <c:pt idx="46">
                  <c:v>1644.07</c:v>
                </c:pt>
                <c:pt idx="47">
                  <c:v>1648.79</c:v>
                </c:pt>
                <c:pt idx="48">
                  <c:v>1634.58</c:v>
                </c:pt>
                <c:pt idx="49">
                  <c:v>1631.28</c:v>
                </c:pt>
                <c:pt idx="50">
                  <c:v>1638.78</c:v>
                </c:pt>
                <c:pt idx="51">
                  <c:v>1616.61</c:v>
                </c:pt>
                <c:pt idx="52">
                  <c:v>1579.63</c:v>
                </c:pt>
                <c:pt idx="53">
                  <c:v>1543.3</c:v>
                </c:pt>
                <c:pt idx="54">
                  <c:v>1547.88</c:v>
                </c:pt>
                <c:pt idx="55">
                  <c:v>1575.85</c:v>
                </c:pt>
                <c:pt idx="56">
                  <c:v>1578.53</c:v>
                </c:pt>
                <c:pt idx="57">
                  <c:v>1596.36</c:v>
                </c:pt>
                <c:pt idx="58">
                  <c:v>1613.36</c:v>
                </c:pt>
                <c:pt idx="59">
                  <c:v>1623.78</c:v>
                </c:pt>
                <c:pt idx="60">
                  <c:v>1297.82</c:v>
                </c:pt>
                <c:pt idx="61">
                  <c:v>1663.24</c:v>
                </c:pt>
                <c:pt idx="62">
                  <c:v>1683.15</c:v>
                </c:pt>
                <c:pt idx="63">
                  <c:v>1678.49</c:v>
                </c:pt>
                <c:pt idx="64">
                  <c:v>1683.04</c:v>
                </c:pt>
                <c:pt idx="65">
                  <c:v>1675.09</c:v>
                </c:pt>
                <c:pt idx="66">
                  <c:v>1687.42</c:v>
                </c:pt>
                <c:pt idx="67">
                  <c:v>1669.92</c:v>
                </c:pt>
                <c:pt idx="68">
                  <c:v>1672.55</c:v>
                </c:pt>
                <c:pt idx="69">
                  <c:v>1683.59</c:v>
                </c:pt>
                <c:pt idx="70">
                  <c:v>1652.62</c:v>
                </c:pt>
                <c:pt idx="71">
                  <c:v>1643.31</c:v>
                </c:pt>
                <c:pt idx="72">
                  <c:v>1655.24</c:v>
                </c:pt>
                <c:pt idx="73">
                  <c:v>1649.94</c:v>
                </c:pt>
                <c:pt idx="74">
                  <c:v>1656.68</c:v>
                </c:pt>
                <c:pt idx="75">
                  <c:v>1664.22</c:v>
                </c:pt>
                <c:pt idx="76">
                  <c:v>1684.14</c:v>
                </c:pt>
                <c:pt idx="77">
                  <c:v>1681.56</c:v>
                </c:pt>
                <c:pt idx="78">
                  <c:v>1688.87</c:v>
                </c:pt>
                <c:pt idx="79">
                  <c:v>1683.28</c:v>
                </c:pt>
                <c:pt idx="80">
                  <c:v>1681.94</c:v>
                </c:pt>
                <c:pt idx="81">
                  <c:v>1659.56</c:v>
                </c:pt>
                <c:pt idx="82">
                  <c:v>1653.89</c:v>
                </c:pt>
                <c:pt idx="83">
                  <c:v>1649.25</c:v>
                </c:pt>
                <c:pt idx="84">
                  <c:v>1626.98</c:v>
                </c:pt>
                <c:pt idx="85">
                  <c:v>1613.35</c:v>
                </c:pt>
                <c:pt idx="86">
                  <c:v>1610.34</c:v>
                </c:pt>
                <c:pt idx="87">
                  <c:v>1617.95</c:v>
                </c:pt>
                <c:pt idx="88">
                  <c:v>1608.61</c:v>
                </c:pt>
                <c:pt idx="89">
                  <c:v>1600.43</c:v>
                </c:pt>
                <c:pt idx="90">
                  <c:v>1610.37</c:v>
                </c:pt>
                <c:pt idx="91">
                  <c:v>1585.96</c:v>
                </c:pt>
                <c:pt idx="92">
                  <c:v>1557.07</c:v>
                </c:pt>
                <c:pt idx="93">
                  <c:v>1536.34</c:v>
                </c:pt>
                <c:pt idx="94">
                  <c:v>1514.7</c:v>
                </c:pt>
                <c:pt idx="95">
                  <c:v>1471.57</c:v>
                </c:pt>
              </c:numCache>
            </c:numRef>
          </c:val>
        </c:ser>
        <c:marker val="1"/>
        <c:axId val="47392640"/>
        <c:axId val="47394176"/>
      </c:lineChart>
      <c:catAx>
        <c:axId val="47392640"/>
        <c:scaling>
          <c:orientation val="minMax"/>
        </c:scaling>
        <c:axPos val="b"/>
        <c:numFmt formatCode="General" sourceLinked="1"/>
        <c:majorTickMark val="none"/>
        <c:tickLblPos val="low"/>
        <c:txPr>
          <a:bodyPr/>
          <a:lstStyle/>
          <a:p>
            <a:pPr>
              <a:defRPr lang="en-GB"/>
            </a:pPr>
            <a:endParaRPr lang="en-US"/>
          </a:p>
        </c:txPr>
        <c:crossAx val="47394176"/>
        <c:crosses val="autoZero"/>
        <c:auto val="1"/>
        <c:lblAlgn val="ctr"/>
        <c:lblOffset val="100"/>
      </c:catAx>
      <c:valAx>
        <c:axId val="47394176"/>
        <c:scaling>
          <c:orientation val="minMax"/>
        </c:scaling>
        <c:axPos val="l"/>
        <c:majorGridlines>
          <c:spPr>
            <a:effectLst/>
          </c:spPr>
        </c:majorGridlines>
        <c:numFmt formatCode="General" sourceLinked="1"/>
        <c:majorTickMark val="none"/>
        <c:tickLblPos val="low"/>
        <c:spPr>
          <a:ln w="9525" cap="flat" cmpd="sng">
            <a:prstDash val="solid"/>
            <a:bevel/>
          </a:ln>
          <a:effectLst/>
        </c:spPr>
        <c:txPr>
          <a:bodyPr/>
          <a:lstStyle/>
          <a:p>
            <a:pPr>
              <a:defRPr lang="en-GB"/>
            </a:pPr>
            <a:endParaRPr lang="en-US"/>
          </a:p>
        </c:txPr>
        <c:crossAx val="47392640"/>
        <c:crosses val="autoZero"/>
        <c:crossBetween val="midCat"/>
      </c:valAx>
    </c:plotArea>
    <c:legend>
      <c:legendPos val="b"/>
      <c:txPr>
        <a:bodyPr/>
        <a:lstStyle/>
        <a:p>
          <a:pPr rtl="0"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Summary!$BB$3</c:f>
              <c:strCache>
                <c:ptCount val="1"/>
                <c:pt idx="0">
                  <c:v>OD/UD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Summary!$BA$4:$BA$99</c:f>
              <c:strCache>
                <c:ptCount val="96"/>
                <c:pt idx="0">
                  <c:v>00:00 - 00:15</c:v>
                </c:pt>
                <c:pt idx="1">
                  <c:v>00:15 - 00:30</c:v>
                </c:pt>
                <c:pt idx="2">
                  <c:v>00:30 - 00:45</c:v>
                </c:pt>
                <c:pt idx="3">
                  <c:v>00:45 - 01:00</c:v>
                </c:pt>
                <c:pt idx="4">
                  <c:v>01:00 - 01:15</c:v>
                </c:pt>
                <c:pt idx="5">
                  <c:v>01:15 - 01:30</c:v>
                </c:pt>
                <c:pt idx="6">
                  <c:v>01:30 - 01:45</c:v>
                </c:pt>
                <c:pt idx="7">
                  <c:v>01:45 - 02:00</c:v>
                </c:pt>
                <c:pt idx="8">
                  <c:v>02:00 - 02:15</c:v>
                </c:pt>
                <c:pt idx="9">
                  <c:v>02:15 - 02:30</c:v>
                </c:pt>
                <c:pt idx="10">
                  <c:v>02:30 - 02:45</c:v>
                </c:pt>
                <c:pt idx="11">
                  <c:v>02:45 - 03:00</c:v>
                </c:pt>
                <c:pt idx="12">
                  <c:v>03:00 - 03:15</c:v>
                </c:pt>
                <c:pt idx="13">
                  <c:v>03:15 - 03:30</c:v>
                </c:pt>
                <c:pt idx="14">
                  <c:v>03:30 - 03:45</c:v>
                </c:pt>
                <c:pt idx="15">
                  <c:v>03:45 - 04:00</c:v>
                </c:pt>
                <c:pt idx="16">
                  <c:v>04:00 - 04:15</c:v>
                </c:pt>
                <c:pt idx="17">
                  <c:v>04:15 - 04:30</c:v>
                </c:pt>
                <c:pt idx="18">
                  <c:v>04:30 - 04:45</c:v>
                </c:pt>
                <c:pt idx="19">
                  <c:v>04:45 - 05:00</c:v>
                </c:pt>
                <c:pt idx="20">
                  <c:v>05:00 - 05:15</c:v>
                </c:pt>
                <c:pt idx="21">
                  <c:v>05:15 - 05:30</c:v>
                </c:pt>
                <c:pt idx="22">
                  <c:v>05:30 - 05:45</c:v>
                </c:pt>
                <c:pt idx="23">
                  <c:v>05:45 - 06:00</c:v>
                </c:pt>
                <c:pt idx="24">
                  <c:v>06:00 - 06:15</c:v>
                </c:pt>
                <c:pt idx="25">
                  <c:v>06:15 - 06:30</c:v>
                </c:pt>
                <c:pt idx="26">
                  <c:v>06:30 - 06:45</c:v>
                </c:pt>
                <c:pt idx="27">
                  <c:v>06:45 - 07:00</c:v>
                </c:pt>
                <c:pt idx="28">
                  <c:v>07:00 - 07:15</c:v>
                </c:pt>
                <c:pt idx="29">
                  <c:v>07:15 - 07:30</c:v>
                </c:pt>
                <c:pt idx="30">
                  <c:v>07:30 - 07:45</c:v>
                </c:pt>
                <c:pt idx="31">
                  <c:v>07:45 - 08:00</c:v>
                </c:pt>
                <c:pt idx="32">
                  <c:v>08:00 - 08:15</c:v>
                </c:pt>
                <c:pt idx="33">
                  <c:v>08:15 - 08:30</c:v>
                </c:pt>
                <c:pt idx="34">
                  <c:v>08:30 - 08:45</c:v>
                </c:pt>
                <c:pt idx="35">
                  <c:v>08:45 - 09:00</c:v>
                </c:pt>
                <c:pt idx="36">
                  <c:v>09:00 - 09:15</c:v>
                </c:pt>
                <c:pt idx="37">
                  <c:v>09:15 - 09:30</c:v>
                </c:pt>
                <c:pt idx="38">
                  <c:v>09:30 - 09:45</c:v>
                </c:pt>
                <c:pt idx="39">
                  <c:v>09:45 - 10:00</c:v>
                </c:pt>
                <c:pt idx="40">
                  <c:v>10:00 - 10:15</c:v>
                </c:pt>
                <c:pt idx="41">
                  <c:v>10:15 - 10:30</c:v>
                </c:pt>
                <c:pt idx="42">
                  <c:v>10:30 - 10:45</c:v>
                </c:pt>
                <c:pt idx="43">
                  <c:v>10:45 - 11:00</c:v>
                </c:pt>
                <c:pt idx="44">
                  <c:v>11:00 - 11:15</c:v>
                </c:pt>
                <c:pt idx="45">
                  <c:v>11:15 - 11:30</c:v>
                </c:pt>
                <c:pt idx="46">
                  <c:v>11:30 - 11:45</c:v>
                </c:pt>
                <c:pt idx="47">
                  <c:v>11:45 - 12:00</c:v>
                </c:pt>
                <c:pt idx="48">
                  <c:v>12:00 - 12:15</c:v>
                </c:pt>
                <c:pt idx="49">
                  <c:v>12:15 - 12:30</c:v>
                </c:pt>
                <c:pt idx="50">
                  <c:v>12:30 - 12:45</c:v>
                </c:pt>
                <c:pt idx="51">
                  <c:v>12:45 - 13:00</c:v>
                </c:pt>
                <c:pt idx="52">
                  <c:v>13:00 - 13:15</c:v>
                </c:pt>
                <c:pt idx="53">
                  <c:v>13:15 - 13:30</c:v>
                </c:pt>
                <c:pt idx="54">
                  <c:v>13:30 - 13:45</c:v>
                </c:pt>
                <c:pt idx="55">
                  <c:v>13:45 - 14:00</c:v>
                </c:pt>
                <c:pt idx="56">
                  <c:v>14:00 - 14:15</c:v>
                </c:pt>
                <c:pt idx="57">
                  <c:v>14:15 - 14:30</c:v>
                </c:pt>
                <c:pt idx="58">
                  <c:v>14:30 - 14:45</c:v>
                </c:pt>
                <c:pt idx="59">
                  <c:v>14:45 - 15:00</c:v>
                </c:pt>
                <c:pt idx="60">
                  <c:v>15:00 - 15:15</c:v>
                </c:pt>
                <c:pt idx="61">
                  <c:v>15:15 - 15:30</c:v>
                </c:pt>
                <c:pt idx="62">
                  <c:v>15:30 - 15:45</c:v>
                </c:pt>
                <c:pt idx="63">
                  <c:v>15:45 - 16:00</c:v>
                </c:pt>
                <c:pt idx="64">
                  <c:v>16:00 - 16:15</c:v>
                </c:pt>
                <c:pt idx="65">
                  <c:v>16:15 - 16:30</c:v>
                </c:pt>
                <c:pt idx="66">
                  <c:v>16:30 - 16:45</c:v>
                </c:pt>
                <c:pt idx="67">
                  <c:v>16:45 - 17:00</c:v>
                </c:pt>
                <c:pt idx="68">
                  <c:v>17:00 - 17:15</c:v>
                </c:pt>
                <c:pt idx="69">
                  <c:v>17:15 - 17:30</c:v>
                </c:pt>
                <c:pt idx="70">
                  <c:v>17:30 - 17:45</c:v>
                </c:pt>
                <c:pt idx="71">
                  <c:v>17:45 - 18:00</c:v>
                </c:pt>
                <c:pt idx="72">
                  <c:v>18:00 - 18:15</c:v>
                </c:pt>
                <c:pt idx="73">
                  <c:v>18:15 - 18:30</c:v>
                </c:pt>
                <c:pt idx="74">
                  <c:v>18:30 - 18:45</c:v>
                </c:pt>
                <c:pt idx="75">
                  <c:v>18:45 - 19:00</c:v>
                </c:pt>
                <c:pt idx="76">
                  <c:v>19:00 - 19:15</c:v>
                </c:pt>
                <c:pt idx="77">
                  <c:v>19:15 - 19:30</c:v>
                </c:pt>
                <c:pt idx="78">
                  <c:v>19:30 - 19:45</c:v>
                </c:pt>
                <c:pt idx="79">
                  <c:v>19:45 - 20:00</c:v>
                </c:pt>
                <c:pt idx="80">
                  <c:v>20:00 - 20:15</c:v>
                </c:pt>
                <c:pt idx="81">
                  <c:v>20:15 - 20:30</c:v>
                </c:pt>
                <c:pt idx="82">
                  <c:v>20:30 - 20:45</c:v>
                </c:pt>
                <c:pt idx="83">
                  <c:v>20:45 - 21:00</c:v>
                </c:pt>
                <c:pt idx="84">
                  <c:v>21:00 - 21:15</c:v>
                </c:pt>
                <c:pt idx="85">
                  <c:v>21:15 - 21:30</c:v>
                </c:pt>
                <c:pt idx="86">
                  <c:v>21:30 - 21:45</c:v>
                </c:pt>
                <c:pt idx="87">
                  <c:v>21:45 - 22:00</c:v>
                </c:pt>
                <c:pt idx="88">
                  <c:v>22:00 - 22:15</c:v>
                </c:pt>
                <c:pt idx="89">
                  <c:v>22:15 - 22:30</c:v>
                </c:pt>
                <c:pt idx="90">
                  <c:v>22:30 - 22:45</c:v>
                </c:pt>
                <c:pt idx="91">
                  <c:v>22:45 - 23:00</c:v>
                </c:pt>
                <c:pt idx="92">
                  <c:v>23:00 - 23:15</c:v>
                </c:pt>
                <c:pt idx="93">
                  <c:v>23:15 - 23:30</c:v>
                </c:pt>
                <c:pt idx="94">
                  <c:v>23:30 - 23:45</c:v>
                </c:pt>
                <c:pt idx="95">
                  <c:v>23:45 - 24:00</c:v>
                </c:pt>
              </c:strCache>
            </c:strRef>
          </c:cat>
          <c:val>
            <c:numRef>
              <c:f>Summary!$BB$4:$BB$99</c:f>
              <c:numCache>
                <c:formatCode>General</c:formatCode>
                <c:ptCount val="96"/>
                <c:pt idx="0">
                  <c:v>60.220000000000027</c:v>
                </c:pt>
                <c:pt idx="1">
                  <c:v>50.3599999999999</c:v>
                </c:pt>
                <c:pt idx="2">
                  <c:v>14.160000000000082</c:v>
                </c:pt>
                <c:pt idx="3">
                  <c:v>36.660000000000082</c:v>
                </c:pt>
                <c:pt idx="4">
                  <c:v>47.019999999999982</c:v>
                </c:pt>
                <c:pt idx="5">
                  <c:v>39.779999999999973</c:v>
                </c:pt>
                <c:pt idx="6">
                  <c:v>33.930000000000064</c:v>
                </c:pt>
                <c:pt idx="7">
                  <c:v>27.740000000000009</c:v>
                </c:pt>
                <c:pt idx="8">
                  <c:v>23.279999999999973</c:v>
                </c:pt>
                <c:pt idx="9">
                  <c:v>50.8599999999999</c:v>
                </c:pt>
                <c:pt idx="10">
                  <c:v>55.180000000000064</c:v>
                </c:pt>
                <c:pt idx="11">
                  <c:v>48.230000000000018</c:v>
                </c:pt>
                <c:pt idx="12">
                  <c:v>31.920000000000073</c:v>
                </c:pt>
                <c:pt idx="13">
                  <c:v>22.6400000000001</c:v>
                </c:pt>
                <c:pt idx="14">
                  <c:v>7.3000000000001819</c:v>
                </c:pt>
                <c:pt idx="15">
                  <c:v>11.470000000000027</c:v>
                </c:pt>
                <c:pt idx="16">
                  <c:v>9.4399999999998272</c:v>
                </c:pt>
                <c:pt idx="17">
                  <c:v>-8.5199999999999818</c:v>
                </c:pt>
                <c:pt idx="18">
                  <c:v>-21.120000000000118</c:v>
                </c:pt>
                <c:pt idx="19">
                  <c:v>-23.279999999999973</c:v>
                </c:pt>
                <c:pt idx="20">
                  <c:v>-8.9900000000000091</c:v>
                </c:pt>
                <c:pt idx="21">
                  <c:v>-1.4400000000000546</c:v>
                </c:pt>
                <c:pt idx="22">
                  <c:v>7.7100000000000364</c:v>
                </c:pt>
                <c:pt idx="23">
                  <c:v>16.320000000000164</c:v>
                </c:pt>
                <c:pt idx="24">
                  <c:v>20.259999999999991</c:v>
                </c:pt>
                <c:pt idx="25">
                  <c:v>20.950000000000045</c:v>
                </c:pt>
                <c:pt idx="26">
                  <c:v>5.9500000000000455</c:v>
                </c:pt>
                <c:pt idx="27">
                  <c:v>17.440000000000055</c:v>
                </c:pt>
                <c:pt idx="28">
                  <c:v>-2.1100000000001273</c:v>
                </c:pt>
                <c:pt idx="29">
                  <c:v>30.869999999999891</c:v>
                </c:pt>
                <c:pt idx="30">
                  <c:v>62.960000000000036</c:v>
                </c:pt>
                <c:pt idx="31">
                  <c:v>72.3900000000001</c:v>
                </c:pt>
                <c:pt idx="32">
                  <c:v>78.75</c:v>
                </c:pt>
                <c:pt idx="33">
                  <c:v>81.470000000000027</c:v>
                </c:pt>
                <c:pt idx="34">
                  <c:v>66.579999999999927</c:v>
                </c:pt>
                <c:pt idx="35">
                  <c:v>61.960000000000036</c:v>
                </c:pt>
                <c:pt idx="36">
                  <c:v>27.9699999999998</c:v>
                </c:pt>
                <c:pt idx="37">
                  <c:v>39.090000000000146</c:v>
                </c:pt>
                <c:pt idx="38">
                  <c:v>23.419999999999845</c:v>
                </c:pt>
                <c:pt idx="39">
                  <c:v>20.049999999999955</c:v>
                </c:pt>
                <c:pt idx="40">
                  <c:v>40.3900000000001</c:v>
                </c:pt>
                <c:pt idx="41">
                  <c:v>27.260000000000218</c:v>
                </c:pt>
                <c:pt idx="42">
                  <c:v>1.6900000000000546</c:v>
                </c:pt>
                <c:pt idx="43">
                  <c:v>14.460000000000036</c:v>
                </c:pt>
                <c:pt idx="44">
                  <c:v>14.899999999999864</c:v>
                </c:pt>
                <c:pt idx="45">
                  <c:v>22.610000000000127</c:v>
                </c:pt>
                <c:pt idx="46">
                  <c:v>41.889999999999873</c:v>
                </c:pt>
                <c:pt idx="47">
                  <c:v>48.75</c:v>
                </c:pt>
                <c:pt idx="48">
                  <c:v>38.490000000000009</c:v>
                </c:pt>
                <c:pt idx="49">
                  <c:v>35.389999999999873</c:v>
                </c:pt>
                <c:pt idx="50">
                  <c:v>44.009999999999991</c:v>
                </c:pt>
                <c:pt idx="51">
                  <c:v>38.559999999999945</c:v>
                </c:pt>
                <c:pt idx="52">
                  <c:v>36.210000000000036</c:v>
                </c:pt>
                <c:pt idx="53">
                  <c:v>-5.9200000000000728</c:v>
                </c:pt>
                <c:pt idx="54">
                  <c:v>-4.5499999999999545</c:v>
                </c:pt>
                <c:pt idx="55">
                  <c:v>7.3999999999998636</c:v>
                </c:pt>
                <c:pt idx="56">
                  <c:v>-8.1900000000000546</c:v>
                </c:pt>
                <c:pt idx="57">
                  <c:v>-5.75</c:v>
                </c:pt>
                <c:pt idx="58">
                  <c:v>-8.1700000000000728</c:v>
                </c:pt>
                <c:pt idx="59">
                  <c:v>4.4400000000000546</c:v>
                </c:pt>
                <c:pt idx="60">
                  <c:v>-358.47</c:v>
                </c:pt>
                <c:pt idx="61">
                  <c:v>14.269999999999982</c:v>
                </c:pt>
                <c:pt idx="62">
                  <c:v>22.120000000000118</c:v>
                </c:pt>
                <c:pt idx="63">
                  <c:v>15.950000000000045</c:v>
                </c:pt>
                <c:pt idx="64">
                  <c:v>7.7899999999999636</c:v>
                </c:pt>
                <c:pt idx="65">
                  <c:v>18.959999999999809</c:v>
                </c:pt>
                <c:pt idx="66">
                  <c:v>55.050000000000182</c:v>
                </c:pt>
                <c:pt idx="67">
                  <c:v>43.150000000000091</c:v>
                </c:pt>
                <c:pt idx="68">
                  <c:v>64.079999999999927</c:v>
                </c:pt>
                <c:pt idx="69">
                  <c:v>86.519999999999982</c:v>
                </c:pt>
                <c:pt idx="70">
                  <c:v>85.4699999999998</c:v>
                </c:pt>
                <c:pt idx="71">
                  <c:v>62.289999999999964</c:v>
                </c:pt>
                <c:pt idx="72">
                  <c:v>71.450000000000045</c:v>
                </c:pt>
                <c:pt idx="73">
                  <c:v>52.830000000000155</c:v>
                </c:pt>
                <c:pt idx="74">
                  <c:v>29.25</c:v>
                </c:pt>
                <c:pt idx="75">
                  <c:v>15.059999999999945</c:v>
                </c:pt>
                <c:pt idx="76">
                  <c:v>21.6400000000001</c:v>
                </c:pt>
                <c:pt idx="77">
                  <c:v>23.839999999999918</c:v>
                </c:pt>
                <c:pt idx="78">
                  <c:v>28.939999999999827</c:v>
                </c:pt>
                <c:pt idx="79">
                  <c:v>30.349999999999909</c:v>
                </c:pt>
                <c:pt idx="80">
                  <c:v>50.840000000000146</c:v>
                </c:pt>
                <c:pt idx="81">
                  <c:v>32.409999999999854</c:v>
                </c:pt>
                <c:pt idx="82">
                  <c:v>42.6400000000001</c:v>
                </c:pt>
                <c:pt idx="83">
                  <c:v>57.839999999999918</c:v>
                </c:pt>
                <c:pt idx="84">
                  <c:v>50.529999999999973</c:v>
                </c:pt>
                <c:pt idx="85">
                  <c:v>43.629999999999882</c:v>
                </c:pt>
                <c:pt idx="86">
                  <c:v>43.740000000000009</c:v>
                </c:pt>
                <c:pt idx="87">
                  <c:v>58.029999999999973</c:v>
                </c:pt>
                <c:pt idx="88">
                  <c:v>73.179999999999836</c:v>
                </c:pt>
                <c:pt idx="89">
                  <c:v>66.710000000000036</c:v>
                </c:pt>
                <c:pt idx="90">
                  <c:v>69.279999999999973</c:v>
                </c:pt>
                <c:pt idx="91">
                  <c:v>61.660000000000082</c:v>
                </c:pt>
                <c:pt idx="92">
                  <c:v>64.5</c:v>
                </c:pt>
                <c:pt idx="93">
                  <c:v>58.669999999999845</c:v>
                </c:pt>
                <c:pt idx="94">
                  <c:v>54.8900000000001</c:v>
                </c:pt>
                <c:pt idx="95">
                  <c:v>46.669999999999845</c:v>
                </c:pt>
              </c:numCache>
            </c:numRef>
          </c:val>
        </c:ser>
        <c:ser>
          <c:idx val="1"/>
          <c:order val="1"/>
          <c:tx>
            <c:strRef>
              <c:f>Summary!$BC$3</c:f>
              <c:strCache>
                <c:ptCount val="1"/>
                <c:pt idx="0">
                  <c:v>OD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Summary!$BA$4:$BA$99</c:f>
              <c:strCache>
                <c:ptCount val="96"/>
                <c:pt idx="0">
                  <c:v>00:00 - 00:15</c:v>
                </c:pt>
                <c:pt idx="1">
                  <c:v>00:15 - 00:30</c:v>
                </c:pt>
                <c:pt idx="2">
                  <c:v>00:30 - 00:45</c:v>
                </c:pt>
                <c:pt idx="3">
                  <c:v>00:45 - 01:00</c:v>
                </c:pt>
                <c:pt idx="4">
                  <c:v>01:00 - 01:15</c:v>
                </c:pt>
                <c:pt idx="5">
                  <c:v>01:15 - 01:30</c:v>
                </c:pt>
                <c:pt idx="6">
                  <c:v>01:30 - 01:45</c:v>
                </c:pt>
                <c:pt idx="7">
                  <c:v>01:45 - 02:00</c:v>
                </c:pt>
                <c:pt idx="8">
                  <c:v>02:00 - 02:15</c:v>
                </c:pt>
                <c:pt idx="9">
                  <c:v>02:15 - 02:30</c:v>
                </c:pt>
                <c:pt idx="10">
                  <c:v>02:30 - 02:45</c:v>
                </c:pt>
                <c:pt idx="11">
                  <c:v>02:45 - 03:00</c:v>
                </c:pt>
                <c:pt idx="12">
                  <c:v>03:00 - 03:15</c:v>
                </c:pt>
                <c:pt idx="13">
                  <c:v>03:15 - 03:30</c:v>
                </c:pt>
                <c:pt idx="14">
                  <c:v>03:30 - 03:45</c:v>
                </c:pt>
                <c:pt idx="15">
                  <c:v>03:45 - 04:00</c:v>
                </c:pt>
                <c:pt idx="16">
                  <c:v>04:00 - 04:15</c:v>
                </c:pt>
                <c:pt idx="17">
                  <c:v>04:15 - 04:30</c:v>
                </c:pt>
                <c:pt idx="18">
                  <c:v>04:30 - 04:45</c:v>
                </c:pt>
                <c:pt idx="19">
                  <c:v>04:45 - 05:00</c:v>
                </c:pt>
                <c:pt idx="20">
                  <c:v>05:00 - 05:15</c:v>
                </c:pt>
                <c:pt idx="21">
                  <c:v>05:15 - 05:30</c:v>
                </c:pt>
                <c:pt idx="22">
                  <c:v>05:30 - 05:45</c:v>
                </c:pt>
                <c:pt idx="23">
                  <c:v>05:45 - 06:00</c:v>
                </c:pt>
                <c:pt idx="24">
                  <c:v>06:00 - 06:15</c:v>
                </c:pt>
                <c:pt idx="25">
                  <c:v>06:15 - 06:30</c:v>
                </c:pt>
                <c:pt idx="26">
                  <c:v>06:30 - 06:45</c:v>
                </c:pt>
                <c:pt idx="27">
                  <c:v>06:45 - 07:00</c:v>
                </c:pt>
                <c:pt idx="28">
                  <c:v>07:00 - 07:15</c:v>
                </c:pt>
                <c:pt idx="29">
                  <c:v>07:15 - 07:30</c:v>
                </c:pt>
                <c:pt idx="30">
                  <c:v>07:30 - 07:45</c:v>
                </c:pt>
                <c:pt idx="31">
                  <c:v>07:45 - 08:00</c:v>
                </c:pt>
                <c:pt idx="32">
                  <c:v>08:00 - 08:15</c:v>
                </c:pt>
                <c:pt idx="33">
                  <c:v>08:15 - 08:30</c:v>
                </c:pt>
                <c:pt idx="34">
                  <c:v>08:30 - 08:45</c:v>
                </c:pt>
                <c:pt idx="35">
                  <c:v>08:45 - 09:00</c:v>
                </c:pt>
                <c:pt idx="36">
                  <c:v>09:00 - 09:15</c:v>
                </c:pt>
                <c:pt idx="37">
                  <c:v>09:15 - 09:30</c:v>
                </c:pt>
                <c:pt idx="38">
                  <c:v>09:30 - 09:45</c:v>
                </c:pt>
                <c:pt idx="39">
                  <c:v>09:45 - 10:00</c:v>
                </c:pt>
                <c:pt idx="40">
                  <c:v>10:00 - 10:15</c:v>
                </c:pt>
                <c:pt idx="41">
                  <c:v>10:15 - 10:30</c:v>
                </c:pt>
                <c:pt idx="42">
                  <c:v>10:30 - 10:45</c:v>
                </c:pt>
                <c:pt idx="43">
                  <c:v>10:45 - 11:00</c:v>
                </c:pt>
                <c:pt idx="44">
                  <c:v>11:00 - 11:15</c:v>
                </c:pt>
                <c:pt idx="45">
                  <c:v>11:15 - 11:30</c:v>
                </c:pt>
                <c:pt idx="46">
                  <c:v>11:30 - 11:45</c:v>
                </c:pt>
                <c:pt idx="47">
                  <c:v>11:45 - 12:00</c:v>
                </c:pt>
                <c:pt idx="48">
                  <c:v>12:00 - 12:15</c:v>
                </c:pt>
                <c:pt idx="49">
                  <c:v>12:15 - 12:30</c:v>
                </c:pt>
                <c:pt idx="50">
                  <c:v>12:30 - 12:45</c:v>
                </c:pt>
                <c:pt idx="51">
                  <c:v>12:45 - 13:00</c:v>
                </c:pt>
                <c:pt idx="52">
                  <c:v>13:00 - 13:15</c:v>
                </c:pt>
                <c:pt idx="53">
                  <c:v>13:15 - 13:30</c:v>
                </c:pt>
                <c:pt idx="54">
                  <c:v>13:30 - 13:45</c:v>
                </c:pt>
                <c:pt idx="55">
                  <c:v>13:45 - 14:00</c:v>
                </c:pt>
                <c:pt idx="56">
                  <c:v>14:00 - 14:15</c:v>
                </c:pt>
                <c:pt idx="57">
                  <c:v>14:15 - 14:30</c:v>
                </c:pt>
                <c:pt idx="58">
                  <c:v>14:30 - 14:45</c:v>
                </c:pt>
                <c:pt idx="59">
                  <c:v>14:45 - 15:00</c:v>
                </c:pt>
                <c:pt idx="60">
                  <c:v>15:00 - 15:15</c:v>
                </c:pt>
                <c:pt idx="61">
                  <c:v>15:15 - 15:30</c:v>
                </c:pt>
                <c:pt idx="62">
                  <c:v>15:30 - 15:45</c:v>
                </c:pt>
                <c:pt idx="63">
                  <c:v>15:45 - 16:00</c:v>
                </c:pt>
                <c:pt idx="64">
                  <c:v>16:00 - 16:15</c:v>
                </c:pt>
                <c:pt idx="65">
                  <c:v>16:15 - 16:30</c:v>
                </c:pt>
                <c:pt idx="66">
                  <c:v>16:30 - 16:45</c:v>
                </c:pt>
                <c:pt idx="67">
                  <c:v>16:45 - 17:00</c:v>
                </c:pt>
                <c:pt idx="68">
                  <c:v>17:00 - 17:15</c:v>
                </c:pt>
                <c:pt idx="69">
                  <c:v>17:15 - 17:30</c:v>
                </c:pt>
                <c:pt idx="70">
                  <c:v>17:30 - 17:45</c:v>
                </c:pt>
                <c:pt idx="71">
                  <c:v>17:45 - 18:00</c:v>
                </c:pt>
                <c:pt idx="72">
                  <c:v>18:00 - 18:15</c:v>
                </c:pt>
                <c:pt idx="73">
                  <c:v>18:15 - 18:30</c:v>
                </c:pt>
                <c:pt idx="74">
                  <c:v>18:30 - 18:45</c:v>
                </c:pt>
                <c:pt idx="75">
                  <c:v>18:45 - 19:00</c:v>
                </c:pt>
                <c:pt idx="76">
                  <c:v>19:00 - 19:15</c:v>
                </c:pt>
                <c:pt idx="77">
                  <c:v>19:15 - 19:30</c:v>
                </c:pt>
                <c:pt idx="78">
                  <c:v>19:30 - 19:45</c:v>
                </c:pt>
                <c:pt idx="79">
                  <c:v>19:45 - 20:00</c:v>
                </c:pt>
                <c:pt idx="80">
                  <c:v>20:00 - 20:15</c:v>
                </c:pt>
                <c:pt idx="81">
                  <c:v>20:15 - 20:30</c:v>
                </c:pt>
                <c:pt idx="82">
                  <c:v>20:30 - 20:45</c:v>
                </c:pt>
                <c:pt idx="83">
                  <c:v>20:45 - 21:00</c:v>
                </c:pt>
                <c:pt idx="84">
                  <c:v>21:00 - 21:15</c:v>
                </c:pt>
                <c:pt idx="85">
                  <c:v>21:15 - 21:30</c:v>
                </c:pt>
                <c:pt idx="86">
                  <c:v>21:30 - 21:45</c:v>
                </c:pt>
                <c:pt idx="87">
                  <c:v>21:45 - 22:00</c:v>
                </c:pt>
                <c:pt idx="88">
                  <c:v>22:00 - 22:15</c:v>
                </c:pt>
                <c:pt idx="89">
                  <c:v>22:15 - 22:30</c:v>
                </c:pt>
                <c:pt idx="90">
                  <c:v>22:30 - 22:45</c:v>
                </c:pt>
                <c:pt idx="91">
                  <c:v>22:45 - 23:00</c:v>
                </c:pt>
                <c:pt idx="92">
                  <c:v>23:00 - 23:15</c:v>
                </c:pt>
                <c:pt idx="93">
                  <c:v>23:15 - 23:30</c:v>
                </c:pt>
                <c:pt idx="94">
                  <c:v>23:30 - 23:45</c:v>
                </c:pt>
                <c:pt idx="95">
                  <c:v>23:45 - 24:00</c:v>
                </c:pt>
              </c:strCache>
            </c:strRef>
          </c:cat>
          <c:val>
            <c:numRef>
              <c:f>Summary!$BC$4:$BC$99</c:f>
              <c:numCache>
                <c:formatCode>General</c:formatCode>
                <c:ptCount val="96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57</c:v>
                </c:pt>
                <c:pt idx="18">
                  <c:v>57</c:v>
                </c:pt>
                <c:pt idx="19">
                  <c:v>57</c:v>
                </c:pt>
                <c:pt idx="20">
                  <c:v>57</c:v>
                </c:pt>
                <c:pt idx="21">
                  <c:v>57</c:v>
                </c:pt>
                <c:pt idx="22">
                  <c:v>57</c:v>
                </c:pt>
                <c:pt idx="23">
                  <c:v>57</c:v>
                </c:pt>
                <c:pt idx="24">
                  <c:v>57</c:v>
                </c:pt>
                <c:pt idx="25">
                  <c:v>57</c:v>
                </c:pt>
                <c:pt idx="26">
                  <c:v>57</c:v>
                </c:pt>
                <c:pt idx="27">
                  <c:v>57</c:v>
                </c:pt>
                <c:pt idx="28">
                  <c:v>57</c:v>
                </c:pt>
                <c:pt idx="29">
                  <c:v>57</c:v>
                </c:pt>
                <c:pt idx="30">
                  <c:v>57</c:v>
                </c:pt>
                <c:pt idx="31">
                  <c:v>57</c:v>
                </c:pt>
                <c:pt idx="32">
                  <c:v>57</c:v>
                </c:pt>
                <c:pt idx="33">
                  <c:v>57</c:v>
                </c:pt>
                <c:pt idx="34">
                  <c:v>57</c:v>
                </c:pt>
                <c:pt idx="35">
                  <c:v>57</c:v>
                </c:pt>
                <c:pt idx="36">
                  <c:v>57</c:v>
                </c:pt>
                <c:pt idx="37">
                  <c:v>57</c:v>
                </c:pt>
                <c:pt idx="38">
                  <c:v>57</c:v>
                </c:pt>
                <c:pt idx="39">
                  <c:v>57</c:v>
                </c:pt>
                <c:pt idx="40">
                  <c:v>57</c:v>
                </c:pt>
                <c:pt idx="41">
                  <c:v>57</c:v>
                </c:pt>
                <c:pt idx="42">
                  <c:v>57</c:v>
                </c:pt>
                <c:pt idx="43">
                  <c:v>57</c:v>
                </c:pt>
                <c:pt idx="44">
                  <c:v>57</c:v>
                </c:pt>
                <c:pt idx="45">
                  <c:v>57</c:v>
                </c:pt>
                <c:pt idx="46">
                  <c:v>57</c:v>
                </c:pt>
                <c:pt idx="47">
                  <c:v>57</c:v>
                </c:pt>
                <c:pt idx="48">
                  <c:v>57</c:v>
                </c:pt>
                <c:pt idx="49">
                  <c:v>57</c:v>
                </c:pt>
                <c:pt idx="50">
                  <c:v>57</c:v>
                </c:pt>
                <c:pt idx="51">
                  <c:v>57</c:v>
                </c:pt>
                <c:pt idx="52">
                  <c:v>57</c:v>
                </c:pt>
                <c:pt idx="53">
                  <c:v>57</c:v>
                </c:pt>
                <c:pt idx="54">
                  <c:v>57</c:v>
                </c:pt>
                <c:pt idx="55">
                  <c:v>57</c:v>
                </c:pt>
                <c:pt idx="56">
                  <c:v>57</c:v>
                </c:pt>
                <c:pt idx="57">
                  <c:v>57</c:v>
                </c:pt>
                <c:pt idx="58">
                  <c:v>57</c:v>
                </c:pt>
                <c:pt idx="59">
                  <c:v>57</c:v>
                </c:pt>
                <c:pt idx="60">
                  <c:v>57</c:v>
                </c:pt>
                <c:pt idx="61">
                  <c:v>57</c:v>
                </c:pt>
                <c:pt idx="62">
                  <c:v>57</c:v>
                </c:pt>
                <c:pt idx="63">
                  <c:v>57</c:v>
                </c:pt>
                <c:pt idx="64">
                  <c:v>57</c:v>
                </c:pt>
                <c:pt idx="65">
                  <c:v>57</c:v>
                </c:pt>
                <c:pt idx="66">
                  <c:v>57</c:v>
                </c:pt>
                <c:pt idx="67">
                  <c:v>57</c:v>
                </c:pt>
                <c:pt idx="68">
                  <c:v>57</c:v>
                </c:pt>
                <c:pt idx="69">
                  <c:v>57</c:v>
                </c:pt>
                <c:pt idx="70">
                  <c:v>57</c:v>
                </c:pt>
                <c:pt idx="71">
                  <c:v>57</c:v>
                </c:pt>
                <c:pt idx="72">
                  <c:v>57</c:v>
                </c:pt>
                <c:pt idx="73">
                  <c:v>57</c:v>
                </c:pt>
                <c:pt idx="74">
                  <c:v>57</c:v>
                </c:pt>
                <c:pt idx="75">
                  <c:v>57</c:v>
                </c:pt>
                <c:pt idx="76">
                  <c:v>57</c:v>
                </c:pt>
                <c:pt idx="77">
                  <c:v>57</c:v>
                </c:pt>
                <c:pt idx="78">
                  <c:v>57</c:v>
                </c:pt>
                <c:pt idx="79">
                  <c:v>57</c:v>
                </c:pt>
                <c:pt idx="80">
                  <c:v>57</c:v>
                </c:pt>
                <c:pt idx="81">
                  <c:v>57</c:v>
                </c:pt>
                <c:pt idx="82">
                  <c:v>57</c:v>
                </c:pt>
                <c:pt idx="83">
                  <c:v>57</c:v>
                </c:pt>
                <c:pt idx="84">
                  <c:v>57</c:v>
                </c:pt>
                <c:pt idx="85">
                  <c:v>57</c:v>
                </c:pt>
                <c:pt idx="86">
                  <c:v>57</c:v>
                </c:pt>
                <c:pt idx="87">
                  <c:v>57</c:v>
                </c:pt>
                <c:pt idx="88">
                  <c:v>57</c:v>
                </c:pt>
                <c:pt idx="89">
                  <c:v>57</c:v>
                </c:pt>
                <c:pt idx="90">
                  <c:v>57</c:v>
                </c:pt>
                <c:pt idx="91">
                  <c:v>57</c:v>
                </c:pt>
                <c:pt idx="92">
                  <c:v>57</c:v>
                </c:pt>
                <c:pt idx="93">
                  <c:v>57</c:v>
                </c:pt>
                <c:pt idx="94">
                  <c:v>57</c:v>
                </c:pt>
                <c:pt idx="95">
                  <c:v>57</c:v>
                </c:pt>
              </c:numCache>
            </c:numRef>
          </c:val>
        </c:ser>
        <c:ser>
          <c:idx val="2"/>
          <c:order val="2"/>
          <c:tx>
            <c:strRef>
              <c:f>Summary!$BD$3</c:f>
              <c:strCache>
                <c:ptCount val="1"/>
                <c:pt idx="0">
                  <c:v>UD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Summary!$BA$4:$BA$99</c:f>
              <c:strCache>
                <c:ptCount val="96"/>
                <c:pt idx="0">
                  <c:v>00:00 - 00:15</c:v>
                </c:pt>
                <c:pt idx="1">
                  <c:v>00:15 - 00:30</c:v>
                </c:pt>
                <c:pt idx="2">
                  <c:v>00:30 - 00:45</c:v>
                </c:pt>
                <c:pt idx="3">
                  <c:v>00:45 - 01:00</c:v>
                </c:pt>
                <c:pt idx="4">
                  <c:v>01:00 - 01:15</c:v>
                </c:pt>
                <c:pt idx="5">
                  <c:v>01:15 - 01:30</c:v>
                </c:pt>
                <c:pt idx="6">
                  <c:v>01:30 - 01:45</c:v>
                </c:pt>
                <c:pt idx="7">
                  <c:v>01:45 - 02:00</c:v>
                </c:pt>
                <c:pt idx="8">
                  <c:v>02:00 - 02:15</c:v>
                </c:pt>
                <c:pt idx="9">
                  <c:v>02:15 - 02:30</c:v>
                </c:pt>
                <c:pt idx="10">
                  <c:v>02:30 - 02:45</c:v>
                </c:pt>
                <c:pt idx="11">
                  <c:v>02:45 - 03:00</c:v>
                </c:pt>
                <c:pt idx="12">
                  <c:v>03:00 - 03:15</c:v>
                </c:pt>
                <c:pt idx="13">
                  <c:v>03:15 - 03:30</c:v>
                </c:pt>
                <c:pt idx="14">
                  <c:v>03:30 - 03:45</c:v>
                </c:pt>
                <c:pt idx="15">
                  <c:v>03:45 - 04:00</c:v>
                </c:pt>
                <c:pt idx="16">
                  <c:v>04:00 - 04:15</c:v>
                </c:pt>
                <c:pt idx="17">
                  <c:v>04:15 - 04:30</c:v>
                </c:pt>
                <c:pt idx="18">
                  <c:v>04:30 - 04:45</c:v>
                </c:pt>
                <c:pt idx="19">
                  <c:v>04:45 - 05:00</c:v>
                </c:pt>
                <c:pt idx="20">
                  <c:v>05:00 - 05:15</c:v>
                </c:pt>
                <c:pt idx="21">
                  <c:v>05:15 - 05:30</c:v>
                </c:pt>
                <c:pt idx="22">
                  <c:v>05:30 - 05:45</c:v>
                </c:pt>
                <c:pt idx="23">
                  <c:v>05:45 - 06:00</c:v>
                </c:pt>
                <c:pt idx="24">
                  <c:v>06:00 - 06:15</c:v>
                </c:pt>
                <c:pt idx="25">
                  <c:v>06:15 - 06:30</c:v>
                </c:pt>
                <c:pt idx="26">
                  <c:v>06:30 - 06:45</c:v>
                </c:pt>
                <c:pt idx="27">
                  <c:v>06:45 - 07:00</c:v>
                </c:pt>
                <c:pt idx="28">
                  <c:v>07:00 - 07:15</c:v>
                </c:pt>
                <c:pt idx="29">
                  <c:v>07:15 - 07:30</c:v>
                </c:pt>
                <c:pt idx="30">
                  <c:v>07:30 - 07:45</c:v>
                </c:pt>
                <c:pt idx="31">
                  <c:v>07:45 - 08:00</c:v>
                </c:pt>
                <c:pt idx="32">
                  <c:v>08:00 - 08:15</c:v>
                </c:pt>
                <c:pt idx="33">
                  <c:v>08:15 - 08:30</c:v>
                </c:pt>
                <c:pt idx="34">
                  <c:v>08:30 - 08:45</c:v>
                </c:pt>
                <c:pt idx="35">
                  <c:v>08:45 - 09:00</c:v>
                </c:pt>
                <c:pt idx="36">
                  <c:v>09:00 - 09:15</c:v>
                </c:pt>
                <c:pt idx="37">
                  <c:v>09:15 - 09:30</c:v>
                </c:pt>
                <c:pt idx="38">
                  <c:v>09:30 - 09:45</c:v>
                </c:pt>
                <c:pt idx="39">
                  <c:v>09:45 - 10:00</c:v>
                </c:pt>
                <c:pt idx="40">
                  <c:v>10:00 - 10:15</c:v>
                </c:pt>
                <c:pt idx="41">
                  <c:v>10:15 - 10:30</c:v>
                </c:pt>
                <c:pt idx="42">
                  <c:v>10:30 - 10:45</c:v>
                </c:pt>
                <c:pt idx="43">
                  <c:v>10:45 - 11:00</c:v>
                </c:pt>
                <c:pt idx="44">
                  <c:v>11:00 - 11:15</c:v>
                </c:pt>
                <c:pt idx="45">
                  <c:v>11:15 - 11:30</c:v>
                </c:pt>
                <c:pt idx="46">
                  <c:v>11:30 - 11:45</c:v>
                </c:pt>
                <c:pt idx="47">
                  <c:v>11:45 - 12:00</c:v>
                </c:pt>
                <c:pt idx="48">
                  <c:v>12:00 - 12:15</c:v>
                </c:pt>
                <c:pt idx="49">
                  <c:v>12:15 - 12:30</c:v>
                </c:pt>
                <c:pt idx="50">
                  <c:v>12:30 - 12:45</c:v>
                </c:pt>
                <c:pt idx="51">
                  <c:v>12:45 - 13:00</c:v>
                </c:pt>
                <c:pt idx="52">
                  <c:v>13:00 - 13:15</c:v>
                </c:pt>
                <c:pt idx="53">
                  <c:v>13:15 - 13:30</c:v>
                </c:pt>
                <c:pt idx="54">
                  <c:v>13:30 - 13:45</c:v>
                </c:pt>
                <c:pt idx="55">
                  <c:v>13:45 - 14:00</c:v>
                </c:pt>
                <c:pt idx="56">
                  <c:v>14:00 - 14:15</c:v>
                </c:pt>
                <c:pt idx="57">
                  <c:v>14:15 - 14:30</c:v>
                </c:pt>
                <c:pt idx="58">
                  <c:v>14:30 - 14:45</c:v>
                </c:pt>
                <c:pt idx="59">
                  <c:v>14:45 - 15:00</c:v>
                </c:pt>
                <c:pt idx="60">
                  <c:v>15:00 - 15:15</c:v>
                </c:pt>
                <c:pt idx="61">
                  <c:v>15:15 - 15:30</c:v>
                </c:pt>
                <c:pt idx="62">
                  <c:v>15:30 - 15:45</c:v>
                </c:pt>
                <c:pt idx="63">
                  <c:v>15:45 - 16:00</c:v>
                </c:pt>
                <c:pt idx="64">
                  <c:v>16:00 - 16:15</c:v>
                </c:pt>
                <c:pt idx="65">
                  <c:v>16:15 - 16:30</c:v>
                </c:pt>
                <c:pt idx="66">
                  <c:v>16:30 - 16:45</c:v>
                </c:pt>
                <c:pt idx="67">
                  <c:v>16:45 - 17:00</c:v>
                </c:pt>
                <c:pt idx="68">
                  <c:v>17:00 - 17:15</c:v>
                </c:pt>
                <c:pt idx="69">
                  <c:v>17:15 - 17:30</c:v>
                </c:pt>
                <c:pt idx="70">
                  <c:v>17:30 - 17:45</c:v>
                </c:pt>
                <c:pt idx="71">
                  <c:v>17:45 - 18:00</c:v>
                </c:pt>
                <c:pt idx="72">
                  <c:v>18:00 - 18:15</c:v>
                </c:pt>
                <c:pt idx="73">
                  <c:v>18:15 - 18:30</c:v>
                </c:pt>
                <c:pt idx="74">
                  <c:v>18:30 - 18:45</c:v>
                </c:pt>
                <c:pt idx="75">
                  <c:v>18:45 - 19:00</c:v>
                </c:pt>
                <c:pt idx="76">
                  <c:v>19:00 - 19:15</c:v>
                </c:pt>
                <c:pt idx="77">
                  <c:v>19:15 - 19:30</c:v>
                </c:pt>
                <c:pt idx="78">
                  <c:v>19:30 - 19:45</c:v>
                </c:pt>
                <c:pt idx="79">
                  <c:v>19:45 - 20:00</c:v>
                </c:pt>
                <c:pt idx="80">
                  <c:v>20:00 - 20:15</c:v>
                </c:pt>
                <c:pt idx="81">
                  <c:v>20:15 - 20:30</c:v>
                </c:pt>
                <c:pt idx="82">
                  <c:v>20:30 - 20:45</c:v>
                </c:pt>
                <c:pt idx="83">
                  <c:v>20:45 - 21:00</c:v>
                </c:pt>
                <c:pt idx="84">
                  <c:v>21:00 - 21:15</c:v>
                </c:pt>
                <c:pt idx="85">
                  <c:v>21:15 - 21:30</c:v>
                </c:pt>
                <c:pt idx="86">
                  <c:v>21:30 - 21:45</c:v>
                </c:pt>
                <c:pt idx="87">
                  <c:v>21:45 - 22:00</c:v>
                </c:pt>
                <c:pt idx="88">
                  <c:v>22:00 - 22:15</c:v>
                </c:pt>
                <c:pt idx="89">
                  <c:v>22:15 - 22:30</c:v>
                </c:pt>
                <c:pt idx="90">
                  <c:v>22:30 - 22:45</c:v>
                </c:pt>
                <c:pt idx="91">
                  <c:v>22:45 - 23:00</c:v>
                </c:pt>
                <c:pt idx="92">
                  <c:v>23:00 - 23:15</c:v>
                </c:pt>
                <c:pt idx="93">
                  <c:v>23:15 - 23:30</c:v>
                </c:pt>
                <c:pt idx="94">
                  <c:v>23:30 - 23:45</c:v>
                </c:pt>
                <c:pt idx="95">
                  <c:v>23:45 - 24:00</c:v>
                </c:pt>
              </c:strCache>
            </c:strRef>
          </c:cat>
          <c:val>
            <c:numRef>
              <c:f>Summary!$BD$4:$BD$99</c:f>
              <c:numCache>
                <c:formatCode>General</c:formatCode>
                <c:ptCount val="96"/>
                <c:pt idx="0">
                  <c:v>-57</c:v>
                </c:pt>
                <c:pt idx="1">
                  <c:v>-57</c:v>
                </c:pt>
                <c:pt idx="2">
                  <c:v>-57</c:v>
                </c:pt>
                <c:pt idx="3">
                  <c:v>-57</c:v>
                </c:pt>
                <c:pt idx="4">
                  <c:v>-57</c:v>
                </c:pt>
                <c:pt idx="5">
                  <c:v>-57</c:v>
                </c:pt>
                <c:pt idx="6">
                  <c:v>-57</c:v>
                </c:pt>
                <c:pt idx="7">
                  <c:v>-57</c:v>
                </c:pt>
                <c:pt idx="8">
                  <c:v>-57</c:v>
                </c:pt>
                <c:pt idx="9">
                  <c:v>-57</c:v>
                </c:pt>
                <c:pt idx="10">
                  <c:v>-57</c:v>
                </c:pt>
                <c:pt idx="11">
                  <c:v>-57</c:v>
                </c:pt>
                <c:pt idx="12">
                  <c:v>-57</c:v>
                </c:pt>
                <c:pt idx="13">
                  <c:v>-57</c:v>
                </c:pt>
                <c:pt idx="14">
                  <c:v>-57</c:v>
                </c:pt>
                <c:pt idx="15">
                  <c:v>-57</c:v>
                </c:pt>
                <c:pt idx="16">
                  <c:v>-57</c:v>
                </c:pt>
                <c:pt idx="17">
                  <c:v>-57</c:v>
                </c:pt>
                <c:pt idx="18">
                  <c:v>-57</c:v>
                </c:pt>
                <c:pt idx="19">
                  <c:v>-57</c:v>
                </c:pt>
                <c:pt idx="20">
                  <c:v>-57</c:v>
                </c:pt>
                <c:pt idx="21">
                  <c:v>-57</c:v>
                </c:pt>
                <c:pt idx="22">
                  <c:v>-57</c:v>
                </c:pt>
                <c:pt idx="23">
                  <c:v>-57</c:v>
                </c:pt>
                <c:pt idx="24">
                  <c:v>-57</c:v>
                </c:pt>
                <c:pt idx="25">
                  <c:v>-57</c:v>
                </c:pt>
                <c:pt idx="26">
                  <c:v>-57</c:v>
                </c:pt>
                <c:pt idx="27">
                  <c:v>-57</c:v>
                </c:pt>
                <c:pt idx="28">
                  <c:v>-57</c:v>
                </c:pt>
                <c:pt idx="29">
                  <c:v>-57</c:v>
                </c:pt>
                <c:pt idx="30">
                  <c:v>-57</c:v>
                </c:pt>
                <c:pt idx="31">
                  <c:v>-57</c:v>
                </c:pt>
                <c:pt idx="32">
                  <c:v>-57</c:v>
                </c:pt>
                <c:pt idx="33">
                  <c:v>-57</c:v>
                </c:pt>
                <c:pt idx="34">
                  <c:v>-57</c:v>
                </c:pt>
                <c:pt idx="35">
                  <c:v>-57</c:v>
                </c:pt>
                <c:pt idx="36">
                  <c:v>-57</c:v>
                </c:pt>
                <c:pt idx="37">
                  <c:v>-57</c:v>
                </c:pt>
                <c:pt idx="38">
                  <c:v>-57</c:v>
                </c:pt>
                <c:pt idx="39">
                  <c:v>-57</c:v>
                </c:pt>
                <c:pt idx="40">
                  <c:v>-57</c:v>
                </c:pt>
                <c:pt idx="41">
                  <c:v>-57</c:v>
                </c:pt>
                <c:pt idx="42">
                  <c:v>-57</c:v>
                </c:pt>
                <c:pt idx="43">
                  <c:v>-57</c:v>
                </c:pt>
                <c:pt idx="44">
                  <c:v>-57</c:v>
                </c:pt>
                <c:pt idx="45">
                  <c:v>-57</c:v>
                </c:pt>
                <c:pt idx="46">
                  <c:v>-57</c:v>
                </c:pt>
                <c:pt idx="47">
                  <c:v>-57</c:v>
                </c:pt>
                <c:pt idx="48">
                  <c:v>-57</c:v>
                </c:pt>
                <c:pt idx="49">
                  <c:v>-57</c:v>
                </c:pt>
                <c:pt idx="50">
                  <c:v>-57</c:v>
                </c:pt>
                <c:pt idx="51">
                  <c:v>-57</c:v>
                </c:pt>
                <c:pt idx="52">
                  <c:v>-57</c:v>
                </c:pt>
                <c:pt idx="53">
                  <c:v>-57</c:v>
                </c:pt>
                <c:pt idx="54">
                  <c:v>-57</c:v>
                </c:pt>
                <c:pt idx="55">
                  <c:v>-57</c:v>
                </c:pt>
                <c:pt idx="56">
                  <c:v>-57</c:v>
                </c:pt>
                <c:pt idx="57">
                  <c:v>-57</c:v>
                </c:pt>
                <c:pt idx="58">
                  <c:v>-57</c:v>
                </c:pt>
                <c:pt idx="59">
                  <c:v>-57</c:v>
                </c:pt>
                <c:pt idx="60">
                  <c:v>-57</c:v>
                </c:pt>
                <c:pt idx="61">
                  <c:v>-57</c:v>
                </c:pt>
                <c:pt idx="62">
                  <c:v>-57</c:v>
                </c:pt>
                <c:pt idx="63">
                  <c:v>-57</c:v>
                </c:pt>
                <c:pt idx="64">
                  <c:v>-57</c:v>
                </c:pt>
                <c:pt idx="65">
                  <c:v>-57</c:v>
                </c:pt>
                <c:pt idx="66">
                  <c:v>-57</c:v>
                </c:pt>
                <c:pt idx="67">
                  <c:v>-57</c:v>
                </c:pt>
                <c:pt idx="68">
                  <c:v>-57</c:v>
                </c:pt>
                <c:pt idx="69">
                  <c:v>-57</c:v>
                </c:pt>
                <c:pt idx="70">
                  <c:v>-57</c:v>
                </c:pt>
                <c:pt idx="71">
                  <c:v>-57</c:v>
                </c:pt>
                <c:pt idx="72">
                  <c:v>-57</c:v>
                </c:pt>
                <c:pt idx="73">
                  <c:v>-57</c:v>
                </c:pt>
                <c:pt idx="74">
                  <c:v>-57</c:v>
                </c:pt>
                <c:pt idx="75">
                  <c:v>-57</c:v>
                </c:pt>
                <c:pt idx="76">
                  <c:v>-57</c:v>
                </c:pt>
                <c:pt idx="77">
                  <c:v>-57</c:v>
                </c:pt>
                <c:pt idx="78">
                  <c:v>-57</c:v>
                </c:pt>
                <c:pt idx="79">
                  <c:v>-57</c:v>
                </c:pt>
                <c:pt idx="80">
                  <c:v>-57</c:v>
                </c:pt>
                <c:pt idx="81">
                  <c:v>-57</c:v>
                </c:pt>
                <c:pt idx="82">
                  <c:v>-57</c:v>
                </c:pt>
                <c:pt idx="83">
                  <c:v>-57</c:v>
                </c:pt>
                <c:pt idx="84">
                  <c:v>-57</c:v>
                </c:pt>
                <c:pt idx="85">
                  <c:v>-57</c:v>
                </c:pt>
                <c:pt idx="86">
                  <c:v>-57</c:v>
                </c:pt>
                <c:pt idx="87">
                  <c:v>-57</c:v>
                </c:pt>
                <c:pt idx="88">
                  <c:v>-57</c:v>
                </c:pt>
                <c:pt idx="89">
                  <c:v>-57</c:v>
                </c:pt>
                <c:pt idx="90">
                  <c:v>-57</c:v>
                </c:pt>
                <c:pt idx="91">
                  <c:v>-57</c:v>
                </c:pt>
                <c:pt idx="92">
                  <c:v>-57</c:v>
                </c:pt>
                <c:pt idx="93">
                  <c:v>-57</c:v>
                </c:pt>
                <c:pt idx="94">
                  <c:v>-57</c:v>
                </c:pt>
                <c:pt idx="95">
                  <c:v>-57</c:v>
                </c:pt>
              </c:numCache>
            </c:numRef>
          </c:val>
        </c:ser>
        <c:marker val="1"/>
        <c:axId val="47438464"/>
        <c:axId val="47444352"/>
      </c:lineChart>
      <c:catAx>
        <c:axId val="47438464"/>
        <c:scaling>
          <c:orientation val="minMax"/>
        </c:scaling>
        <c:axPos val="b"/>
        <c:numFmt formatCode="General" sourceLinked="1"/>
        <c:majorTickMark val="none"/>
        <c:tickLblPos val="low"/>
        <c:txPr>
          <a:bodyPr/>
          <a:lstStyle/>
          <a:p>
            <a:pPr>
              <a:defRPr lang="en-GB"/>
            </a:pPr>
            <a:endParaRPr lang="en-US"/>
          </a:p>
        </c:txPr>
        <c:crossAx val="47444352"/>
        <c:crosses val="autoZero"/>
        <c:auto val="1"/>
        <c:lblAlgn val="ctr"/>
        <c:lblOffset val="100"/>
      </c:catAx>
      <c:valAx>
        <c:axId val="47444352"/>
        <c:scaling>
          <c:orientation val="minMax"/>
        </c:scaling>
        <c:axPos val="l"/>
        <c:majorGridlines>
          <c:spPr>
            <a:effectLst/>
          </c:spPr>
        </c:majorGridlines>
        <c:numFmt formatCode="General" sourceLinked="1"/>
        <c:majorTickMark val="none"/>
        <c:tickLblPos val="low"/>
        <c:spPr>
          <a:ln w="9525" cap="flat" cmpd="sng">
            <a:prstDash val="solid"/>
            <a:bevel/>
          </a:ln>
          <a:effectLst/>
        </c:spPr>
        <c:txPr>
          <a:bodyPr/>
          <a:lstStyle/>
          <a:p>
            <a:pPr>
              <a:defRPr lang="en-GB"/>
            </a:pPr>
            <a:endParaRPr lang="en-US"/>
          </a:p>
        </c:txPr>
        <c:crossAx val="47438464"/>
        <c:crosses val="autoZero"/>
        <c:crossBetween val="midCat"/>
      </c:valAx>
    </c:plotArea>
    <c:legend>
      <c:legendPos val="b"/>
      <c:txPr>
        <a:bodyPr/>
        <a:lstStyle/>
        <a:p>
          <a:pPr rtl="0"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15</xdr:row>
      <xdr:rowOff>19050</xdr:rowOff>
    </xdr:from>
    <xdr:to>
      <xdr:col>35</xdr:col>
      <xdr:colOff>0</xdr:colOff>
      <xdr:row>26</xdr:row>
      <xdr:rowOff>114300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609600</xdr:colOff>
      <xdr:row>1</xdr:row>
      <xdr:rowOff>9525</xdr:rowOff>
    </xdr:from>
    <xdr:to>
      <xdr:col>35</xdr:col>
      <xdr:colOff>9525</xdr:colOff>
      <xdr:row>14</xdr:row>
      <xdr:rowOff>9525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BH99"/>
  <sheetViews>
    <sheetView workbookViewId="0">
      <selection activeCell="B2" sqref="B2:F3"/>
    </sheetView>
  </sheetViews>
  <sheetFormatPr defaultRowHeight="15"/>
  <cols>
    <col min="20" max="20" width="29" customWidth="1"/>
    <col min="21" max="21" width="12.85546875" customWidth="1"/>
    <col min="25" max="25" width="12.85546875" style="17" customWidth="1"/>
    <col min="26" max="26" width="14" customWidth="1"/>
  </cols>
  <sheetData>
    <row r="1" spans="2:60" ht="15.75" customHeight="1"/>
    <row r="2" spans="2:60">
      <c r="B2" s="110" t="s">
        <v>0</v>
      </c>
      <c r="C2" s="111"/>
      <c r="D2" s="111"/>
      <c r="E2" s="111"/>
      <c r="F2" s="112"/>
    </row>
    <row r="3" spans="2:60" ht="15.75" customHeight="1">
      <c r="B3" s="113"/>
      <c r="C3" s="114"/>
      <c r="D3" s="114"/>
      <c r="E3" s="114"/>
      <c r="F3" s="115"/>
      <c r="BA3" s="17" t="s">
        <v>1</v>
      </c>
      <c r="BB3" s="17" t="s">
        <v>2</v>
      </c>
      <c r="BC3" s="17" t="s">
        <v>3</v>
      </c>
      <c r="BD3" s="17" t="s">
        <v>4</v>
      </c>
      <c r="BE3" s="17" t="s">
        <v>1</v>
      </c>
      <c r="BF3" s="17" t="s">
        <v>5</v>
      </c>
      <c r="BG3" s="17" t="s">
        <v>6</v>
      </c>
      <c r="BH3" s="17" t="s">
        <v>7</v>
      </c>
    </row>
    <row r="4" spans="2:60" ht="16.5" customHeight="1">
      <c r="B4" s="84" t="s">
        <v>8</v>
      </c>
      <c r="C4" s="85"/>
      <c r="D4" s="85"/>
      <c r="E4" s="85"/>
      <c r="F4" s="86"/>
      <c r="BA4" t="str">
        <f>'Scheduling Accuracy'!A4</f>
        <v>00:00 - 00:15</v>
      </c>
      <c r="BB4">
        <f>'Scheduling Accuracy'!G4</f>
        <v>60.220000000000027</v>
      </c>
      <c r="BC4">
        <v>57</v>
      </c>
      <c r="BD4">
        <v>-57</v>
      </c>
      <c r="BE4" s="17" t="str">
        <f>'Scheduling Accuracy'!A4</f>
        <v>00:00 - 00:15</v>
      </c>
      <c r="BF4">
        <f>'Scheduling Accuracy'!L4</f>
        <v>1262.48</v>
      </c>
      <c r="BG4">
        <f>'Forecasting Accuracy'!B4</f>
        <v>1204.43</v>
      </c>
      <c r="BH4">
        <f>'Forecasting Accuracy'!C4</f>
        <v>1322.7</v>
      </c>
    </row>
    <row r="5" spans="2:60" ht="15.75" customHeight="1">
      <c r="B5" s="87" t="s">
        <v>9</v>
      </c>
      <c r="C5" s="88"/>
      <c r="D5" s="89"/>
      <c r="E5" s="7" t="s">
        <v>10</v>
      </c>
      <c r="F5" s="8" t="s">
        <v>11</v>
      </c>
      <c r="BA5" s="17" t="str">
        <f>'Scheduling Accuracy'!A5</f>
        <v>00:15 - 00:30</v>
      </c>
      <c r="BB5" s="17">
        <f>'Scheduling Accuracy'!G5</f>
        <v>50.3599999999999</v>
      </c>
      <c r="BC5" s="17">
        <v>57</v>
      </c>
      <c r="BD5" s="17">
        <v>-57</v>
      </c>
      <c r="BE5" s="17" t="str">
        <f>'Scheduling Accuracy'!A5</f>
        <v>00:15 - 00:30</v>
      </c>
      <c r="BF5" s="17">
        <f>'Scheduling Accuracy'!L5</f>
        <v>1247.46</v>
      </c>
      <c r="BG5" s="17">
        <f>'Forecasting Accuracy'!B5</f>
        <v>1197.23</v>
      </c>
      <c r="BH5" s="17">
        <f>'Forecasting Accuracy'!C5</f>
        <v>1297.82</v>
      </c>
    </row>
    <row r="6" spans="2:60">
      <c r="B6" s="90" t="s">
        <v>12</v>
      </c>
      <c r="C6" s="91"/>
      <c r="D6" s="92"/>
      <c r="E6" s="9" t="s">
        <v>13</v>
      </c>
      <c r="F6" s="21">
        <f>'Scheduling Accuracy'!E104</f>
        <v>2.6759635211102969E-2</v>
      </c>
      <c r="BA6" s="17" t="str">
        <f>'Scheduling Accuracy'!A6</f>
        <v>00:30 - 00:45</v>
      </c>
      <c r="BB6" s="17">
        <f>'Scheduling Accuracy'!G6</f>
        <v>14.160000000000082</v>
      </c>
      <c r="BC6" s="17">
        <v>57</v>
      </c>
      <c r="BD6" s="17">
        <v>-57</v>
      </c>
      <c r="BE6" s="17" t="str">
        <f>'Scheduling Accuracy'!A6</f>
        <v>00:30 - 00:45</v>
      </c>
      <c r="BF6" s="17">
        <f>'Scheduling Accuracy'!L6</f>
        <v>1219.51</v>
      </c>
      <c r="BG6" s="17">
        <f>'Forecasting Accuracy'!B6</f>
        <v>1181.45</v>
      </c>
      <c r="BH6" s="17">
        <f>'Forecasting Accuracy'!C6</f>
        <v>1233.67</v>
      </c>
    </row>
    <row r="7" spans="2:60">
      <c r="B7" s="71" t="s">
        <v>14</v>
      </c>
      <c r="C7" s="72"/>
      <c r="D7" s="73"/>
      <c r="E7" s="9" t="s">
        <v>15</v>
      </c>
      <c r="F7" s="11">
        <f>'Scheduling Accuracy'!E105</f>
        <v>86.519999999999982</v>
      </c>
      <c r="BA7" s="17" t="str">
        <f>'Scheduling Accuracy'!A7</f>
        <v>00:45 - 01:00</v>
      </c>
      <c r="BB7" s="17">
        <f>'Scheduling Accuracy'!G7</f>
        <v>36.660000000000082</v>
      </c>
      <c r="BC7" s="17">
        <v>57</v>
      </c>
      <c r="BD7" s="17">
        <v>-57</v>
      </c>
      <c r="BE7" s="17" t="str">
        <f>'Scheduling Accuracy'!A7</f>
        <v>00:45 - 01:00</v>
      </c>
      <c r="BF7" s="17">
        <f>'Scheduling Accuracy'!L7</f>
        <v>1198.72</v>
      </c>
      <c r="BG7" s="17">
        <f>'Forecasting Accuracy'!B7</f>
        <v>1165.3800000000001</v>
      </c>
      <c r="BH7" s="17">
        <f>'Forecasting Accuracy'!C7</f>
        <v>1235.3800000000001</v>
      </c>
    </row>
    <row r="8" spans="2:60" ht="15.75" customHeight="1">
      <c r="B8" s="71" t="s">
        <v>16</v>
      </c>
      <c r="C8" s="72"/>
      <c r="D8" s="73"/>
      <c r="E8" s="12" t="s">
        <v>15</v>
      </c>
      <c r="F8" s="13">
        <f>'Scheduling Accuracy'!E106</f>
        <v>-358.47</v>
      </c>
      <c r="BA8" s="17" t="str">
        <f>'Scheduling Accuracy'!A8</f>
        <v>01:00 - 01:15</v>
      </c>
      <c r="BB8" s="17">
        <f>'Scheduling Accuracy'!G8</f>
        <v>47.019999999999982</v>
      </c>
      <c r="BC8" s="17">
        <v>57</v>
      </c>
      <c r="BD8" s="17">
        <v>-57</v>
      </c>
      <c r="BE8" s="17" t="str">
        <f>'Scheduling Accuracy'!A8</f>
        <v>01:00 - 01:15</v>
      </c>
      <c r="BF8" s="17">
        <f>'Scheduling Accuracy'!L8</f>
        <v>1181.58</v>
      </c>
      <c r="BG8" s="17">
        <f>'Forecasting Accuracy'!B8</f>
        <v>1152.32</v>
      </c>
      <c r="BH8" s="17">
        <f>'Forecasting Accuracy'!C8</f>
        <v>1228.5999999999999</v>
      </c>
    </row>
    <row r="9" spans="2:60" ht="15.75" customHeight="1">
      <c r="B9" s="93" t="s">
        <v>17</v>
      </c>
      <c r="C9" s="94"/>
      <c r="D9" s="94"/>
      <c r="E9" s="94"/>
      <c r="F9" s="95"/>
      <c r="BA9" s="17" t="str">
        <f>'Scheduling Accuracy'!A9</f>
        <v>01:15 - 01:30</v>
      </c>
      <c r="BB9" s="17">
        <f>'Scheduling Accuracy'!G9</f>
        <v>39.779999999999973</v>
      </c>
      <c r="BC9" s="17">
        <v>57</v>
      </c>
      <c r="BD9" s="17">
        <v>-57</v>
      </c>
      <c r="BE9" s="17" t="str">
        <f>'Scheduling Accuracy'!A9</f>
        <v>01:15 - 01:30</v>
      </c>
      <c r="BF9" s="17">
        <f>'Scheduling Accuracy'!L9</f>
        <v>1165.33</v>
      </c>
      <c r="BG9" s="17">
        <f>'Forecasting Accuracy'!B9</f>
        <v>1151.5</v>
      </c>
      <c r="BH9" s="17">
        <f>'Forecasting Accuracy'!C9</f>
        <v>1205.1099999999999</v>
      </c>
    </row>
    <row r="10" spans="2:60">
      <c r="B10" s="96" t="s">
        <v>18</v>
      </c>
      <c r="C10" s="97"/>
      <c r="D10" s="98"/>
      <c r="E10" s="99" t="s">
        <v>19</v>
      </c>
      <c r="F10" s="22"/>
      <c r="BA10" s="17" t="str">
        <f>'Scheduling Accuracy'!A10</f>
        <v>01:30 - 01:45</v>
      </c>
      <c r="BB10" s="17">
        <f>'Scheduling Accuracy'!G10</f>
        <v>33.930000000000064</v>
      </c>
      <c r="BC10" s="17">
        <v>57</v>
      </c>
      <c r="BD10" s="17">
        <v>-57</v>
      </c>
      <c r="BE10" s="17" t="str">
        <f>'Scheduling Accuracy'!A10</f>
        <v>01:30 - 01:45</v>
      </c>
      <c r="BF10" s="17">
        <f>'Scheduling Accuracy'!L10</f>
        <v>1148.04</v>
      </c>
      <c r="BG10" s="17">
        <f>'Forecasting Accuracy'!B10</f>
        <v>1135.5</v>
      </c>
      <c r="BH10" s="17">
        <f>'Forecasting Accuracy'!C10</f>
        <v>1181.97</v>
      </c>
    </row>
    <row r="11" spans="2:60">
      <c r="B11" s="102" t="s">
        <v>20</v>
      </c>
      <c r="C11" s="103"/>
      <c r="D11" s="104"/>
      <c r="E11" s="100"/>
      <c r="F11" s="14">
        <f>COUNTIF('Scheduling Accuracy'!G4:G99,"&gt;200")</f>
        <v>0</v>
      </c>
      <c r="BA11" s="17" t="str">
        <f>'Scheduling Accuracy'!A11</f>
        <v>01:45 - 02:00</v>
      </c>
      <c r="BB11" s="17">
        <f>'Scheduling Accuracy'!G11</f>
        <v>27.740000000000009</v>
      </c>
      <c r="BC11" s="17">
        <v>57</v>
      </c>
      <c r="BD11" s="17">
        <v>-57</v>
      </c>
      <c r="BE11" s="17" t="str">
        <f>'Scheduling Accuracy'!A11</f>
        <v>01:45 - 02:00</v>
      </c>
      <c r="BF11" s="17">
        <f>'Scheduling Accuracy'!L11</f>
        <v>1141.54</v>
      </c>
      <c r="BG11" s="17">
        <f>'Forecasting Accuracy'!B11</f>
        <v>1130.18</v>
      </c>
      <c r="BH11" s="17">
        <f>'Forecasting Accuracy'!C11</f>
        <v>1169.28</v>
      </c>
    </row>
    <row r="12" spans="2:60">
      <c r="B12" s="102" t="s">
        <v>21</v>
      </c>
      <c r="C12" s="103"/>
      <c r="D12" s="104"/>
      <c r="E12" s="100"/>
      <c r="F12" s="14">
        <f>COUNTIFS('Scheduling Accuracy'!G4:G99,"&gt;100",'Scheduling Accuracy'!G4:G99,"&lt;150")</f>
        <v>0</v>
      </c>
      <c r="BA12" s="17" t="str">
        <f>'Scheduling Accuracy'!A12</f>
        <v>02:00 - 02:15</v>
      </c>
      <c r="BB12" s="17">
        <f>'Scheduling Accuracy'!G12</f>
        <v>23.279999999999973</v>
      </c>
      <c r="BC12" s="17">
        <v>57</v>
      </c>
      <c r="BD12" s="17">
        <v>-57</v>
      </c>
      <c r="BE12" s="17" t="str">
        <f>'Scheduling Accuracy'!A12</f>
        <v>02:00 - 02:15</v>
      </c>
      <c r="BF12" s="17">
        <f>'Scheduling Accuracy'!L12</f>
        <v>1131.71</v>
      </c>
      <c r="BG12" s="17">
        <f>'Forecasting Accuracy'!B12</f>
        <v>1112.6600000000001</v>
      </c>
      <c r="BH12" s="17">
        <f>'Forecasting Accuracy'!C12</f>
        <v>1154.99</v>
      </c>
    </row>
    <row r="13" spans="2:60">
      <c r="B13" s="102" t="s">
        <v>22</v>
      </c>
      <c r="C13" s="103"/>
      <c r="D13" s="104"/>
      <c r="E13" s="100"/>
      <c r="F13" s="14">
        <f>COUNTIFS('Scheduling Accuracy'!G4:G99,"&gt;100",'Scheduling Accuracy'!G4:G99,"&lt;150")</f>
        <v>0</v>
      </c>
      <c r="BA13" s="17" t="str">
        <f>'Scheduling Accuracy'!A13</f>
        <v>02:15 - 02:30</v>
      </c>
      <c r="BB13" s="17">
        <f>'Scheduling Accuracy'!G13</f>
        <v>50.8599999999999</v>
      </c>
      <c r="BC13" s="17">
        <v>57</v>
      </c>
      <c r="BD13" s="17">
        <v>-57</v>
      </c>
      <c r="BE13" s="17" t="str">
        <f>'Scheduling Accuracy'!A13</f>
        <v>02:15 - 02:30</v>
      </c>
      <c r="BF13" s="17">
        <f>'Scheduling Accuracy'!L13</f>
        <v>1093.24</v>
      </c>
      <c r="BG13" s="17">
        <f>'Forecasting Accuracy'!B13</f>
        <v>1102.52</v>
      </c>
      <c r="BH13" s="17">
        <f>'Forecasting Accuracy'!C13</f>
        <v>1144.0999999999999</v>
      </c>
    </row>
    <row r="14" spans="2:60" ht="15.75" customHeight="1">
      <c r="B14" s="109" t="s">
        <v>23</v>
      </c>
      <c r="C14" s="107"/>
      <c r="D14" s="108"/>
      <c r="E14" s="101"/>
      <c r="F14" s="23">
        <f>COUNTIFS('Scheduling Accuracy'!G4:G99,"&gt;57",'Scheduling Accuracy'!G4:G99,"&lt;100")</f>
        <v>20</v>
      </c>
      <c r="BA14" s="17" t="str">
        <f>'Scheduling Accuracy'!A14</f>
        <v>02:30 - 02:45</v>
      </c>
      <c r="BB14" s="17">
        <f>'Scheduling Accuracy'!G14</f>
        <v>55.180000000000064</v>
      </c>
      <c r="BC14" s="17">
        <v>57</v>
      </c>
      <c r="BD14" s="17">
        <v>-57</v>
      </c>
      <c r="BE14" s="17" t="str">
        <f>'Scheduling Accuracy'!A14</f>
        <v>02:30 - 02:45</v>
      </c>
      <c r="BF14" s="17">
        <f>'Scheduling Accuracy'!L14</f>
        <v>1083.47</v>
      </c>
      <c r="BG14" s="17">
        <f>'Forecasting Accuracy'!B14</f>
        <v>1099.1500000000001</v>
      </c>
      <c r="BH14" s="17">
        <f>'Forecasting Accuracy'!C14</f>
        <v>1138.6500000000001</v>
      </c>
    </row>
    <row r="15" spans="2:60" ht="15.75" customHeight="1">
      <c r="B15" s="80" t="s">
        <v>24</v>
      </c>
      <c r="C15" s="81"/>
      <c r="D15" s="82"/>
      <c r="E15" s="24" t="s">
        <v>25</v>
      </c>
      <c r="F15" s="25">
        <f>'Scheduling Accuracy'!E107</f>
        <v>5</v>
      </c>
      <c r="BA15" s="17" t="str">
        <f>'Scheduling Accuracy'!A15</f>
        <v>02:45 - 03:00</v>
      </c>
      <c r="BB15" s="17">
        <f>'Scheduling Accuracy'!G15</f>
        <v>48.230000000000018</v>
      </c>
      <c r="BC15" s="17">
        <v>57</v>
      </c>
      <c r="BD15" s="17">
        <v>-57</v>
      </c>
      <c r="BE15" s="17" t="str">
        <f>'Scheduling Accuracy'!A15</f>
        <v>02:45 - 03:00</v>
      </c>
      <c r="BF15" s="17">
        <f>'Scheduling Accuracy'!L15</f>
        <v>1081.48</v>
      </c>
      <c r="BG15" s="17">
        <f>'Forecasting Accuracy'!B15</f>
        <v>1080.18</v>
      </c>
      <c r="BH15" s="17">
        <f>'Forecasting Accuracy'!C15</f>
        <v>1129.71</v>
      </c>
    </row>
    <row r="16" spans="2:60" ht="15.75" customHeight="1">
      <c r="B16" s="93" t="s">
        <v>26</v>
      </c>
      <c r="C16" s="94"/>
      <c r="D16" s="94"/>
      <c r="E16" s="94"/>
      <c r="F16" s="95"/>
      <c r="BA16" s="17" t="str">
        <f>'Scheduling Accuracy'!A16</f>
        <v>03:00 - 03:15</v>
      </c>
      <c r="BB16" s="17">
        <f>'Scheduling Accuracy'!G16</f>
        <v>31.920000000000073</v>
      </c>
      <c r="BC16" s="17">
        <v>57</v>
      </c>
      <c r="BD16" s="17">
        <v>-57</v>
      </c>
      <c r="BE16" s="17" t="str">
        <f>'Scheduling Accuracy'!A16</f>
        <v>03:00 - 03:15</v>
      </c>
      <c r="BF16" s="17">
        <f>'Scheduling Accuracy'!L16</f>
        <v>1092.52</v>
      </c>
      <c r="BG16" s="17">
        <f>'Forecasting Accuracy'!B16</f>
        <v>1073.3900000000001</v>
      </c>
      <c r="BH16" s="17">
        <f>'Forecasting Accuracy'!C16</f>
        <v>1124.44</v>
      </c>
    </row>
    <row r="17" spans="2:60">
      <c r="B17" s="96" t="s">
        <v>18</v>
      </c>
      <c r="C17" s="97"/>
      <c r="D17" s="98"/>
      <c r="E17" s="99" t="s">
        <v>19</v>
      </c>
      <c r="F17" s="22"/>
      <c r="BA17" s="17" t="str">
        <f>'Scheduling Accuracy'!A17</f>
        <v>03:15 - 03:30</v>
      </c>
      <c r="BB17" s="17">
        <f>'Scheduling Accuracy'!G17</f>
        <v>22.6400000000001</v>
      </c>
      <c r="BC17" s="17">
        <v>57</v>
      </c>
      <c r="BD17" s="17">
        <v>-57</v>
      </c>
      <c r="BE17" s="17" t="str">
        <f>'Scheduling Accuracy'!A17</f>
        <v>03:15 - 03:30</v>
      </c>
      <c r="BF17" s="17">
        <f>'Scheduling Accuracy'!L17</f>
        <v>1094.8599999999999</v>
      </c>
      <c r="BG17" s="17">
        <f>'Forecasting Accuracy'!B17</f>
        <v>1058.81</v>
      </c>
      <c r="BH17" s="17">
        <f>'Forecasting Accuracy'!C17</f>
        <v>1117.5</v>
      </c>
    </row>
    <row r="18" spans="2:60">
      <c r="B18" s="102" t="s">
        <v>27</v>
      </c>
      <c r="C18" s="103"/>
      <c r="D18" s="104"/>
      <c r="E18" s="100"/>
      <c r="F18" s="14">
        <f>COUNTIF('Scheduling Accuracy'!G4:G99,"&lt;-200")</f>
        <v>1</v>
      </c>
      <c r="BA18" s="17" t="str">
        <f>'Scheduling Accuracy'!A18</f>
        <v>03:30 - 03:45</v>
      </c>
      <c r="BB18" s="17">
        <f>'Scheduling Accuracy'!G18</f>
        <v>7.3000000000001819</v>
      </c>
      <c r="BC18" s="17">
        <v>57</v>
      </c>
      <c r="BD18" s="17">
        <v>-57</v>
      </c>
      <c r="BE18" s="17" t="str">
        <f>'Scheduling Accuracy'!A18</f>
        <v>03:30 - 03:45</v>
      </c>
      <c r="BF18" s="17">
        <f>'Scheduling Accuracy'!L18</f>
        <v>1101.58</v>
      </c>
      <c r="BG18" s="17">
        <f>'Forecasting Accuracy'!B18</f>
        <v>1039.46</v>
      </c>
      <c r="BH18" s="17">
        <f>'Forecasting Accuracy'!C18</f>
        <v>1108.8800000000001</v>
      </c>
    </row>
    <row r="19" spans="2:60">
      <c r="B19" s="105" t="s">
        <v>28</v>
      </c>
      <c r="C19" s="103"/>
      <c r="D19" s="104"/>
      <c r="E19" s="100"/>
      <c r="F19" s="14">
        <f>COUNTIFS('Scheduling Accuracy'!G4:G99,"&lt;-150",'Scheduling Accuracy'!G4:G99,"&gt;-200")</f>
        <v>0</v>
      </c>
      <c r="BA19" s="17" t="str">
        <f>'Scheduling Accuracy'!A19</f>
        <v>03:45 - 04:00</v>
      </c>
      <c r="BB19" s="17">
        <f>'Scheduling Accuracy'!G19</f>
        <v>11.470000000000027</v>
      </c>
      <c r="BC19" s="17">
        <v>57</v>
      </c>
      <c r="BD19" s="17">
        <v>-57</v>
      </c>
      <c r="BE19" s="17" t="str">
        <f>'Scheduling Accuracy'!A19</f>
        <v>03:45 - 04:00</v>
      </c>
      <c r="BF19" s="17">
        <f>'Scheduling Accuracy'!L19</f>
        <v>1093.06</v>
      </c>
      <c r="BG19" s="17">
        <f>'Forecasting Accuracy'!B19</f>
        <v>1042.81</v>
      </c>
      <c r="BH19" s="17">
        <f>'Forecasting Accuracy'!C19</f>
        <v>1104.53</v>
      </c>
    </row>
    <row r="20" spans="2:60">
      <c r="B20" s="105" t="s">
        <v>29</v>
      </c>
      <c r="C20" s="103"/>
      <c r="D20" s="104"/>
      <c r="E20" s="100"/>
      <c r="F20" s="14">
        <f>COUNTIFS('Scheduling Accuracy'!G4:G99,"&lt;-100",'Scheduling Accuracy'!G4:G99,"&gt;-150")</f>
        <v>0</v>
      </c>
      <c r="BA20" s="17" t="str">
        <f>'Scheduling Accuracy'!A20</f>
        <v>04:00 - 04:15</v>
      </c>
      <c r="BB20" s="17">
        <f>'Scheduling Accuracy'!G20</f>
        <v>9.4399999999998272</v>
      </c>
      <c r="BC20" s="17">
        <v>57</v>
      </c>
      <c r="BD20" s="17">
        <v>-57</v>
      </c>
      <c r="BE20" s="17" t="str">
        <f>'Scheduling Accuracy'!A20</f>
        <v>04:00 - 04:15</v>
      </c>
      <c r="BF20" s="17">
        <f>'Scheduling Accuracy'!L20</f>
        <v>1099.18</v>
      </c>
      <c r="BG20" s="17">
        <f>'Forecasting Accuracy'!B20</f>
        <v>1042.6400000000001</v>
      </c>
      <c r="BH20" s="17">
        <f>'Forecasting Accuracy'!C20</f>
        <v>1108.6199999999999</v>
      </c>
    </row>
    <row r="21" spans="2:60" ht="15.75" customHeight="1">
      <c r="B21" s="106" t="s">
        <v>30</v>
      </c>
      <c r="C21" s="107"/>
      <c r="D21" s="108"/>
      <c r="E21" s="101"/>
      <c r="F21" s="23">
        <f>COUNTIFS('Scheduling Accuracy'!G4:G99,"&lt;-57",'Scheduling Accuracy'!G4:G99,"&gt;-100")</f>
        <v>0</v>
      </c>
      <c r="BA21" s="17" t="str">
        <f>'Scheduling Accuracy'!A21</f>
        <v>04:15 - 04:30</v>
      </c>
      <c r="BB21" s="17">
        <f>'Scheduling Accuracy'!G21</f>
        <v>-8.5199999999999818</v>
      </c>
      <c r="BC21" s="17">
        <v>57</v>
      </c>
      <c r="BD21" s="17">
        <v>-57</v>
      </c>
      <c r="BE21" s="17" t="str">
        <f>'Scheduling Accuracy'!A21</f>
        <v>04:15 - 04:30</v>
      </c>
      <c r="BF21" s="17">
        <f>'Scheduling Accuracy'!L21</f>
        <v>1118.18</v>
      </c>
      <c r="BG21" s="17">
        <f>'Forecasting Accuracy'!B21</f>
        <v>1053.29</v>
      </c>
      <c r="BH21" s="17">
        <f>'Forecasting Accuracy'!C21</f>
        <v>1109.6600000000001</v>
      </c>
    </row>
    <row r="22" spans="2:60" ht="15.75" customHeight="1">
      <c r="B22" s="80" t="s">
        <v>31</v>
      </c>
      <c r="C22" s="81"/>
      <c r="D22" s="82"/>
      <c r="E22" s="24" t="s">
        <v>25</v>
      </c>
      <c r="F22" s="25">
        <f>'Scheduling Accuracy'!E108</f>
        <v>0.25</v>
      </c>
      <c r="BA22" s="17" t="str">
        <f>'Scheduling Accuracy'!A22</f>
        <v>04:30 - 04:45</v>
      </c>
      <c r="BB22" s="17">
        <f>'Scheduling Accuracy'!G22</f>
        <v>-21.120000000000118</v>
      </c>
      <c r="BC22" s="17">
        <v>57</v>
      </c>
      <c r="BD22" s="17">
        <v>-57</v>
      </c>
      <c r="BE22" s="17" t="str">
        <f>'Scheduling Accuracy'!A22</f>
        <v>04:30 - 04:45</v>
      </c>
      <c r="BF22" s="17">
        <f>'Scheduling Accuracy'!L22</f>
        <v>1134.72</v>
      </c>
      <c r="BG22" s="17">
        <f>'Forecasting Accuracy'!B22</f>
        <v>1048.03</v>
      </c>
      <c r="BH22" s="17">
        <f>'Forecasting Accuracy'!C22</f>
        <v>1113.5999999999999</v>
      </c>
    </row>
    <row r="23" spans="2:60">
      <c r="B23" s="71" t="s">
        <v>32</v>
      </c>
      <c r="C23" s="72"/>
      <c r="D23" s="73"/>
      <c r="E23" s="12" t="s">
        <v>19</v>
      </c>
      <c r="F23" s="17">
        <f>'PX Purchase'!B100</f>
        <v>0</v>
      </c>
      <c r="BA23" s="17" t="str">
        <f>'Scheduling Accuracy'!A23</f>
        <v>04:45 - 05:00</v>
      </c>
      <c r="BB23" s="17">
        <f>'Scheduling Accuracy'!G23</f>
        <v>-23.279999999999973</v>
      </c>
      <c r="BC23" s="17">
        <v>57</v>
      </c>
      <c r="BD23" s="17">
        <v>-57</v>
      </c>
      <c r="BE23" s="17" t="str">
        <f>'Scheduling Accuracy'!A23</f>
        <v>04:45 - 05:00</v>
      </c>
      <c r="BF23" s="17">
        <f>'Scheduling Accuracy'!L23</f>
        <v>1141.55</v>
      </c>
      <c r="BG23" s="17">
        <f>'Forecasting Accuracy'!B23</f>
        <v>1055.77</v>
      </c>
      <c r="BH23" s="17">
        <f>'Forecasting Accuracy'!C23</f>
        <v>1118.27</v>
      </c>
    </row>
    <row r="24" spans="2:60">
      <c r="B24" s="83" t="s">
        <v>33</v>
      </c>
      <c r="C24" s="72"/>
      <c r="D24" s="73"/>
      <c r="E24" s="26" t="s">
        <v>19</v>
      </c>
      <c r="F24" s="39">
        <f>'PX Purchase'!AU100</f>
        <v>0</v>
      </c>
      <c r="BA24" s="17" t="str">
        <f>'Scheduling Accuracy'!A24</f>
        <v>05:00 - 05:15</v>
      </c>
      <c r="BB24" s="17">
        <f>'Scheduling Accuracy'!G24</f>
        <v>-8.9900000000000091</v>
      </c>
      <c r="BC24" s="17">
        <v>57</v>
      </c>
      <c r="BD24" s="17">
        <v>-57</v>
      </c>
      <c r="BE24" s="17" t="str">
        <f>'Scheduling Accuracy'!A24</f>
        <v>05:00 - 05:15</v>
      </c>
      <c r="BF24" s="17">
        <f>'Scheduling Accuracy'!L24</f>
        <v>1141.23</v>
      </c>
      <c r="BG24" s="17">
        <f>'Forecasting Accuracy'!B24</f>
        <v>1092.81</v>
      </c>
      <c r="BH24" s="17">
        <f>'Forecasting Accuracy'!C24</f>
        <v>1132.24</v>
      </c>
    </row>
    <row r="25" spans="2:60" ht="15.75" customHeight="1">
      <c r="B25" s="17"/>
      <c r="C25" s="17"/>
      <c r="D25" s="17"/>
      <c r="E25" s="17"/>
      <c r="F25" s="17"/>
      <c r="BA25" s="17" t="str">
        <f>'Scheduling Accuracy'!A25</f>
        <v>05:15 - 05:30</v>
      </c>
      <c r="BB25" s="17">
        <f>'Scheduling Accuracy'!G25</f>
        <v>-1.4400000000000546</v>
      </c>
      <c r="BC25" s="17">
        <v>57</v>
      </c>
      <c r="BD25" s="17">
        <v>-57</v>
      </c>
      <c r="BE25" s="17" t="str">
        <f>'Scheduling Accuracy'!A25</f>
        <v>05:15 - 05:30</v>
      </c>
      <c r="BF25" s="17">
        <f>'Scheduling Accuracy'!L25</f>
        <v>1166.92</v>
      </c>
      <c r="BG25" s="17">
        <f>'Forecasting Accuracy'!B25</f>
        <v>1118.1199999999999</v>
      </c>
      <c r="BH25" s="17">
        <f>'Forecasting Accuracy'!C25</f>
        <v>1165.48</v>
      </c>
    </row>
    <row r="26" spans="2:60" ht="16.5" customHeight="1">
      <c r="B26" s="84" t="s">
        <v>34</v>
      </c>
      <c r="C26" s="85"/>
      <c r="D26" s="85"/>
      <c r="E26" s="85"/>
      <c r="F26" s="86"/>
      <c r="BA26" s="17" t="str">
        <f>'Scheduling Accuracy'!A26</f>
        <v>05:30 - 05:45</v>
      </c>
      <c r="BB26" s="17">
        <f>'Scheduling Accuracy'!G26</f>
        <v>7.7100000000000364</v>
      </c>
      <c r="BC26" s="17">
        <v>57</v>
      </c>
      <c r="BD26" s="17">
        <v>-57</v>
      </c>
      <c r="BE26" s="17" t="str">
        <f>'Scheduling Accuracy'!A26</f>
        <v>05:30 - 05:45</v>
      </c>
      <c r="BF26" s="17">
        <f>'Scheduling Accuracy'!L26</f>
        <v>1181.68</v>
      </c>
      <c r="BG26" s="17">
        <f>'Forecasting Accuracy'!B26</f>
        <v>1140.4100000000001</v>
      </c>
      <c r="BH26" s="17">
        <f>'Forecasting Accuracy'!C26</f>
        <v>1189.3900000000001</v>
      </c>
    </row>
    <row r="27" spans="2:60" ht="15.75" customHeight="1">
      <c r="B27" s="87" t="s">
        <v>9</v>
      </c>
      <c r="C27" s="88"/>
      <c r="D27" s="89"/>
      <c r="E27" s="7" t="s">
        <v>10</v>
      </c>
      <c r="F27" s="8" t="s">
        <v>11</v>
      </c>
      <c r="BA27" s="17" t="str">
        <f>'Scheduling Accuracy'!A27</f>
        <v>05:45 - 06:00</v>
      </c>
      <c r="BB27" s="17">
        <f>'Scheduling Accuracy'!G27</f>
        <v>16.320000000000164</v>
      </c>
      <c r="BC27" s="17">
        <v>57</v>
      </c>
      <c r="BD27" s="17">
        <v>-57</v>
      </c>
      <c r="BE27" s="17" t="str">
        <f>'Scheduling Accuracy'!A27</f>
        <v>05:45 - 06:00</v>
      </c>
      <c r="BF27" s="17">
        <f>'Scheduling Accuracy'!L27</f>
        <v>1209.5899999999999</v>
      </c>
      <c r="BG27" s="17">
        <f>'Forecasting Accuracy'!B27</f>
        <v>1156.71</v>
      </c>
      <c r="BH27" s="17">
        <f>'Forecasting Accuracy'!C27</f>
        <v>1225.9100000000001</v>
      </c>
    </row>
    <row r="28" spans="2:60">
      <c r="B28" s="90" t="s">
        <v>12</v>
      </c>
      <c r="C28" s="91"/>
      <c r="D28" s="92"/>
      <c r="E28" s="9" t="s">
        <v>13</v>
      </c>
      <c r="F28" s="21">
        <f>'Forecasting Accuracy'!E104</f>
        <v>7.9901861089487117E-2</v>
      </c>
      <c r="BA28" s="17" t="str">
        <f>'Scheduling Accuracy'!A28</f>
        <v>06:00 - 06:15</v>
      </c>
      <c r="BB28" s="17">
        <f>'Scheduling Accuracy'!G28</f>
        <v>20.259999999999991</v>
      </c>
      <c r="BC28" s="17">
        <v>57</v>
      </c>
      <c r="BD28" s="17">
        <v>-57</v>
      </c>
      <c r="BE28" s="17" t="str">
        <f>'Scheduling Accuracy'!A28</f>
        <v>06:00 - 06:15</v>
      </c>
      <c r="BF28" s="17">
        <f>'Scheduling Accuracy'!L28</f>
        <v>1240.56</v>
      </c>
      <c r="BG28" s="17">
        <f>'Forecasting Accuracy'!B28</f>
        <v>1190.73</v>
      </c>
      <c r="BH28" s="17">
        <f>'Forecasting Accuracy'!C28</f>
        <v>1260.82</v>
      </c>
    </row>
    <row r="29" spans="2:60">
      <c r="B29" s="71" t="s">
        <v>35</v>
      </c>
      <c r="C29" s="72"/>
      <c r="D29" s="73"/>
      <c r="E29" s="12" t="s">
        <v>15</v>
      </c>
      <c r="F29" s="13">
        <f>'Forecasting Accuracy'!E105</f>
        <v>250.2199999999998</v>
      </c>
      <c r="BA29" s="17" t="str">
        <f>'Scheduling Accuracy'!A29</f>
        <v>06:15 - 06:30</v>
      </c>
      <c r="BB29" s="17">
        <f>'Scheduling Accuracy'!G29</f>
        <v>20.950000000000045</v>
      </c>
      <c r="BC29" s="17">
        <v>57</v>
      </c>
      <c r="BD29" s="17">
        <v>-57</v>
      </c>
      <c r="BE29" s="17" t="str">
        <f>'Scheduling Accuracy'!A29</f>
        <v>06:15 - 06:30</v>
      </c>
      <c r="BF29" s="17">
        <f>'Scheduling Accuracy'!L29</f>
        <v>1281.3399999999999</v>
      </c>
      <c r="BG29" s="17">
        <f>'Forecasting Accuracy'!B29</f>
        <v>1204.73</v>
      </c>
      <c r="BH29" s="17">
        <f>'Forecasting Accuracy'!C29</f>
        <v>1302.29</v>
      </c>
    </row>
    <row r="30" spans="2:60">
      <c r="B30" s="71" t="s">
        <v>36</v>
      </c>
      <c r="C30" s="72"/>
      <c r="D30" s="73"/>
      <c r="E30" s="12" t="s">
        <v>15</v>
      </c>
      <c r="F30" s="13">
        <f>'Forecasting Accuracy'!E106</f>
        <v>30.970000000000027</v>
      </c>
      <c r="BA30" s="17" t="str">
        <f>'Scheduling Accuracy'!A30</f>
        <v>06:30 - 06:45</v>
      </c>
      <c r="BB30" s="17">
        <f>'Scheduling Accuracy'!G30</f>
        <v>5.9500000000000455</v>
      </c>
      <c r="BC30" s="17">
        <v>57</v>
      </c>
      <c r="BD30" s="17">
        <v>-57</v>
      </c>
      <c r="BE30" s="17" t="str">
        <f>'Scheduling Accuracy'!A30</f>
        <v>06:30 - 06:45</v>
      </c>
      <c r="BF30" s="17">
        <f>'Scheduling Accuracy'!L30</f>
        <v>1312.47</v>
      </c>
      <c r="BG30" s="17">
        <f>'Forecasting Accuracy'!B30</f>
        <v>1225.3699999999999</v>
      </c>
      <c r="BH30" s="17">
        <f>'Forecasting Accuracy'!C30</f>
        <v>1318.42</v>
      </c>
    </row>
    <row r="31" spans="2:60">
      <c r="B31" s="74" t="s">
        <v>37</v>
      </c>
      <c r="C31" s="75"/>
      <c r="D31" s="76"/>
      <c r="E31" s="12" t="s">
        <v>25</v>
      </c>
      <c r="F31" s="14">
        <f>'Forecasting Accuracy'!E107</f>
        <v>19.25</v>
      </c>
      <c r="BA31" s="17" t="str">
        <f>'Scheduling Accuracy'!A31</f>
        <v>06:45 - 07:00</v>
      </c>
      <c r="BB31" s="17">
        <f>'Scheduling Accuracy'!G31</f>
        <v>17.440000000000055</v>
      </c>
      <c r="BC31" s="17">
        <v>57</v>
      </c>
      <c r="BD31" s="17">
        <v>-57</v>
      </c>
      <c r="BE31" s="17" t="str">
        <f>'Scheduling Accuracy'!A31</f>
        <v>06:45 - 07:00</v>
      </c>
      <c r="BF31" s="17">
        <f>'Scheduling Accuracy'!L31</f>
        <v>1303.21</v>
      </c>
      <c r="BG31" s="17">
        <f>'Forecasting Accuracy'!B31</f>
        <v>1234.3800000000001</v>
      </c>
      <c r="BH31" s="17">
        <f>'Forecasting Accuracy'!C31</f>
        <v>1320.65</v>
      </c>
    </row>
    <row r="32" spans="2:60" ht="15.75" customHeight="1">
      <c r="B32" s="77" t="s">
        <v>38</v>
      </c>
      <c r="C32" s="78"/>
      <c r="D32" s="79"/>
      <c r="E32" s="15" t="s">
        <v>25</v>
      </c>
      <c r="F32" s="16">
        <f>'Forecasting Accuracy'!E108</f>
        <v>0</v>
      </c>
      <c r="BA32" s="17" t="str">
        <f>'Scheduling Accuracy'!A32</f>
        <v>07:00 - 07:15</v>
      </c>
      <c r="BB32" s="17">
        <f>'Scheduling Accuracy'!G32</f>
        <v>-2.1100000000001273</v>
      </c>
      <c r="BC32" s="17">
        <v>57</v>
      </c>
      <c r="BD32" s="17">
        <v>-57</v>
      </c>
      <c r="BE32" s="17" t="str">
        <f>'Scheduling Accuracy'!A32</f>
        <v>07:00 - 07:15</v>
      </c>
      <c r="BF32" s="17">
        <f>'Scheduling Accuracy'!L32</f>
        <v>1291.9100000000001</v>
      </c>
      <c r="BG32" s="17">
        <f>'Forecasting Accuracy'!B32</f>
        <v>1258.83</v>
      </c>
      <c r="BH32" s="17">
        <f>'Forecasting Accuracy'!C32</f>
        <v>1289.8</v>
      </c>
    </row>
    <row r="33" spans="2:60">
      <c r="B33" s="17"/>
      <c r="C33" s="17"/>
      <c r="D33" s="17"/>
      <c r="E33" s="17"/>
      <c r="F33" s="17"/>
      <c r="BA33" s="17" t="str">
        <f>'Scheduling Accuracy'!A33</f>
        <v>07:15 - 07:30</v>
      </c>
      <c r="BB33" s="17">
        <f>'Scheduling Accuracy'!G33</f>
        <v>30.869999999999891</v>
      </c>
      <c r="BC33" s="17">
        <v>57</v>
      </c>
      <c r="BD33" s="17">
        <v>-57</v>
      </c>
      <c r="BE33" s="17" t="str">
        <f>'Scheduling Accuracy'!A33</f>
        <v>07:15 - 07:30</v>
      </c>
      <c r="BF33" s="17">
        <f>'Scheduling Accuracy'!L33</f>
        <v>1295.75</v>
      </c>
      <c r="BG33" s="17">
        <f>'Forecasting Accuracy'!B33</f>
        <v>1274.33</v>
      </c>
      <c r="BH33" s="17">
        <f>'Forecasting Accuracy'!C33</f>
        <v>1326.62</v>
      </c>
    </row>
    <row r="34" spans="2:60">
      <c r="BA34" s="17" t="str">
        <f>'Scheduling Accuracy'!A34</f>
        <v>07:30 - 07:45</v>
      </c>
      <c r="BB34" s="17">
        <f>'Scheduling Accuracy'!G34</f>
        <v>62.960000000000036</v>
      </c>
      <c r="BC34" s="17">
        <v>57</v>
      </c>
      <c r="BD34" s="17">
        <v>-57</v>
      </c>
      <c r="BE34" s="17" t="str">
        <f>'Scheduling Accuracy'!A34</f>
        <v>07:30 - 07:45</v>
      </c>
      <c r="BF34" s="17">
        <f>'Scheduling Accuracy'!L34</f>
        <v>1281.57</v>
      </c>
      <c r="BG34" s="17">
        <f>'Forecasting Accuracy'!B34</f>
        <v>1284.1600000000001</v>
      </c>
      <c r="BH34" s="17">
        <f>'Forecasting Accuracy'!C34</f>
        <v>1344.53</v>
      </c>
    </row>
    <row r="35" spans="2:60">
      <c r="BA35" s="17" t="str">
        <f>'Scheduling Accuracy'!A35</f>
        <v>07:45 - 08:00</v>
      </c>
      <c r="BB35" s="17">
        <f>'Scheduling Accuracy'!G35</f>
        <v>72.3900000000001</v>
      </c>
      <c r="BC35" s="17">
        <v>57</v>
      </c>
      <c r="BD35" s="17">
        <v>-57</v>
      </c>
      <c r="BE35" s="17" t="str">
        <f>'Scheduling Accuracy'!A35</f>
        <v>07:45 - 08:00</v>
      </c>
      <c r="BF35" s="17">
        <f>'Scheduling Accuracy'!L35</f>
        <v>1278.04</v>
      </c>
      <c r="BG35" s="17">
        <f>'Forecasting Accuracy'!B35</f>
        <v>1289.73</v>
      </c>
      <c r="BH35" s="17">
        <f>'Forecasting Accuracy'!C35</f>
        <v>1350.43</v>
      </c>
    </row>
    <row r="36" spans="2:60">
      <c r="BA36" s="17" t="str">
        <f>'Scheduling Accuracy'!A36</f>
        <v>08:00 - 08:15</v>
      </c>
      <c r="BB36" s="17">
        <f>'Scheduling Accuracy'!G36</f>
        <v>78.75</v>
      </c>
      <c r="BC36" s="17">
        <v>57</v>
      </c>
      <c r="BD36" s="17">
        <v>-57</v>
      </c>
      <c r="BE36" s="17" t="str">
        <f>'Scheduling Accuracy'!A36</f>
        <v>08:00 - 08:15</v>
      </c>
      <c r="BF36" s="17">
        <f>'Scheduling Accuracy'!L36</f>
        <v>1292.0899999999999</v>
      </c>
      <c r="BG36" s="17">
        <f>'Forecasting Accuracy'!B36</f>
        <v>1293.48</v>
      </c>
      <c r="BH36" s="17">
        <f>'Forecasting Accuracy'!C36</f>
        <v>1370.84</v>
      </c>
    </row>
    <row r="37" spans="2:60">
      <c r="BA37" s="17" t="str">
        <f>'Scheduling Accuracy'!A37</f>
        <v>08:15 - 08:30</v>
      </c>
      <c r="BB37" s="17">
        <f>'Scheduling Accuracy'!G37</f>
        <v>81.470000000000027</v>
      </c>
      <c r="BC37" s="17">
        <v>57</v>
      </c>
      <c r="BD37" s="17">
        <v>-57</v>
      </c>
      <c r="BE37" s="17" t="str">
        <f>'Scheduling Accuracy'!A37</f>
        <v>08:15 - 08:30</v>
      </c>
      <c r="BF37" s="17">
        <f>'Scheduling Accuracy'!L37</f>
        <v>1294.03</v>
      </c>
      <c r="BG37" s="17">
        <f>'Forecasting Accuracy'!B37</f>
        <v>1305.71</v>
      </c>
      <c r="BH37" s="17">
        <f>'Forecasting Accuracy'!C37</f>
        <v>1375.5</v>
      </c>
    </row>
    <row r="38" spans="2:60">
      <c r="BA38" s="17" t="str">
        <f>'Scheduling Accuracy'!A38</f>
        <v>08:30 - 08:45</v>
      </c>
      <c r="BB38" s="17">
        <f>'Scheduling Accuracy'!G38</f>
        <v>66.579999999999927</v>
      </c>
      <c r="BC38" s="17">
        <v>57</v>
      </c>
      <c r="BD38" s="17">
        <v>-57</v>
      </c>
      <c r="BE38" s="17" t="str">
        <f>'Scheduling Accuracy'!A38</f>
        <v>08:30 - 08:45</v>
      </c>
      <c r="BF38" s="17">
        <f>'Scheduling Accuracy'!L38</f>
        <v>1295.77</v>
      </c>
      <c r="BG38" s="17">
        <f>'Forecasting Accuracy'!B38</f>
        <v>1321.86</v>
      </c>
      <c r="BH38" s="17">
        <f>'Forecasting Accuracy'!C38</f>
        <v>1362.35</v>
      </c>
    </row>
    <row r="39" spans="2:60">
      <c r="BA39" s="17" t="str">
        <f>'Scheduling Accuracy'!A39</f>
        <v>08:45 - 09:00</v>
      </c>
      <c r="BB39" s="17">
        <f>'Scheduling Accuracy'!G39</f>
        <v>61.960000000000036</v>
      </c>
      <c r="BC39" s="17">
        <v>57</v>
      </c>
      <c r="BD39" s="17">
        <v>-57</v>
      </c>
      <c r="BE39" s="17" t="str">
        <f>'Scheduling Accuracy'!A39</f>
        <v>08:45 - 09:00</v>
      </c>
      <c r="BF39" s="17">
        <f>'Scheduling Accuracy'!L39</f>
        <v>1301.97</v>
      </c>
      <c r="BG39" s="17">
        <f>'Forecasting Accuracy'!B39</f>
        <v>1322.57</v>
      </c>
      <c r="BH39" s="17">
        <f>'Forecasting Accuracy'!C39</f>
        <v>1363.93</v>
      </c>
    </row>
    <row r="40" spans="2:60">
      <c r="BA40" s="17" t="str">
        <f>'Scheduling Accuracy'!A40</f>
        <v>09:00 - 09:15</v>
      </c>
      <c r="BB40" s="17">
        <f>'Scheduling Accuracy'!G40</f>
        <v>27.9699999999998</v>
      </c>
      <c r="BC40" s="17">
        <v>57</v>
      </c>
      <c r="BD40" s="17">
        <v>-57</v>
      </c>
      <c r="BE40" s="17" t="str">
        <f>'Scheduling Accuracy'!A40</f>
        <v>09:00 - 09:15</v>
      </c>
      <c r="BF40" s="17">
        <f>'Scheduling Accuracy'!L40</f>
        <v>1355.88</v>
      </c>
      <c r="BG40" s="17">
        <f>'Forecasting Accuracy'!B40</f>
        <v>1346.31</v>
      </c>
      <c r="BH40" s="17">
        <f>'Forecasting Accuracy'!C40</f>
        <v>1383.85</v>
      </c>
    </row>
    <row r="41" spans="2:60">
      <c r="BA41" s="17" t="str">
        <f>'Scheduling Accuracy'!A41</f>
        <v>09:15 - 09:30</v>
      </c>
      <c r="BB41" s="17">
        <f>'Scheduling Accuracy'!G41</f>
        <v>39.090000000000146</v>
      </c>
      <c r="BC41" s="17">
        <v>57</v>
      </c>
      <c r="BD41" s="17">
        <v>-57</v>
      </c>
      <c r="BE41" s="17" t="str">
        <f>'Scheduling Accuracy'!A41</f>
        <v>09:15 - 09:30</v>
      </c>
      <c r="BF41" s="17">
        <f>'Scheduling Accuracy'!L41</f>
        <v>1401.56</v>
      </c>
      <c r="BG41" s="17">
        <f>'Forecasting Accuracy'!B41</f>
        <v>1385.91</v>
      </c>
      <c r="BH41" s="17">
        <f>'Forecasting Accuracy'!C41</f>
        <v>1440.65</v>
      </c>
    </row>
    <row r="42" spans="2:60">
      <c r="BA42" s="17" t="str">
        <f>'Scheduling Accuracy'!A42</f>
        <v>09:30 - 09:45</v>
      </c>
      <c r="BB42" s="17">
        <f>'Scheduling Accuracy'!G42</f>
        <v>23.419999999999845</v>
      </c>
      <c r="BC42" s="17">
        <v>57</v>
      </c>
      <c r="BD42" s="17">
        <v>-57</v>
      </c>
      <c r="BE42" s="17" t="str">
        <f>'Scheduling Accuracy'!A42</f>
        <v>09:30 - 09:45</v>
      </c>
      <c r="BF42" s="17">
        <f>'Scheduling Accuracy'!L42</f>
        <v>1454.63</v>
      </c>
      <c r="BG42" s="17">
        <f>'Forecasting Accuracy'!B42</f>
        <v>1419.11</v>
      </c>
      <c r="BH42" s="17">
        <f>'Forecasting Accuracy'!C42</f>
        <v>1478.05</v>
      </c>
    </row>
    <row r="43" spans="2:60">
      <c r="BA43" s="17" t="str">
        <f>'Scheduling Accuracy'!A43</f>
        <v>09:45 - 10:00</v>
      </c>
      <c r="BB43" s="17">
        <f>'Scheduling Accuracy'!G43</f>
        <v>20.049999999999955</v>
      </c>
      <c r="BC43" s="17">
        <v>57</v>
      </c>
      <c r="BD43" s="17">
        <v>-57</v>
      </c>
      <c r="BE43" s="17" t="str">
        <f>'Scheduling Accuracy'!A43</f>
        <v>09:45 - 10:00</v>
      </c>
      <c r="BF43" s="17">
        <f>'Scheduling Accuracy'!L43</f>
        <v>1501.88</v>
      </c>
      <c r="BG43" s="17">
        <f>'Forecasting Accuracy'!B43</f>
        <v>1444.35</v>
      </c>
      <c r="BH43" s="17">
        <f>'Forecasting Accuracy'!C43</f>
        <v>1521.93</v>
      </c>
    </row>
    <row r="44" spans="2:60">
      <c r="BA44" s="17" t="str">
        <f>'Scheduling Accuracy'!A44</f>
        <v>10:00 - 10:15</v>
      </c>
      <c r="BB44" s="17">
        <f>'Scheduling Accuracy'!G44</f>
        <v>40.3900000000001</v>
      </c>
      <c r="BC44" s="17">
        <v>57</v>
      </c>
      <c r="BD44" s="17">
        <v>-57</v>
      </c>
      <c r="BE44" s="17" t="str">
        <f>'Scheduling Accuracy'!A44</f>
        <v>10:00 - 10:15</v>
      </c>
      <c r="BF44" s="17">
        <f>'Scheduling Accuracy'!L44</f>
        <v>1559.58</v>
      </c>
      <c r="BG44" s="17">
        <f>'Forecasting Accuracy'!B44</f>
        <v>1465.68</v>
      </c>
      <c r="BH44" s="17">
        <f>'Forecasting Accuracy'!C44</f>
        <v>1599.97</v>
      </c>
    </row>
    <row r="45" spans="2:60">
      <c r="BA45" s="17" t="str">
        <f>'Scheduling Accuracy'!A45</f>
        <v>10:15 - 10:30</v>
      </c>
      <c r="BB45" s="17">
        <f>'Scheduling Accuracy'!G45</f>
        <v>27.260000000000218</v>
      </c>
      <c r="BC45" s="17">
        <v>57</v>
      </c>
      <c r="BD45" s="17">
        <v>-57</v>
      </c>
      <c r="BE45" s="17" t="str">
        <f>'Scheduling Accuracy'!A45</f>
        <v>10:15 - 10:30</v>
      </c>
      <c r="BF45" s="17">
        <f>'Scheduling Accuracy'!L45</f>
        <v>1580.62</v>
      </c>
      <c r="BG45" s="17">
        <f>'Forecasting Accuracy'!B45</f>
        <v>1493</v>
      </c>
      <c r="BH45" s="17">
        <f>'Forecasting Accuracy'!C45</f>
        <v>1607.88</v>
      </c>
    </row>
    <row r="46" spans="2:60">
      <c r="BA46" s="17" t="str">
        <f>'Scheduling Accuracy'!A46</f>
        <v>10:30 - 10:45</v>
      </c>
      <c r="BB46" s="17">
        <f>'Scheduling Accuracy'!G46</f>
        <v>1.6900000000000546</v>
      </c>
      <c r="BC46" s="17">
        <v>57</v>
      </c>
      <c r="BD46" s="17">
        <v>-57</v>
      </c>
      <c r="BE46" s="17" t="str">
        <f>'Scheduling Accuracy'!A46</f>
        <v>10:30 - 10:45</v>
      </c>
      <c r="BF46" s="17">
        <f>'Scheduling Accuracy'!L46</f>
        <v>1586.81</v>
      </c>
      <c r="BG46" s="17">
        <f>'Forecasting Accuracy'!B46</f>
        <v>1509.99</v>
      </c>
      <c r="BH46" s="17">
        <f>'Forecasting Accuracy'!C46</f>
        <v>1588.5</v>
      </c>
    </row>
    <row r="47" spans="2:60">
      <c r="BA47" s="17" t="str">
        <f>'Scheduling Accuracy'!A47</f>
        <v>10:45 - 11:00</v>
      </c>
      <c r="BB47" s="17">
        <f>'Scheduling Accuracy'!G47</f>
        <v>14.460000000000036</v>
      </c>
      <c r="BC47" s="17">
        <v>57</v>
      </c>
      <c r="BD47" s="17">
        <v>-57</v>
      </c>
      <c r="BE47" s="17" t="str">
        <f>'Scheduling Accuracy'!A47</f>
        <v>10:45 - 11:00</v>
      </c>
      <c r="BF47" s="17">
        <f>'Scheduling Accuracy'!L47</f>
        <v>1597.98</v>
      </c>
      <c r="BG47" s="17">
        <f>'Forecasting Accuracy'!B47</f>
        <v>1516.56</v>
      </c>
      <c r="BH47" s="17">
        <f>'Forecasting Accuracy'!C47</f>
        <v>1612.44</v>
      </c>
    </row>
    <row r="48" spans="2:60">
      <c r="BA48" s="17" t="str">
        <f>'Scheduling Accuracy'!A48</f>
        <v>11:00 - 11:15</v>
      </c>
      <c r="BB48" s="17">
        <f>'Scheduling Accuracy'!G48</f>
        <v>14.899999999999864</v>
      </c>
      <c r="BC48" s="17">
        <v>57</v>
      </c>
      <c r="BD48" s="17">
        <v>-57</v>
      </c>
      <c r="BE48" s="17" t="str">
        <f>'Scheduling Accuracy'!A48</f>
        <v>11:00 - 11:15</v>
      </c>
      <c r="BF48" s="17">
        <f>'Scheduling Accuracy'!L48</f>
        <v>1619.7</v>
      </c>
      <c r="BG48" s="17">
        <f>'Forecasting Accuracy'!B48</f>
        <v>1542.51</v>
      </c>
      <c r="BH48" s="17">
        <f>'Forecasting Accuracy'!C48</f>
        <v>1634.6</v>
      </c>
    </row>
    <row r="49" spans="53:60">
      <c r="BA49" s="17" t="str">
        <f>'Scheduling Accuracy'!A49</f>
        <v>11:15 - 11:30</v>
      </c>
      <c r="BB49" s="17">
        <f>'Scheduling Accuracy'!G49</f>
        <v>22.610000000000127</v>
      </c>
      <c r="BC49" s="17">
        <v>57</v>
      </c>
      <c r="BD49" s="17">
        <v>-57</v>
      </c>
      <c r="BE49" s="17" t="str">
        <f>'Scheduling Accuracy'!A49</f>
        <v>11:15 - 11:30</v>
      </c>
      <c r="BF49" s="17">
        <f>'Scheduling Accuracy'!L49</f>
        <v>1604.27</v>
      </c>
      <c r="BG49" s="17">
        <f>'Forecasting Accuracy'!B49</f>
        <v>1520.26</v>
      </c>
      <c r="BH49" s="17">
        <f>'Forecasting Accuracy'!C49</f>
        <v>1626.88</v>
      </c>
    </row>
    <row r="50" spans="53:60">
      <c r="BA50" s="17" t="str">
        <f>'Scheduling Accuracy'!A50</f>
        <v>11:30 - 11:45</v>
      </c>
      <c r="BB50" s="17">
        <f>'Scheduling Accuracy'!G50</f>
        <v>41.889999999999873</v>
      </c>
      <c r="BC50" s="17">
        <v>57</v>
      </c>
      <c r="BD50" s="17">
        <v>-57</v>
      </c>
      <c r="BE50" s="17" t="str">
        <f>'Scheduling Accuracy'!A50</f>
        <v>11:30 - 11:45</v>
      </c>
      <c r="BF50" s="17">
        <f>'Scheduling Accuracy'!L50</f>
        <v>1602.18</v>
      </c>
      <c r="BG50" s="17">
        <f>'Forecasting Accuracy'!B50</f>
        <v>1523.79</v>
      </c>
      <c r="BH50" s="17">
        <f>'Forecasting Accuracy'!C50</f>
        <v>1644.07</v>
      </c>
    </row>
    <row r="51" spans="53:60">
      <c r="BA51" s="17" t="str">
        <f>'Scheduling Accuracy'!A51</f>
        <v>11:45 - 12:00</v>
      </c>
      <c r="BB51" s="17">
        <f>'Scheduling Accuracy'!G51</f>
        <v>48.75</v>
      </c>
      <c r="BC51" s="17">
        <v>57</v>
      </c>
      <c r="BD51" s="17">
        <v>-57</v>
      </c>
      <c r="BE51" s="17" t="str">
        <f>'Scheduling Accuracy'!A51</f>
        <v>11:45 - 12:00</v>
      </c>
      <c r="BF51" s="17">
        <f>'Scheduling Accuracy'!L51</f>
        <v>1600.04</v>
      </c>
      <c r="BG51" s="17">
        <f>'Forecasting Accuracy'!B51</f>
        <v>1537.54</v>
      </c>
      <c r="BH51" s="17">
        <f>'Forecasting Accuracy'!C51</f>
        <v>1648.79</v>
      </c>
    </row>
    <row r="52" spans="53:60">
      <c r="BA52" s="17" t="str">
        <f>'Scheduling Accuracy'!A52</f>
        <v>12:00 - 12:15</v>
      </c>
      <c r="BB52" s="17">
        <f>'Scheduling Accuracy'!G52</f>
        <v>38.490000000000009</v>
      </c>
      <c r="BC52" s="17">
        <v>57</v>
      </c>
      <c r="BD52" s="17">
        <v>-57</v>
      </c>
      <c r="BE52" s="17" t="str">
        <f>'Scheduling Accuracy'!A52</f>
        <v>12:00 - 12:15</v>
      </c>
      <c r="BF52" s="17">
        <f>'Scheduling Accuracy'!L52</f>
        <v>1596.09</v>
      </c>
      <c r="BG52" s="17">
        <f>'Forecasting Accuracy'!B52</f>
        <v>1501.65</v>
      </c>
      <c r="BH52" s="17">
        <f>'Forecasting Accuracy'!C52</f>
        <v>1634.58</v>
      </c>
    </row>
    <row r="53" spans="53:60">
      <c r="BA53" s="17" t="str">
        <f>'Scheduling Accuracy'!A53</f>
        <v>12:15 - 12:30</v>
      </c>
      <c r="BB53" s="17">
        <f>'Scheduling Accuracy'!G53</f>
        <v>35.389999999999873</v>
      </c>
      <c r="BC53" s="17">
        <v>57</v>
      </c>
      <c r="BD53" s="17">
        <v>-57</v>
      </c>
      <c r="BE53" s="17" t="str">
        <f>'Scheduling Accuracy'!A53</f>
        <v>12:15 - 12:30</v>
      </c>
      <c r="BF53" s="17">
        <f>'Scheduling Accuracy'!L53</f>
        <v>1595.89</v>
      </c>
      <c r="BG53" s="17">
        <f>'Forecasting Accuracy'!B53</f>
        <v>1502.11</v>
      </c>
      <c r="BH53" s="17">
        <f>'Forecasting Accuracy'!C53</f>
        <v>1631.28</v>
      </c>
    </row>
    <row r="54" spans="53:60">
      <c r="BA54" s="17" t="str">
        <f>'Scheduling Accuracy'!A54</f>
        <v>12:30 - 12:45</v>
      </c>
      <c r="BB54" s="17">
        <f>'Scheduling Accuracy'!G54</f>
        <v>44.009999999999991</v>
      </c>
      <c r="BC54" s="17">
        <v>57</v>
      </c>
      <c r="BD54" s="17">
        <v>-57</v>
      </c>
      <c r="BE54" s="17" t="str">
        <f>'Scheduling Accuracy'!A54</f>
        <v>12:30 - 12:45</v>
      </c>
      <c r="BF54" s="17">
        <f>'Scheduling Accuracy'!L54</f>
        <v>1594.77</v>
      </c>
      <c r="BG54" s="17">
        <f>'Forecasting Accuracy'!B54</f>
        <v>1510.29</v>
      </c>
      <c r="BH54" s="17">
        <f>'Forecasting Accuracy'!C54</f>
        <v>1638.78</v>
      </c>
    </row>
    <row r="55" spans="53:60">
      <c r="BA55" s="17" t="str">
        <f>'Scheduling Accuracy'!A55</f>
        <v>12:45 - 13:00</v>
      </c>
      <c r="BB55" s="17">
        <f>'Scheduling Accuracy'!G55</f>
        <v>38.559999999999945</v>
      </c>
      <c r="BC55" s="17">
        <v>57</v>
      </c>
      <c r="BD55" s="17">
        <v>-57</v>
      </c>
      <c r="BE55" s="17" t="str">
        <f>'Scheduling Accuracy'!A55</f>
        <v>12:45 - 13:00</v>
      </c>
      <c r="BF55" s="17">
        <f>'Scheduling Accuracy'!L55</f>
        <v>1578.05</v>
      </c>
      <c r="BG55" s="17">
        <f>'Forecasting Accuracy'!B55</f>
        <v>1492.33</v>
      </c>
      <c r="BH55" s="17">
        <f>'Forecasting Accuracy'!C55</f>
        <v>1616.61</v>
      </c>
    </row>
    <row r="56" spans="53:60">
      <c r="BA56" s="17" t="str">
        <f>'Scheduling Accuracy'!A56</f>
        <v>13:00 - 13:15</v>
      </c>
      <c r="BB56" s="17">
        <f>'Scheduling Accuracy'!G56</f>
        <v>36.210000000000036</v>
      </c>
      <c r="BC56" s="17">
        <v>57</v>
      </c>
      <c r="BD56" s="17">
        <v>-57</v>
      </c>
      <c r="BE56" s="17" t="str">
        <f>'Scheduling Accuracy'!A56</f>
        <v>13:00 - 13:15</v>
      </c>
      <c r="BF56" s="17">
        <f>'Scheduling Accuracy'!L56</f>
        <v>1543.42</v>
      </c>
      <c r="BG56" s="17">
        <f>'Forecasting Accuracy'!B56</f>
        <v>1450.99</v>
      </c>
      <c r="BH56" s="17">
        <f>'Forecasting Accuracy'!C56</f>
        <v>1579.63</v>
      </c>
    </row>
    <row r="57" spans="53:60">
      <c r="BA57" s="17" t="str">
        <f>'Scheduling Accuracy'!A57</f>
        <v>13:15 - 13:30</v>
      </c>
      <c r="BB57" s="17">
        <f>'Scheduling Accuracy'!G57</f>
        <v>-5.9200000000000728</v>
      </c>
      <c r="BC57" s="17">
        <v>57</v>
      </c>
      <c r="BD57" s="17">
        <v>-57</v>
      </c>
      <c r="BE57" s="17" t="str">
        <f>'Scheduling Accuracy'!A57</f>
        <v>13:15 - 13:30</v>
      </c>
      <c r="BF57" s="17">
        <f>'Scheduling Accuracy'!L57</f>
        <v>1549.22</v>
      </c>
      <c r="BG57" s="17">
        <f>'Forecasting Accuracy'!B57</f>
        <v>1442.02</v>
      </c>
      <c r="BH57" s="17">
        <f>'Forecasting Accuracy'!C57</f>
        <v>1543.3</v>
      </c>
    </row>
    <row r="58" spans="53:60">
      <c r="BA58" s="17" t="str">
        <f>'Scheduling Accuracy'!A58</f>
        <v>13:30 - 13:45</v>
      </c>
      <c r="BB58" s="17">
        <f>'Scheduling Accuracy'!G58</f>
        <v>-4.5499999999999545</v>
      </c>
      <c r="BC58" s="17">
        <v>57</v>
      </c>
      <c r="BD58" s="17">
        <v>-57</v>
      </c>
      <c r="BE58" s="17" t="str">
        <f>'Scheduling Accuracy'!A58</f>
        <v>13:30 - 13:45</v>
      </c>
      <c r="BF58" s="17">
        <f>'Scheduling Accuracy'!L58</f>
        <v>1552.43</v>
      </c>
      <c r="BG58" s="17">
        <f>'Forecasting Accuracy'!B58</f>
        <v>1427.85</v>
      </c>
      <c r="BH58" s="17">
        <f>'Forecasting Accuracy'!C58</f>
        <v>1547.88</v>
      </c>
    </row>
    <row r="59" spans="53:60">
      <c r="BA59" s="17" t="str">
        <f>'Scheduling Accuracy'!A59</f>
        <v>13:45 - 14:00</v>
      </c>
      <c r="BB59" s="17">
        <f>'Scheduling Accuracy'!G59</f>
        <v>7.3999999999998636</v>
      </c>
      <c r="BC59" s="17">
        <v>57</v>
      </c>
      <c r="BD59" s="17">
        <v>-57</v>
      </c>
      <c r="BE59" s="17" t="str">
        <f>'Scheduling Accuracy'!A59</f>
        <v>13:45 - 14:00</v>
      </c>
      <c r="BF59" s="17">
        <f>'Scheduling Accuracy'!L59</f>
        <v>1568.45</v>
      </c>
      <c r="BG59" s="17">
        <f>'Forecasting Accuracy'!B59</f>
        <v>1464.68</v>
      </c>
      <c r="BH59" s="17">
        <f>'Forecasting Accuracy'!C59</f>
        <v>1575.85</v>
      </c>
    </row>
    <row r="60" spans="53:60">
      <c r="BA60" s="17" t="str">
        <f>'Scheduling Accuracy'!A60</f>
        <v>14:00 - 14:15</v>
      </c>
      <c r="BB60" s="17">
        <f>'Scheduling Accuracy'!G60</f>
        <v>-8.1900000000000546</v>
      </c>
      <c r="BC60" s="17">
        <v>57</v>
      </c>
      <c r="BD60" s="17">
        <v>-57</v>
      </c>
      <c r="BE60" s="17" t="str">
        <f>'Scheduling Accuracy'!A60</f>
        <v>14:00 - 14:15</v>
      </c>
      <c r="BF60" s="17">
        <f>'Scheduling Accuracy'!L60</f>
        <v>1586.72</v>
      </c>
      <c r="BG60" s="17">
        <f>'Forecasting Accuracy'!B60</f>
        <v>1460.76</v>
      </c>
      <c r="BH60" s="17">
        <f>'Forecasting Accuracy'!C60</f>
        <v>1578.53</v>
      </c>
    </row>
    <row r="61" spans="53:60">
      <c r="BA61" s="17" t="str">
        <f>'Scheduling Accuracy'!A61</f>
        <v>14:15 - 14:30</v>
      </c>
      <c r="BB61" s="17">
        <f>'Scheduling Accuracy'!G61</f>
        <v>-5.75</v>
      </c>
      <c r="BC61" s="17">
        <v>57</v>
      </c>
      <c r="BD61" s="17">
        <v>-57</v>
      </c>
      <c r="BE61" s="17" t="str">
        <f>'Scheduling Accuracy'!A61</f>
        <v>14:15 - 14:30</v>
      </c>
      <c r="BF61" s="17">
        <f>'Scheduling Accuracy'!L61</f>
        <v>1602.11</v>
      </c>
      <c r="BG61" s="17">
        <f>'Forecasting Accuracy'!B61</f>
        <v>1467.13</v>
      </c>
      <c r="BH61" s="17">
        <f>'Forecasting Accuracy'!C61</f>
        <v>1596.36</v>
      </c>
    </row>
    <row r="62" spans="53:60">
      <c r="BA62" s="17" t="str">
        <f>'Scheduling Accuracy'!A62</f>
        <v>14:30 - 14:45</v>
      </c>
      <c r="BB62" s="17">
        <f>'Scheduling Accuracy'!G62</f>
        <v>-8.1700000000000728</v>
      </c>
      <c r="BC62" s="17">
        <v>57</v>
      </c>
      <c r="BD62" s="17">
        <v>-57</v>
      </c>
      <c r="BE62" s="17" t="str">
        <f>'Scheduling Accuracy'!A62</f>
        <v>14:30 - 14:45</v>
      </c>
      <c r="BF62" s="17">
        <f>'Scheduling Accuracy'!L62</f>
        <v>1621.53</v>
      </c>
      <c r="BG62" s="17">
        <f>'Forecasting Accuracy'!B62</f>
        <v>1478.33</v>
      </c>
      <c r="BH62" s="17">
        <f>'Forecasting Accuracy'!C62</f>
        <v>1613.36</v>
      </c>
    </row>
    <row r="63" spans="53:60">
      <c r="BA63" s="17" t="str">
        <f>'Scheduling Accuracy'!A63</f>
        <v>14:45 - 15:00</v>
      </c>
      <c r="BB63" s="17">
        <f>'Scheduling Accuracy'!G63</f>
        <v>4.4400000000000546</v>
      </c>
      <c r="BC63" s="17">
        <v>57</v>
      </c>
      <c r="BD63" s="17">
        <v>-57</v>
      </c>
      <c r="BE63" s="17" t="str">
        <f>'Scheduling Accuracy'!A63</f>
        <v>14:45 - 15:00</v>
      </c>
      <c r="BF63" s="17">
        <f>'Scheduling Accuracy'!L63</f>
        <v>1619.34</v>
      </c>
      <c r="BG63" s="17">
        <f>'Forecasting Accuracy'!B63</f>
        <v>1486.87</v>
      </c>
      <c r="BH63" s="17">
        <f>'Forecasting Accuracy'!C63</f>
        <v>1623.78</v>
      </c>
    </row>
    <row r="64" spans="53:60">
      <c r="BA64" s="17" t="str">
        <f>'Scheduling Accuracy'!A64</f>
        <v>15:00 - 15:15</v>
      </c>
      <c r="BB64" s="17">
        <f>'Scheduling Accuracy'!G64</f>
        <v>-358.47</v>
      </c>
      <c r="BC64" s="17">
        <v>57</v>
      </c>
      <c r="BD64" s="17">
        <v>-57</v>
      </c>
      <c r="BE64" s="17" t="str">
        <f>'Scheduling Accuracy'!A64</f>
        <v>15:00 - 15:15</v>
      </c>
      <c r="BF64" s="17">
        <f>'Scheduling Accuracy'!L64</f>
        <v>1656.29</v>
      </c>
      <c r="BG64" s="17">
        <f>'Forecasting Accuracy'!B64</f>
        <v>1197.23</v>
      </c>
      <c r="BH64" s="17">
        <f>'Forecasting Accuracy'!C64</f>
        <v>1297.82</v>
      </c>
    </row>
    <row r="65" spans="53:60">
      <c r="BA65" s="17" t="str">
        <f>'Scheduling Accuracy'!A65</f>
        <v>15:15 - 15:30</v>
      </c>
      <c r="BB65" s="17">
        <f>'Scheduling Accuracy'!G65</f>
        <v>14.269999999999982</v>
      </c>
      <c r="BC65" s="17">
        <v>57</v>
      </c>
      <c r="BD65" s="17">
        <v>-57</v>
      </c>
      <c r="BE65" s="17" t="str">
        <f>'Scheduling Accuracy'!A65</f>
        <v>15:15 - 15:30</v>
      </c>
      <c r="BF65" s="17">
        <f>'Scheduling Accuracy'!L65</f>
        <v>1648.97</v>
      </c>
      <c r="BG65" s="17">
        <f>'Forecasting Accuracy'!B65</f>
        <v>1481.29</v>
      </c>
      <c r="BH65" s="17">
        <f>'Forecasting Accuracy'!C65</f>
        <v>1663.24</v>
      </c>
    </row>
    <row r="66" spans="53:60">
      <c r="BA66" s="17" t="str">
        <f>'Scheduling Accuracy'!A66</f>
        <v>15:30 - 15:45</v>
      </c>
      <c r="BB66" s="17">
        <f>'Scheduling Accuracy'!G66</f>
        <v>22.120000000000118</v>
      </c>
      <c r="BC66" s="17">
        <v>57</v>
      </c>
      <c r="BD66" s="17">
        <v>-57</v>
      </c>
      <c r="BE66" s="17" t="str">
        <f>'Scheduling Accuracy'!A66</f>
        <v>15:30 - 15:45</v>
      </c>
      <c r="BF66" s="17">
        <f>'Scheduling Accuracy'!L66</f>
        <v>1661.03</v>
      </c>
      <c r="BG66" s="17">
        <f>'Forecasting Accuracy'!B66</f>
        <v>1493.21</v>
      </c>
      <c r="BH66" s="17">
        <f>'Forecasting Accuracy'!C66</f>
        <v>1683.15</v>
      </c>
    </row>
    <row r="67" spans="53:60">
      <c r="BA67" s="17" t="str">
        <f>'Scheduling Accuracy'!A67</f>
        <v>15:45 - 16:00</v>
      </c>
      <c r="BB67" s="17">
        <f>'Scheduling Accuracy'!G67</f>
        <v>15.950000000000045</v>
      </c>
      <c r="BC67" s="17">
        <v>57</v>
      </c>
      <c r="BD67" s="17">
        <v>-57</v>
      </c>
      <c r="BE67" s="17" t="str">
        <f>'Scheduling Accuracy'!A67</f>
        <v>15:45 - 16:00</v>
      </c>
      <c r="BF67" s="17">
        <f>'Scheduling Accuracy'!L67</f>
        <v>1662.54</v>
      </c>
      <c r="BG67" s="17">
        <f>'Forecasting Accuracy'!B67</f>
        <v>1493.97</v>
      </c>
      <c r="BH67" s="17">
        <f>'Forecasting Accuracy'!C67</f>
        <v>1678.49</v>
      </c>
    </row>
    <row r="68" spans="53:60">
      <c r="BA68" s="17" t="str">
        <f>'Scheduling Accuracy'!A68</f>
        <v>16:00 - 16:15</v>
      </c>
      <c r="BB68" s="17">
        <f>'Scheduling Accuracy'!G68</f>
        <v>7.7899999999999636</v>
      </c>
      <c r="BC68" s="17">
        <v>57</v>
      </c>
      <c r="BD68" s="17">
        <v>-57</v>
      </c>
      <c r="BE68" s="17" t="str">
        <f>'Scheduling Accuracy'!A68</f>
        <v>16:00 - 16:15</v>
      </c>
      <c r="BF68" s="17">
        <f>'Scheduling Accuracy'!L68</f>
        <v>1675.25</v>
      </c>
      <c r="BG68" s="17">
        <f>'Forecasting Accuracy'!B68</f>
        <v>1486.69</v>
      </c>
      <c r="BH68" s="17">
        <f>'Forecasting Accuracy'!C68</f>
        <v>1683.04</v>
      </c>
    </row>
    <row r="69" spans="53:60">
      <c r="BA69" s="17" t="str">
        <f>'Scheduling Accuracy'!A69</f>
        <v>16:15 - 16:30</v>
      </c>
      <c r="BB69" s="17">
        <f>'Scheduling Accuracy'!G69</f>
        <v>18.959999999999809</v>
      </c>
      <c r="BC69" s="17">
        <v>57</v>
      </c>
      <c r="BD69" s="17">
        <v>-57</v>
      </c>
      <c r="BE69" s="17" t="str">
        <f>'Scheduling Accuracy'!A69</f>
        <v>16:15 - 16:30</v>
      </c>
      <c r="BF69" s="17">
        <f>'Scheduling Accuracy'!L69</f>
        <v>1656.13</v>
      </c>
      <c r="BG69" s="17">
        <f>'Forecasting Accuracy'!B69</f>
        <v>1464.09</v>
      </c>
      <c r="BH69" s="17">
        <f>'Forecasting Accuracy'!C69</f>
        <v>1675.09</v>
      </c>
    </row>
    <row r="70" spans="53:60">
      <c r="BA70" s="17" t="str">
        <f>'Scheduling Accuracy'!A70</f>
        <v>16:30 - 16:45</v>
      </c>
      <c r="BB70" s="17">
        <f>'Scheduling Accuracy'!G70</f>
        <v>55.050000000000182</v>
      </c>
      <c r="BC70" s="17">
        <v>57</v>
      </c>
      <c r="BD70" s="17">
        <v>-57</v>
      </c>
      <c r="BE70" s="17" t="str">
        <f>'Scheduling Accuracy'!A70</f>
        <v>16:30 - 16:45</v>
      </c>
      <c r="BF70" s="17">
        <f>'Scheduling Accuracy'!L70</f>
        <v>1632.37</v>
      </c>
      <c r="BG70" s="17">
        <f>'Forecasting Accuracy'!B70</f>
        <v>1478.05</v>
      </c>
      <c r="BH70" s="17">
        <f>'Forecasting Accuracy'!C70</f>
        <v>1687.42</v>
      </c>
    </row>
    <row r="71" spans="53:60">
      <c r="BA71" s="17" t="str">
        <f>'Scheduling Accuracy'!A71</f>
        <v>16:45 - 17:00</v>
      </c>
      <c r="BB71" s="17">
        <f>'Scheduling Accuracy'!G71</f>
        <v>43.150000000000091</v>
      </c>
      <c r="BC71" s="17">
        <v>57</v>
      </c>
      <c r="BD71" s="17">
        <v>-57</v>
      </c>
      <c r="BE71" s="17" t="str">
        <f>'Scheduling Accuracy'!A71</f>
        <v>16:45 - 17:00</v>
      </c>
      <c r="BF71" s="17">
        <f>'Scheduling Accuracy'!L71</f>
        <v>1626.77</v>
      </c>
      <c r="BG71" s="17">
        <f>'Forecasting Accuracy'!B71</f>
        <v>1478.44</v>
      </c>
      <c r="BH71" s="17">
        <f>'Forecasting Accuracy'!C71</f>
        <v>1669.92</v>
      </c>
    </row>
    <row r="72" spans="53:60">
      <c r="BA72" s="17" t="str">
        <f>'Scheduling Accuracy'!A72</f>
        <v>17:00 - 17:15</v>
      </c>
      <c r="BB72" s="17">
        <f>'Scheduling Accuracy'!G72</f>
        <v>64.079999999999927</v>
      </c>
      <c r="BC72" s="17">
        <v>57</v>
      </c>
      <c r="BD72" s="17">
        <v>-57</v>
      </c>
      <c r="BE72" s="17" t="str">
        <f>'Scheduling Accuracy'!A72</f>
        <v>17:00 - 17:15</v>
      </c>
      <c r="BF72" s="17">
        <f>'Scheduling Accuracy'!L72</f>
        <v>1608.47</v>
      </c>
      <c r="BG72" s="17">
        <f>'Forecasting Accuracy'!B72</f>
        <v>1472.17</v>
      </c>
      <c r="BH72" s="17">
        <f>'Forecasting Accuracy'!C72</f>
        <v>1672.55</v>
      </c>
    </row>
    <row r="73" spans="53:60">
      <c r="BA73" s="17" t="str">
        <f>'Scheduling Accuracy'!A73</f>
        <v>17:15 - 17:30</v>
      </c>
      <c r="BB73" s="17">
        <f>'Scheduling Accuracy'!G73</f>
        <v>86.519999999999982</v>
      </c>
      <c r="BC73" s="17">
        <v>57</v>
      </c>
      <c r="BD73" s="17">
        <v>-57</v>
      </c>
      <c r="BE73" s="17" t="str">
        <f>'Scheduling Accuracy'!A73</f>
        <v>17:15 - 17:30</v>
      </c>
      <c r="BF73" s="17">
        <f>'Scheduling Accuracy'!L73</f>
        <v>1597.07</v>
      </c>
      <c r="BG73" s="17">
        <f>'Forecasting Accuracy'!B73</f>
        <v>1459.26</v>
      </c>
      <c r="BH73" s="17">
        <f>'Forecasting Accuracy'!C73</f>
        <v>1683.59</v>
      </c>
    </row>
    <row r="74" spans="53:60">
      <c r="BA74" s="17" t="str">
        <f>'Scheduling Accuracy'!A74</f>
        <v>17:30 - 17:45</v>
      </c>
      <c r="BB74" s="17">
        <f>'Scheduling Accuracy'!G74</f>
        <v>85.4699999999998</v>
      </c>
      <c r="BC74" s="17">
        <v>57</v>
      </c>
      <c r="BD74" s="17">
        <v>-57</v>
      </c>
      <c r="BE74" s="17" t="str">
        <f>'Scheduling Accuracy'!A74</f>
        <v>17:30 - 17:45</v>
      </c>
      <c r="BF74" s="17">
        <f>'Scheduling Accuracy'!L74</f>
        <v>1567.15</v>
      </c>
      <c r="BG74" s="17">
        <f>'Forecasting Accuracy'!B74</f>
        <v>1472.29</v>
      </c>
      <c r="BH74" s="17">
        <f>'Forecasting Accuracy'!C74</f>
        <v>1652.62</v>
      </c>
    </row>
    <row r="75" spans="53:60">
      <c r="BA75" s="17" t="str">
        <f>'Scheduling Accuracy'!A75</f>
        <v>17:45 - 18:00</v>
      </c>
      <c r="BB75" s="17">
        <f>'Scheduling Accuracy'!G75</f>
        <v>62.289999999999964</v>
      </c>
      <c r="BC75" s="17">
        <v>57</v>
      </c>
      <c r="BD75" s="17">
        <v>-57</v>
      </c>
      <c r="BE75" s="17" t="str">
        <f>'Scheduling Accuracy'!A75</f>
        <v>17:45 - 18:00</v>
      </c>
      <c r="BF75" s="17">
        <f>'Scheduling Accuracy'!L75</f>
        <v>1581.02</v>
      </c>
      <c r="BG75" s="17">
        <f>'Forecasting Accuracy'!B75</f>
        <v>1491.06</v>
      </c>
      <c r="BH75" s="17">
        <f>'Forecasting Accuracy'!C75</f>
        <v>1643.31</v>
      </c>
    </row>
    <row r="76" spans="53:60">
      <c r="BA76" s="17" t="str">
        <f>'Scheduling Accuracy'!A76</f>
        <v>18:00 - 18:15</v>
      </c>
      <c r="BB76" s="17">
        <f>'Scheduling Accuracy'!G76</f>
        <v>71.450000000000045</v>
      </c>
      <c r="BC76" s="17">
        <v>57</v>
      </c>
      <c r="BD76" s="17">
        <v>-57</v>
      </c>
      <c r="BE76" s="17" t="str">
        <f>'Scheduling Accuracy'!A76</f>
        <v>18:00 - 18:15</v>
      </c>
      <c r="BF76" s="17">
        <f>'Scheduling Accuracy'!L76</f>
        <v>1583.79</v>
      </c>
      <c r="BG76" s="17">
        <f>'Forecasting Accuracy'!B76</f>
        <v>1495.93</v>
      </c>
      <c r="BH76" s="17">
        <f>'Forecasting Accuracy'!C76</f>
        <v>1655.24</v>
      </c>
    </row>
    <row r="77" spans="53:60">
      <c r="BA77" s="17" t="str">
        <f>'Scheduling Accuracy'!A77</f>
        <v>18:15 - 18:30</v>
      </c>
      <c r="BB77" s="17">
        <f>'Scheduling Accuracy'!G77</f>
        <v>52.830000000000155</v>
      </c>
      <c r="BC77" s="17">
        <v>57</v>
      </c>
      <c r="BD77" s="17">
        <v>-57</v>
      </c>
      <c r="BE77" s="17" t="str">
        <f>'Scheduling Accuracy'!A77</f>
        <v>18:15 - 18:30</v>
      </c>
      <c r="BF77" s="17">
        <f>'Scheduling Accuracy'!L77</f>
        <v>1597.11</v>
      </c>
      <c r="BG77" s="17">
        <f>'Forecasting Accuracy'!B77</f>
        <v>1493.61</v>
      </c>
      <c r="BH77" s="17">
        <f>'Forecasting Accuracy'!C77</f>
        <v>1649.94</v>
      </c>
    </row>
    <row r="78" spans="53:60">
      <c r="BA78" s="17" t="str">
        <f>'Scheduling Accuracy'!A78</f>
        <v>18:30 - 18:45</v>
      </c>
      <c r="BB78" s="17">
        <f>'Scheduling Accuracy'!G78</f>
        <v>29.25</v>
      </c>
      <c r="BC78" s="17">
        <v>57</v>
      </c>
      <c r="BD78" s="17">
        <v>-57</v>
      </c>
      <c r="BE78" s="17" t="str">
        <f>'Scheduling Accuracy'!A78</f>
        <v>18:30 - 18:45</v>
      </c>
      <c r="BF78" s="17">
        <f>'Scheduling Accuracy'!L78</f>
        <v>1627.43</v>
      </c>
      <c r="BG78" s="17">
        <f>'Forecasting Accuracy'!B78</f>
        <v>1491.83</v>
      </c>
      <c r="BH78" s="17">
        <f>'Forecasting Accuracy'!C78</f>
        <v>1656.68</v>
      </c>
    </row>
    <row r="79" spans="53:60">
      <c r="BA79" s="17" t="str">
        <f>'Scheduling Accuracy'!A79</f>
        <v>18:45 - 19:00</v>
      </c>
      <c r="BB79" s="17">
        <f>'Scheduling Accuracy'!G79</f>
        <v>15.059999999999945</v>
      </c>
      <c r="BC79" s="17">
        <v>57</v>
      </c>
      <c r="BD79" s="17">
        <v>-57</v>
      </c>
      <c r="BE79" s="17" t="str">
        <f>'Scheduling Accuracy'!A79</f>
        <v>18:45 - 19:00</v>
      </c>
      <c r="BF79" s="17">
        <f>'Scheduling Accuracy'!L79</f>
        <v>1649.16</v>
      </c>
      <c r="BG79" s="17">
        <f>'Forecasting Accuracy'!B79</f>
        <v>1503.2</v>
      </c>
      <c r="BH79" s="17">
        <f>'Forecasting Accuracy'!C79</f>
        <v>1664.22</v>
      </c>
    </row>
    <row r="80" spans="53:60">
      <c r="BA80" s="17" t="str">
        <f>'Scheduling Accuracy'!A80</f>
        <v>19:00 - 19:15</v>
      </c>
      <c r="BB80" s="17">
        <f>'Scheduling Accuracy'!G80</f>
        <v>21.6400000000001</v>
      </c>
      <c r="BC80" s="17">
        <v>57</v>
      </c>
      <c r="BD80" s="17">
        <v>-57</v>
      </c>
      <c r="BE80" s="17" t="str">
        <f>'Scheduling Accuracy'!A80</f>
        <v>19:00 - 19:15</v>
      </c>
      <c r="BF80" s="17">
        <f>'Scheduling Accuracy'!L80</f>
        <v>1662.5</v>
      </c>
      <c r="BG80" s="17">
        <f>'Forecasting Accuracy'!B80</f>
        <v>1519.15</v>
      </c>
      <c r="BH80" s="17">
        <f>'Forecasting Accuracy'!C80</f>
        <v>1684.14</v>
      </c>
    </row>
    <row r="81" spans="53:60">
      <c r="BA81" s="17" t="str">
        <f>'Scheduling Accuracy'!A81</f>
        <v>19:15 - 19:30</v>
      </c>
      <c r="BB81" s="17">
        <f>'Scheduling Accuracy'!G81</f>
        <v>23.839999999999918</v>
      </c>
      <c r="BC81" s="17">
        <v>57</v>
      </c>
      <c r="BD81" s="17">
        <v>-57</v>
      </c>
      <c r="BE81" s="17" t="str">
        <f>'Scheduling Accuracy'!A81</f>
        <v>19:15 - 19:30</v>
      </c>
      <c r="BF81" s="17">
        <f>'Scheduling Accuracy'!L81</f>
        <v>1657.72</v>
      </c>
      <c r="BG81" s="17">
        <f>'Forecasting Accuracy'!B81</f>
        <v>1513.95</v>
      </c>
      <c r="BH81" s="17">
        <f>'Forecasting Accuracy'!C81</f>
        <v>1681.56</v>
      </c>
    </row>
    <row r="82" spans="53:60">
      <c r="BA82" s="17" t="str">
        <f>'Scheduling Accuracy'!A82</f>
        <v>19:30 - 19:45</v>
      </c>
      <c r="BB82" s="17">
        <f>'Scheduling Accuracy'!G82</f>
        <v>28.939999999999827</v>
      </c>
      <c r="BC82" s="17">
        <v>57</v>
      </c>
      <c r="BD82" s="17">
        <v>-57</v>
      </c>
      <c r="BE82" s="17" t="str">
        <f>'Scheduling Accuracy'!A82</f>
        <v>19:30 - 19:45</v>
      </c>
      <c r="BF82" s="17">
        <f>'Scheduling Accuracy'!L82</f>
        <v>1659.93</v>
      </c>
      <c r="BG82" s="17">
        <f>'Forecasting Accuracy'!B82</f>
        <v>1512.44</v>
      </c>
      <c r="BH82" s="17">
        <f>'Forecasting Accuracy'!C82</f>
        <v>1688.87</v>
      </c>
    </row>
    <row r="83" spans="53:60">
      <c r="BA83" s="17" t="str">
        <f>'Scheduling Accuracy'!A83</f>
        <v>19:45 - 20:00</v>
      </c>
      <c r="BB83" s="17">
        <f>'Scheduling Accuracy'!G83</f>
        <v>30.349999999999909</v>
      </c>
      <c r="BC83" s="17">
        <v>57</v>
      </c>
      <c r="BD83" s="17">
        <v>-57</v>
      </c>
      <c r="BE83" s="17" t="str">
        <f>'Scheduling Accuracy'!A83</f>
        <v>19:45 - 20:00</v>
      </c>
      <c r="BF83" s="17">
        <f>'Scheduling Accuracy'!L83</f>
        <v>1652.93</v>
      </c>
      <c r="BG83" s="17">
        <f>'Forecasting Accuracy'!B83</f>
        <v>1521.87</v>
      </c>
      <c r="BH83" s="17">
        <f>'Forecasting Accuracy'!C83</f>
        <v>1683.28</v>
      </c>
    </row>
    <row r="84" spans="53:60">
      <c r="BA84" s="17" t="str">
        <f>'Scheduling Accuracy'!A84</f>
        <v>20:00 - 20:15</v>
      </c>
      <c r="BB84" s="17">
        <f>'Scheduling Accuracy'!G84</f>
        <v>50.840000000000146</v>
      </c>
      <c r="BC84" s="17">
        <v>57</v>
      </c>
      <c r="BD84" s="17">
        <v>-57</v>
      </c>
      <c r="BE84" s="17" t="str">
        <f>'Scheduling Accuracy'!A84</f>
        <v>20:00 - 20:15</v>
      </c>
      <c r="BF84" s="17">
        <f>'Scheduling Accuracy'!L84</f>
        <v>1631.1</v>
      </c>
      <c r="BG84" s="17">
        <f>'Forecasting Accuracy'!B84</f>
        <v>1507.97</v>
      </c>
      <c r="BH84" s="17">
        <f>'Forecasting Accuracy'!C84</f>
        <v>1681.94</v>
      </c>
    </row>
    <row r="85" spans="53:60">
      <c r="BA85" s="17" t="str">
        <f>'Scheduling Accuracy'!A85</f>
        <v>20:15 - 20:30</v>
      </c>
      <c r="BB85" s="17">
        <f>'Scheduling Accuracy'!G85</f>
        <v>32.409999999999854</v>
      </c>
      <c r="BC85" s="17">
        <v>57</v>
      </c>
      <c r="BD85" s="17">
        <v>-57</v>
      </c>
      <c r="BE85" s="17" t="str">
        <f>'Scheduling Accuracy'!A85</f>
        <v>20:15 - 20:30</v>
      </c>
      <c r="BF85" s="17">
        <f>'Scheduling Accuracy'!L85</f>
        <v>1627.15</v>
      </c>
      <c r="BG85" s="17">
        <f>'Forecasting Accuracy'!B85</f>
        <v>1487.62</v>
      </c>
      <c r="BH85" s="17">
        <f>'Forecasting Accuracy'!C85</f>
        <v>1659.56</v>
      </c>
    </row>
    <row r="86" spans="53:60">
      <c r="BA86" s="17" t="str">
        <f>'Scheduling Accuracy'!A86</f>
        <v>20:30 - 20:45</v>
      </c>
      <c r="BB86" s="17">
        <f>'Scheduling Accuracy'!G86</f>
        <v>42.6400000000001</v>
      </c>
      <c r="BC86" s="17">
        <v>57</v>
      </c>
      <c r="BD86" s="17">
        <v>-57</v>
      </c>
      <c r="BE86" s="17" t="str">
        <f>'Scheduling Accuracy'!A86</f>
        <v>20:30 - 20:45</v>
      </c>
      <c r="BF86" s="17">
        <f>'Scheduling Accuracy'!L86</f>
        <v>1611.25</v>
      </c>
      <c r="BG86" s="17">
        <f>'Forecasting Accuracy'!B86</f>
        <v>1460.2</v>
      </c>
      <c r="BH86" s="17">
        <f>'Forecasting Accuracy'!C86</f>
        <v>1653.89</v>
      </c>
    </row>
    <row r="87" spans="53:60">
      <c r="BA87" s="17" t="str">
        <f>'Scheduling Accuracy'!A87</f>
        <v>20:45 - 21:00</v>
      </c>
      <c r="BB87" s="17">
        <f>'Scheduling Accuracy'!G87</f>
        <v>57.839999999999918</v>
      </c>
      <c r="BC87" s="17">
        <v>57</v>
      </c>
      <c r="BD87" s="17">
        <v>-57</v>
      </c>
      <c r="BE87" s="17" t="str">
        <f>'Scheduling Accuracy'!A87</f>
        <v>20:45 - 21:00</v>
      </c>
      <c r="BF87" s="17">
        <f>'Scheduling Accuracy'!L87</f>
        <v>1591.41</v>
      </c>
      <c r="BG87" s="17">
        <f>'Forecasting Accuracy'!B87</f>
        <v>1444.73</v>
      </c>
      <c r="BH87" s="17">
        <f>'Forecasting Accuracy'!C87</f>
        <v>1649.25</v>
      </c>
    </row>
    <row r="88" spans="53:60">
      <c r="BA88" s="17" t="str">
        <f>'Scheduling Accuracy'!A88</f>
        <v>21:00 - 21:15</v>
      </c>
      <c r="BB88" s="17">
        <f>'Scheduling Accuracy'!G88</f>
        <v>50.529999999999973</v>
      </c>
      <c r="BC88" s="17">
        <v>57</v>
      </c>
      <c r="BD88" s="17">
        <v>-57</v>
      </c>
      <c r="BE88" s="17" t="str">
        <f>'Scheduling Accuracy'!A88</f>
        <v>21:00 - 21:15</v>
      </c>
      <c r="BF88" s="17">
        <f>'Scheduling Accuracy'!L88</f>
        <v>1576.45</v>
      </c>
      <c r="BG88" s="17">
        <f>'Forecasting Accuracy'!B88</f>
        <v>1417.62</v>
      </c>
      <c r="BH88" s="17">
        <f>'Forecasting Accuracy'!C88</f>
        <v>1626.98</v>
      </c>
    </row>
    <row r="89" spans="53:60">
      <c r="BA89" s="17" t="str">
        <f>'Scheduling Accuracy'!A89</f>
        <v>21:15 - 21:30</v>
      </c>
      <c r="BB89" s="17">
        <f>'Scheduling Accuracy'!G89</f>
        <v>43.629999999999882</v>
      </c>
      <c r="BC89" s="17">
        <v>57</v>
      </c>
      <c r="BD89" s="17">
        <v>-57</v>
      </c>
      <c r="BE89" s="17" t="str">
        <f>'Scheduling Accuracy'!A89</f>
        <v>21:15 - 21:30</v>
      </c>
      <c r="BF89" s="17">
        <f>'Scheduling Accuracy'!L89</f>
        <v>1569.72</v>
      </c>
      <c r="BG89" s="17">
        <f>'Forecasting Accuracy'!B89</f>
        <v>1402.5</v>
      </c>
      <c r="BH89" s="17">
        <f>'Forecasting Accuracy'!C89</f>
        <v>1613.35</v>
      </c>
    </row>
    <row r="90" spans="53:60">
      <c r="BA90" s="17" t="str">
        <f>'Scheduling Accuracy'!A90</f>
        <v>21:30 - 21:45</v>
      </c>
      <c r="BB90" s="17">
        <f>'Scheduling Accuracy'!G90</f>
        <v>43.740000000000009</v>
      </c>
      <c r="BC90" s="17">
        <v>57</v>
      </c>
      <c r="BD90" s="17">
        <v>-57</v>
      </c>
      <c r="BE90" s="17" t="str">
        <f>'Scheduling Accuracy'!A90</f>
        <v>21:30 - 21:45</v>
      </c>
      <c r="BF90" s="17">
        <f>'Scheduling Accuracy'!L90</f>
        <v>1566.6</v>
      </c>
      <c r="BG90" s="17">
        <f>'Forecasting Accuracy'!B90</f>
        <v>1400.01</v>
      </c>
      <c r="BH90" s="17">
        <f>'Forecasting Accuracy'!C90</f>
        <v>1610.34</v>
      </c>
    </row>
    <row r="91" spans="53:60">
      <c r="BA91" s="17" t="str">
        <f>'Scheduling Accuracy'!A91</f>
        <v>21:45 - 22:00</v>
      </c>
      <c r="BB91" s="17">
        <f>'Scheduling Accuracy'!G91</f>
        <v>58.029999999999973</v>
      </c>
      <c r="BC91" s="17">
        <v>57</v>
      </c>
      <c r="BD91" s="17">
        <v>-57</v>
      </c>
      <c r="BE91" s="17" t="str">
        <f>'Scheduling Accuracy'!A91</f>
        <v>21:45 - 22:00</v>
      </c>
      <c r="BF91" s="17">
        <f>'Scheduling Accuracy'!L91</f>
        <v>1559.92</v>
      </c>
      <c r="BG91" s="17">
        <f>'Forecasting Accuracy'!B91</f>
        <v>1395.77</v>
      </c>
      <c r="BH91" s="17">
        <f>'Forecasting Accuracy'!C91</f>
        <v>1617.95</v>
      </c>
    </row>
    <row r="92" spans="53:60">
      <c r="BA92" s="17" t="str">
        <f>'Scheduling Accuracy'!A92</f>
        <v>22:00 - 22:15</v>
      </c>
      <c r="BB92" s="17">
        <f>'Scheduling Accuracy'!G92</f>
        <v>73.179999999999836</v>
      </c>
      <c r="BC92" s="17">
        <v>57</v>
      </c>
      <c r="BD92" s="17">
        <v>-57</v>
      </c>
      <c r="BE92" s="17" t="str">
        <f>'Scheduling Accuracy'!A92</f>
        <v>22:00 - 22:15</v>
      </c>
      <c r="BF92" s="17">
        <f>'Scheduling Accuracy'!L92</f>
        <v>1535.43</v>
      </c>
      <c r="BG92" s="17">
        <f>'Forecasting Accuracy'!B92</f>
        <v>1377.74</v>
      </c>
      <c r="BH92" s="17">
        <f>'Forecasting Accuracy'!C92</f>
        <v>1608.61</v>
      </c>
    </row>
    <row r="93" spans="53:60">
      <c r="BA93" s="17" t="str">
        <f>'Scheduling Accuracy'!A93</f>
        <v>22:15 - 22:30</v>
      </c>
      <c r="BB93" s="17">
        <f>'Scheduling Accuracy'!G93</f>
        <v>66.710000000000036</v>
      </c>
      <c r="BC93" s="17">
        <v>57</v>
      </c>
      <c r="BD93" s="17">
        <v>-57</v>
      </c>
      <c r="BE93" s="17" t="str">
        <f>'Scheduling Accuracy'!A93</f>
        <v>22:15 - 22:30</v>
      </c>
      <c r="BF93" s="17">
        <f>'Scheduling Accuracy'!L93</f>
        <v>1533.72</v>
      </c>
      <c r="BG93" s="17">
        <f>'Forecasting Accuracy'!B93</f>
        <v>1369.5</v>
      </c>
      <c r="BH93" s="17">
        <f>'Forecasting Accuracy'!C93</f>
        <v>1600.43</v>
      </c>
    </row>
    <row r="94" spans="53:60">
      <c r="BA94" s="17" t="str">
        <f>'Scheduling Accuracy'!A94</f>
        <v>22:30 - 22:45</v>
      </c>
      <c r="BB94" s="17">
        <f>'Scheduling Accuracy'!G94</f>
        <v>69.279999999999973</v>
      </c>
      <c r="BC94" s="17">
        <v>57</v>
      </c>
      <c r="BD94" s="17">
        <v>-57</v>
      </c>
      <c r="BE94" s="17" t="str">
        <f>'Scheduling Accuracy'!A94</f>
        <v>22:30 - 22:45</v>
      </c>
      <c r="BF94" s="17">
        <f>'Scheduling Accuracy'!L94</f>
        <v>1541.09</v>
      </c>
      <c r="BG94" s="17">
        <f>'Forecasting Accuracy'!B94</f>
        <v>1360.15</v>
      </c>
      <c r="BH94" s="17">
        <f>'Forecasting Accuracy'!C94</f>
        <v>1610.37</v>
      </c>
    </row>
    <row r="95" spans="53:60">
      <c r="BA95" s="17" t="str">
        <f>'Scheduling Accuracy'!A95</f>
        <v>22:45 - 23:00</v>
      </c>
      <c r="BB95" s="17">
        <f>'Scheduling Accuracy'!G95</f>
        <v>61.660000000000082</v>
      </c>
      <c r="BC95" s="17">
        <v>57</v>
      </c>
      <c r="BD95" s="17">
        <v>-57</v>
      </c>
      <c r="BE95" s="17" t="str">
        <f>'Scheduling Accuracy'!A95</f>
        <v>22:45 - 23:00</v>
      </c>
      <c r="BF95" s="17">
        <f>'Scheduling Accuracy'!L95</f>
        <v>1524.3</v>
      </c>
      <c r="BG95" s="17">
        <f>'Forecasting Accuracy'!B95</f>
        <v>1351.4</v>
      </c>
      <c r="BH95" s="17">
        <f>'Forecasting Accuracy'!C95</f>
        <v>1585.96</v>
      </c>
    </row>
    <row r="96" spans="53:60">
      <c r="BA96" s="17" t="str">
        <f>'Scheduling Accuracy'!A96</f>
        <v>23:00 - 23:15</v>
      </c>
      <c r="BB96" s="17">
        <f>'Scheduling Accuracy'!G96</f>
        <v>64.5</v>
      </c>
      <c r="BC96" s="17">
        <v>57</v>
      </c>
      <c r="BD96" s="17">
        <v>-57</v>
      </c>
      <c r="BE96" s="17" t="str">
        <f>'Scheduling Accuracy'!A96</f>
        <v>23:00 - 23:15</v>
      </c>
      <c r="BF96" s="17">
        <f>'Scheduling Accuracy'!L96</f>
        <v>1492.57</v>
      </c>
      <c r="BG96" s="17">
        <f>'Forecasting Accuracy'!B96</f>
        <v>1332.04</v>
      </c>
      <c r="BH96" s="17">
        <f>'Forecasting Accuracy'!C96</f>
        <v>1557.07</v>
      </c>
    </row>
    <row r="97" spans="53:60">
      <c r="BA97" s="17" t="str">
        <f>'Scheduling Accuracy'!A97</f>
        <v>23:15 - 23:30</v>
      </c>
      <c r="BB97" s="17">
        <f>'Scheduling Accuracy'!G97</f>
        <v>58.669999999999845</v>
      </c>
      <c r="BC97" s="17">
        <v>57</v>
      </c>
      <c r="BD97" s="17">
        <v>-57</v>
      </c>
      <c r="BE97" s="17" t="str">
        <f>'Scheduling Accuracy'!A97</f>
        <v>23:15 - 23:30</v>
      </c>
      <c r="BF97" s="17">
        <f>'Scheduling Accuracy'!L97</f>
        <v>1477.67</v>
      </c>
      <c r="BG97" s="17">
        <f>'Forecasting Accuracy'!B97</f>
        <v>1317.41</v>
      </c>
      <c r="BH97" s="17">
        <f>'Forecasting Accuracy'!C97</f>
        <v>1536.34</v>
      </c>
    </row>
    <row r="98" spans="53:60">
      <c r="BA98" s="17" t="str">
        <f>'Scheduling Accuracy'!A98</f>
        <v>23:30 - 23:45</v>
      </c>
      <c r="BB98" s="17">
        <f>'Scheduling Accuracy'!G98</f>
        <v>54.8900000000001</v>
      </c>
      <c r="BC98" s="17">
        <v>57</v>
      </c>
      <c r="BD98" s="17">
        <v>-57</v>
      </c>
      <c r="BE98" s="17" t="str">
        <f>'Scheduling Accuracy'!A98</f>
        <v>23:30 - 23:45</v>
      </c>
      <c r="BF98" s="17">
        <f>'Scheduling Accuracy'!L98</f>
        <v>1459.81</v>
      </c>
      <c r="BG98" s="17">
        <f>'Forecasting Accuracy'!B98</f>
        <v>1299.47</v>
      </c>
      <c r="BH98" s="17">
        <f>'Forecasting Accuracy'!C98</f>
        <v>1514.7</v>
      </c>
    </row>
    <row r="99" spans="53:60">
      <c r="BA99" s="17" t="str">
        <f>'Scheduling Accuracy'!A99</f>
        <v>23:45 - 24:00</v>
      </c>
      <c r="BB99" s="17">
        <f>'Scheduling Accuracy'!G99</f>
        <v>46.669999999999845</v>
      </c>
      <c r="BC99" s="17">
        <v>57</v>
      </c>
      <c r="BD99" s="17">
        <v>-57</v>
      </c>
      <c r="BE99" s="17" t="str">
        <f>'Scheduling Accuracy'!A99</f>
        <v>23:45 - 24:00</v>
      </c>
      <c r="BF99" s="17">
        <f>'Scheduling Accuracy'!L99</f>
        <v>1424.9</v>
      </c>
      <c r="BG99" s="17">
        <f>'Forecasting Accuracy'!B99</f>
        <v>1282.8</v>
      </c>
      <c r="BH99" s="17">
        <f>'Forecasting Accuracy'!C99</f>
        <v>1471.57</v>
      </c>
    </row>
  </sheetData>
  <sheetProtection formatCells="0" formatColumns="0" formatRows="0" insertColumns="0" insertRows="0" insertHyperlinks="0" deleteColumns="0" deleteRows="0" sort="0" autoFilter="0" pivotTables="0"/>
  <mergeCells count="31">
    <mergeCell ref="B8:D8"/>
    <mergeCell ref="B2:F3"/>
    <mergeCell ref="B4:F4"/>
    <mergeCell ref="B5:D5"/>
    <mergeCell ref="B6:D6"/>
    <mergeCell ref="B7:D7"/>
    <mergeCell ref="B9:F9"/>
    <mergeCell ref="B10:D10"/>
    <mergeCell ref="E10:E14"/>
    <mergeCell ref="B11:D11"/>
    <mergeCell ref="B12:D12"/>
    <mergeCell ref="B13:D13"/>
    <mergeCell ref="B14:D14"/>
    <mergeCell ref="B15:D15"/>
    <mergeCell ref="B16:F16"/>
    <mergeCell ref="B17:D17"/>
    <mergeCell ref="E17:E21"/>
    <mergeCell ref="B18:D18"/>
    <mergeCell ref="B19:D19"/>
    <mergeCell ref="B20:D20"/>
    <mergeCell ref="B21:D21"/>
    <mergeCell ref="B29:D29"/>
    <mergeCell ref="B30:D30"/>
    <mergeCell ref="B31:D31"/>
    <mergeCell ref="B32:D32"/>
    <mergeCell ref="B22:D22"/>
    <mergeCell ref="B23:D23"/>
    <mergeCell ref="B24:D24"/>
    <mergeCell ref="B26:F26"/>
    <mergeCell ref="B27:D27"/>
    <mergeCell ref="B28:D28"/>
  </mergeCells>
  <conditionalFormatting sqref="F11:F15">
    <cfRule type="cellIs" dxfId="40" priority="1" operator="greaterThan">
      <formula>0</formula>
    </cfRule>
  </conditionalFormatting>
  <conditionalFormatting sqref="F18:F22">
    <cfRule type="cellIs" dxfId="39" priority="2" operator="greaterThan">
      <formula>0</formula>
    </cfRule>
  </conditionalFormatting>
  <conditionalFormatting sqref="F14">
    <cfRule type="cellIs" dxfId="38" priority="3" operator="greaterThan">
      <formula>18</formula>
    </cfRule>
  </conditionalFormatting>
  <conditionalFormatting sqref="F21">
    <cfRule type="cellIs" dxfId="37" priority="4" operator="greaterThan">
      <formula>18</formula>
    </cfRule>
  </conditionalFormatting>
  <conditionalFormatting sqref="B16:F22">
    <cfRule type="cellIs" dxfId="36" priority="5" operator="greaterThan">
      <formula>0</formula>
    </cfRule>
  </conditionalFormatting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5"/>
  <sheetViews>
    <sheetView workbookViewId="0">
      <selection activeCell="A111" sqref="A111"/>
    </sheetView>
  </sheetViews>
  <sheetFormatPr defaultColWidth="8.85546875" defaultRowHeight="15"/>
  <cols>
    <col min="1" max="1" width="16.7109375" customWidth="1"/>
    <col min="2" max="2" width="14.42578125" customWidth="1"/>
    <col min="4" max="4" width="16.42578125" customWidth="1"/>
    <col min="7" max="7" width="15.42578125" customWidth="1"/>
    <col min="8" max="8" width="13.85546875" customWidth="1"/>
    <col min="10" max="10" width="19" customWidth="1"/>
    <col min="12" max="12" width="14" customWidth="1"/>
  </cols>
  <sheetData>
    <row r="1" spans="1:12" ht="16.5" customHeight="1">
      <c r="A1" s="139" t="s">
        <v>39</v>
      </c>
      <c r="B1" s="140"/>
      <c r="C1" s="140"/>
      <c r="D1" s="140"/>
      <c r="E1" s="141"/>
      <c r="G1" s="134" t="s">
        <v>40</v>
      </c>
      <c r="H1" s="135"/>
      <c r="I1" s="2"/>
      <c r="J1" s="136" t="s">
        <v>41</v>
      </c>
      <c r="K1" s="2"/>
    </row>
    <row r="2" spans="1:12">
      <c r="A2" s="142" t="s">
        <v>42</v>
      </c>
      <c r="B2" s="144" t="s">
        <v>43</v>
      </c>
      <c r="C2" s="146" t="s">
        <v>7</v>
      </c>
      <c r="D2" s="148" t="s">
        <v>44</v>
      </c>
      <c r="E2" s="136" t="s">
        <v>45</v>
      </c>
      <c r="G2" s="136" t="s">
        <v>44</v>
      </c>
      <c r="H2" s="136" t="s">
        <v>45</v>
      </c>
      <c r="I2" s="2"/>
      <c r="J2" s="137"/>
      <c r="K2" s="2"/>
    </row>
    <row r="3" spans="1:12" ht="15.75" customHeight="1">
      <c r="A3" s="143"/>
      <c r="B3" s="145"/>
      <c r="C3" s="147"/>
      <c r="D3" s="149"/>
      <c r="E3" s="150"/>
      <c r="G3" s="138"/>
      <c r="H3" s="138"/>
      <c r="I3" s="2"/>
      <c r="J3" s="138"/>
      <c r="K3" s="2"/>
      <c r="L3" s="17" t="s">
        <v>5</v>
      </c>
    </row>
    <row r="4" spans="1:12" ht="15.75" customHeight="1">
      <c r="A4" s="34" t="s">
        <v>46</v>
      </c>
      <c r="B4" s="1">
        <v>1262.48</v>
      </c>
      <c r="C4" s="1">
        <v>1322.7</v>
      </c>
      <c r="D4" s="1">
        <f t="shared" ref="D4:D35" si="0">C4-B4</f>
        <v>60.220000000000027</v>
      </c>
      <c r="E4" s="33">
        <f t="shared" ref="E4:E35" si="1">IFERROR(ABS((C4-B4)/C4),"")</f>
        <v>4.5528086489755822E-2</v>
      </c>
      <c r="G4" s="1">
        <f t="shared" ref="G4:G35" si="2">C4- B4-J4</f>
        <v>60.220000000000027</v>
      </c>
      <c r="H4" s="32">
        <f t="shared" ref="H4:H35" si="3">IFERROR(ABS((C4-(B4+J4))/C4),"")</f>
        <v>4.5528086489755822E-2</v>
      </c>
      <c r="J4" s="1">
        <v>0</v>
      </c>
      <c r="L4" s="31">
        <f t="shared" ref="L4:L35" si="4">B4+J4</f>
        <v>1262.48</v>
      </c>
    </row>
    <row r="5" spans="1:12" ht="15.75" customHeight="1">
      <c r="A5" s="34" t="s">
        <v>47</v>
      </c>
      <c r="B5" s="1">
        <v>1247.46</v>
      </c>
      <c r="C5" s="1">
        <v>1297.82</v>
      </c>
      <c r="D5" s="1">
        <f t="shared" si="0"/>
        <v>50.3599999999999</v>
      </c>
      <c r="E5" s="33">
        <f t="shared" si="1"/>
        <v>3.8803532076867285E-2</v>
      </c>
      <c r="G5" s="1">
        <f t="shared" si="2"/>
        <v>50.3599999999999</v>
      </c>
      <c r="H5" s="32">
        <f t="shared" si="3"/>
        <v>3.8803532076867285E-2</v>
      </c>
      <c r="J5" s="1">
        <v>0</v>
      </c>
      <c r="L5" s="31">
        <f t="shared" si="4"/>
        <v>1247.46</v>
      </c>
    </row>
    <row r="6" spans="1:12" ht="15.75" customHeight="1">
      <c r="A6" s="34" t="s">
        <v>48</v>
      </c>
      <c r="B6" s="1">
        <v>1219.51</v>
      </c>
      <c r="C6" s="1">
        <v>1233.67</v>
      </c>
      <c r="D6" s="1">
        <f t="shared" si="0"/>
        <v>14.160000000000082</v>
      </c>
      <c r="E6" s="33">
        <f t="shared" si="1"/>
        <v>1.1477947911516111E-2</v>
      </c>
      <c r="G6" s="1">
        <f t="shared" si="2"/>
        <v>14.160000000000082</v>
      </c>
      <c r="H6" s="32">
        <f t="shared" si="3"/>
        <v>1.1477947911516111E-2</v>
      </c>
      <c r="J6" s="1">
        <v>0</v>
      </c>
      <c r="L6" s="31">
        <f t="shared" si="4"/>
        <v>1219.51</v>
      </c>
    </row>
    <row r="7" spans="1:12" ht="15.75" customHeight="1">
      <c r="A7" s="34" t="s">
        <v>49</v>
      </c>
      <c r="B7" s="1">
        <v>1198.72</v>
      </c>
      <c r="C7" s="1">
        <v>1235.3800000000001</v>
      </c>
      <c r="D7" s="1">
        <f t="shared" si="0"/>
        <v>36.660000000000082</v>
      </c>
      <c r="E7" s="33">
        <f t="shared" si="1"/>
        <v>2.9675079732551991E-2</v>
      </c>
      <c r="G7" s="1">
        <f t="shared" si="2"/>
        <v>36.660000000000082</v>
      </c>
      <c r="H7" s="32">
        <f t="shared" si="3"/>
        <v>2.9675079732551991E-2</v>
      </c>
      <c r="J7" s="1">
        <v>0</v>
      </c>
      <c r="L7" s="31">
        <f t="shared" si="4"/>
        <v>1198.72</v>
      </c>
    </row>
    <row r="8" spans="1:12" ht="15.75" customHeight="1">
      <c r="A8" s="34" t="s">
        <v>50</v>
      </c>
      <c r="B8" s="1">
        <v>1181.58</v>
      </c>
      <c r="C8" s="1">
        <v>1228.5999999999999</v>
      </c>
      <c r="D8" s="1">
        <f t="shared" si="0"/>
        <v>47.019999999999982</v>
      </c>
      <c r="E8" s="33">
        <f t="shared" si="1"/>
        <v>3.8271202995279169E-2</v>
      </c>
      <c r="G8" s="1">
        <f t="shared" si="2"/>
        <v>47.019999999999982</v>
      </c>
      <c r="H8" s="32">
        <f t="shared" si="3"/>
        <v>3.8271202995279169E-2</v>
      </c>
      <c r="J8" s="1">
        <v>0</v>
      </c>
      <c r="L8" s="31">
        <f t="shared" si="4"/>
        <v>1181.58</v>
      </c>
    </row>
    <row r="9" spans="1:12" ht="15.75" customHeight="1">
      <c r="A9" s="34" t="s">
        <v>51</v>
      </c>
      <c r="B9" s="1">
        <v>1165.33</v>
      </c>
      <c r="C9" s="1">
        <v>1205.1099999999999</v>
      </c>
      <c r="D9" s="1">
        <f t="shared" si="0"/>
        <v>39.779999999999973</v>
      </c>
      <c r="E9" s="33">
        <f t="shared" si="1"/>
        <v>3.30094348233771E-2</v>
      </c>
      <c r="G9" s="1">
        <f t="shared" si="2"/>
        <v>39.779999999999973</v>
      </c>
      <c r="H9" s="32">
        <f t="shared" si="3"/>
        <v>3.30094348233771E-2</v>
      </c>
      <c r="J9" s="1">
        <v>0</v>
      </c>
      <c r="L9" s="31">
        <f t="shared" si="4"/>
        <v>1165.33</v>
      </c>
    </row>
    <row r="10" spans="1:12" ht="15.75" customHeight="1">
      <c r="A10" s="34" t="s">
        <v>52</v>
      </c>
      <c r="B10" s="1">
        <v>1148.04</v>
      </c>
      <c r="C10" s="1">
        <v>1181.97</v>
      </c>
      <c r="D10" s="1">
        <f t="shared" si="0"/>
        <v>33.930000000000064</v>
      </c>
      <c r="E10" s="33">
        <f t="shared" si="1"/>
        <v>2.8706312342952921E-2</v>
      </c>
      <c r="G10" s="1">
        <f t="shared" si="2"/>
        <v>33.930000000000064</v>
      </c>
      <c r="H10" s="32">
        <f t="shared" si="3"/>
        <v>2.8706312342952921E-2</v>
      </c>
      <c r="J10" s="1">
        <v>0</v>
      </c>
      <c r="L10" s="31">
        <f t="shared" si="4"/>
        <v>1148.04</v>
      </c>
    </row>
    <row r="11" spans="1:12" ht="15.75" customHeight="1">
      <c r="A11" s="34" t="s">
        <v>53</v>
      </c>
      <c r="B11" s="1">
        <v>1141.54</v>
      </c>
      <c r="C11" s="1">
        <v>1169.28</v>
      </c>
      <c r="D11" s="1">
        <f t="shared" si="0"/>
        <v>27.740000000000009</v>
      </c>
      <c r="E11" s="33">
        <f t="shared" si="1"/>
        <v>2.3724001094690757E-2</v>
      </c>
      <c r="G11" s="1">
        <f t="shared" si="2"/>
        <v>27.740000000000009</v>
      </c>
      <c r="H11" s="32">
        <f t="shared" si="3"/>
        <v>2.3724001094690757E-2</v>
      </c>
      <c r="J11" s="1">
        <v>0</v>
      </c>
      <c r="L11" s="31">
        <f t="shared" si="4"/>
        <v>1141.54</v>
      </c>
    </row>
    <row r="12" spans="1:12" ht="15.75" customHeight="1">
      <c r="A12" s="34" t="s">
        <v>54</v>
      </c>
      <c r="B12" s="1">
        <v>1131.71</v>
      </c>
      <c r="C12" s="1">
        <v>1154.99</v>
      </c>
      <c r="D12" s="1">
        <f t="shared" si="0"/>
        <v>23.279999999999973</v>
      </c>
      <c r="E12" s="33">
        <f t="shared" si="1"/>
        <v>2.0156018666828261E-2</v>
      </c>
      <c r="G12" s="1">
        <f t="shared" si="2"/>
        <v>23.279999999999973</v>
      </c>
      <c r="H12" s="32">
        <f t="shared" si="3"/>
        <v>2.0156018666828261E-2</v>
      </c>
      <c r="J12" s="1">
        <v>0</v>
      </c>
      <c r="L12" s="31">
        <f t="shared" si="4"/>
        <v>1131.71</v>
      </c>
    </row>
    <row r="13" spans="1:12" ht="15.75" customHeight="1">
      <c r="A13" s="34" t="s">
        <v>55</v>
      </c>
      <c r="B13" s="1">
        <v>1093.24</v>
      </c>
      <c r="C13" s="1">
        <v>1144.0999999999999</v>
      </c>
      <c r="D13" s="1">
        <f t="shared" si="0"/>
        <v>50.8599999999999</v>
      </c>
      <c r="E13" s="33">
        <f t="shared" si="1"/>
        <v>4.4454156105235475E-2</v>
      </c>
      <c r="G13" s="1">
        <f t="shared" si="2"/>
        <v>50.8599999999999</v>
      </c>
      <c r="H13" s="32">
        <f t="shared" si="3"/>
        <v>4.4454156105235475E-2</v>
      </c>
      <c r="J13" s="1">
        <v>0</v>
      </c>
      <c r="K13" s="3"/>
      <c r="L13" s="31">
        <f t="shared" si="4"/>
        <v>1093.24</v>
      </c>
    </row>
    <row r="14" spans="1:12" ht="15.75" customHeight="1">
      <c r="A14" s="34" t="s">
        <v>56</v>
      </c>
      <c r="B14" s="1">
        <v>1083.47</v>
      </c>
      <c r="C14" s="1">
        <v>1138.6500000000001</v>
      </c>
      <c r="D14" s="1">
        <f t="shared" si="0"/>
        <v>55.180000000000064</v>
      </c>
      <c r="E14" s="33">
        <f t="shared" si="1"/>
        <v>4.8460896675888168E-2</v>
      </c>
      <c r="G14" s="1">
        <f t="shared" si="2"/>
        <v>55.180000000000064</v>
      </c>
      <c r="H14" s="32">
        <f t="shared" si="3"/>
        <v>4.8460896675888168E-2</v>
      </c>
      <c r="J14" s="1">
        <v>0</v>
      </c>
      <c r="L14" s="31">
        <f t="shared" si="4"/>
        <v>1083.47</v>
      </c>
    </row>
    <row r="15" spans="1:12" ht="15.75" customHeight="1">
      <c r="A15" s="34" t="s">
        <v>57</v>
      </c>
      <c r="B15" s="1">
        <v>1081.48</v>
      </c>
      <c r="C15" s="1">
        <v>1129.71</v>
      </c>
      <c r="D15" s="1">
        <f t="shared" si="0"/>
        <v>48.230000000000018</v>
      </c>
      <c r="E15" s="33">
        <f t="shared" si="1"/>
        <v>4.2692372378752085E-2</v>
      </c>
      <c r="G15" s="1">
        <f t="shared" si="2"/>
        <v>48.230000000000018</v>
      </c>
      <c r="H15" s="32">
        <f t="shared" si="3"/>
        <v>4.2692372378752085E-2</v>
      </c>
      <c r="J15" s="1">
        <v>0</v>
      </c>
      <c r="L15" s="31">
        <f t="shared" si="4"/>
        <v>1081.48</v>
      </c>
    </row>
    <row r="16" spans="1:12" ht="15.75" customHeight="1">
      <c r="A16" s="34" t="s">
        <v>58</v>
      </c>
      <c r="B16" s="1">
        <v>1092.52</v>
      </c>
      <c r="C16" s="1">
        <v>1124.44</v>
      </c>
      <c r="D16" s="1">
        <f t="shared" si="0"/>
        <v>31.920000000000073</v>
      </c>
      <c r="E16" s="33">
        <f t="shared" si="1"/>
        <v>2.8387463982071138E-2</v>
      </c>
      <c r="G16" s="1">
        <f t="shared" si="2"/>
        <v>31.920000000000073</v>
      </c>
      <c r="H16" s="32">
        <f t="shared" si="3"/>
        <v>2.8387463982071138E-2</v>
      </c>
      <c r="J16" s="1">
        <v>0</v>
      </c>
      <c r="L16" s="31">
        <f t="shared" si="4"/>
        <v>1092.52</v>
      </c>
    </row>
    <row r="17" spans="1:12" ht="15.75" customHeight="1">
      <c r="A17" s="34" t="s">
        <v>59</v>
      </c>
      <c r="B17" s="1">
        <v>1094.8599999999999</v>
      </c>
      <c r="C17" s="1">
        <v>1117.5</v>
      </c>
      <c r="D17" s="1">
        <f t="shared" si="0"/>
        <v>22.6400000000001</v>
      </c>
      <c r="E17" s="33">
        <f t="shared" si="1"/>
        <v>2.0259507829977718E-2</v>
      </c>
      <c r="G17" s="1">
        <f t="shared" si="2"/>
        <v>22.6400000000001</v>
      </c>
      <c r="H17" s="32">
        <f t="shared" si="3"/>
        <v>2.0259507829977718E-2</v>
      </c>
      <c r="J17" s="1">
        <v>0</v>
      </c>
      <c r="L17" s="31">
        <f t="shared" si="4"/>
        <v>1094.8599999999999</v>
      </c>
    </row>
    <row r="18" spans="1:12" ht="15.75" customHeight="1">
      <c r="A18" s="34" t="s">
        <v>60</v>
      </c>
      <c r="B18" s="1">
        <v>1101.58</v>
      </c>
      <c r="C18" s="1">
        <v>1108.8800000000001</v>
      </c>
      <c r="D18" s="1">
        <f t="shared" si="0"/>
        <v>7.3000000000001819</v>
      </c>
      <c r="E18" s="33">
        <f t="shared" si="1"/>
        <v>6.5832191039609167E-3</v>
      </c>
      <c r="G18" s="1">
        <f t="shared" si="2"/>
        <v>7.3000000000001819</v>
      </c>
      <c r="H18" s="32">
        <f t="shared" si="3"/>
        <v>6.5832191039609167E-3</v>
      </c>
      <c r="J18" s="1">
        <v>0</v>
      </c>
      <c r="L18" s="31">
        <f t="shared" si="4"/>
        <v>1101.58</v>
      </c>
    </row>
    <row r="19" spans="1:12" ht="15.75" customHeight="1">
      <c r="A19" s="34" t="s">
        <v>61</v>
      </c>
      <c r="B19" s="1">
        <v>1093.06</v>
      </c>
      <c r="C19" s="1">
        <v>1104.53</v>
      </c>
      <c r="D19" s="1">
        <f t="shared" si="0"/>
        <v>11.470000000000027</v>
      </c>
      <c r="E19" s="33">
        <f t="shared" si="1"/>
        <v>1.038450743755265E-2</v>
      </c>
      <c r="G19" s="1">
        <f t="shared" si="2"/>
        <v>11.470000000000027</v>
      </c>
      <c r="H19" s="32">
        <f t="shared" si="3"/>
        <v>1.038450743755265E-2</v>
      </c>
      <c r="J19" s="1">
        <v>0</v>
      </c>
      <c r="L19" s="31">
        <f t="shared" si="4"/>
        <v>1093.06</v>
      </c>
    </row>
    <row r="20" spans="1:12" ht="15.75" customHeight="1">
      <c r="A20" s="34" t="s">
        <v>62</v>
      </c>
      <c r="B20" s="1">
        <v>1099.18</v>
      </c>
      <c r="C20" s="1">
        <v>1108.6199999999999</v>
      </c>
      <c r="D20" s="1">
        <f t="shared" si="0"/>
        <v>9.4399999999998272</v>
      </c>
      <c r="E20" s="33">
        <f t="shared" si="1"/>
        <v>8.5150908336488855E-3</v>
      </c>
      <c r="G20" s="1">
        <f t="shared" si="2"/>
        <v>9.4399999999998272</v>
      </c>
      <c r="H20" s="32">
        <f t="shared" si="3"/>
        <v>8.5150908336488855E-3</v>
      </c>
      <c r="J20" s="1">
        <v>0</v>
      </c>
      <c r="L20" s="31">
        <f t="shared" si="4"/>
        <v>1099.18</v>
      </c>
    </row>
    <row r="21" spans="1:12" ht="15.75" customHeight="1">
      <c r="A21" s="34" t="s">
        <v>63</v>
      </c>
      <c r="B21" s="1">
        <v>1118.18</v>
      </c>
      <c r="C21" s="1">
        <v>1109.6600000000001</v>
      </c>
      <c r="D21" s="1">
        <f t="shared" si="0"/>
        <v>-8.5199999999999818</v>
      </c>
      <c r="E21" s="33">
        <f t="shared" si="1"/>
        <v>7.6780275039201023E-3</v>
      </c>
      <c r="G21" s="1">
        <f t="shared" si="2"/>
        <v>-8.5199999999999818</v>
      </c>
      <c r="H21" s="32">
        <f t="shared" si="3"/>
        <v>7.6780275039201023E-3</v>
      </c>
      <c r="J21" s="1">
        <v>0</v>
      </c>
      <c r="L21" s="31">
        <f t="shared" si="4"/>
        <v>1118.18</v>
      </c>
    </row>
    <row r="22" spans="1:12" ht="15.75" customHeight="1">
      <c r="A22" s="34" t="s">
        <v>64</v>
      </c>
      <c r="B22" s="1">
        <v>1134.72</v>
      </c>
      <c r="C22" s="1">
        <v>1113.5999999999999</v>
      </c>
      <c r="D22" s="1">
        <f t="shared" si="0"/>
        <v>-21.120000000000118</v>
      </c>
      <c r="E22" s="33">
        <f t="shared" si="1"/>
        <v>1.8965517241379418E-2</v>
      </c>
      <c r="G22" s="1">
        <f t="shared" si="2"/>
        <v>-21.120000000000118</v>
      </c>
      <c r="H22" s="32">
        <f t="shared" si="3"/>
        <v>1.8965517241379418E-2</v>
      </c>
      <c r="J22" s="1">
        <v>0</v>
      </c>
      <c r="L22" s="31">
        <f t="shared" si="4"/>
        <v>1134.72</v>
      </c>
    </row>
    <row r="23" spans="1:12" ht="15.75" customHeight="1">
      <c r="A23" s="34" t="s">
        <v>65</v>
      </c>
      <c r="B23" s="1">
        <v>1141.55</v>
      </c>
      <c r="C23" s="1">
        <v>1118.27</v>
      </c>
      <c r="D23" s="1">
        <f t="shared" si="0"/>
        <v>-23.279999999999973</v>
      </c>
      <c r="E23" s="33">
        <f t="shared" si="1"/>
        <v>2.0817870460622188E-2</v>
      </c>
      <c r="G23" s="1">
        <f t="shared" si="2"/>
        <v>-23.279999999999973</v>
      </c>
      <c r="H23" s="32">
        <f t="shared" si="3"/>
        <v>2.0817870460622188E-2</v>
      </c>
      <c r="J23" s="1">
        <v>0</v>
      </c>
      <c r="L23" s="31">
        <f t="shared" si="4"/>
        <v>1141.55</v>
      </c>
    </row>
    <row r="24" spans="1:12" ht="15.75" customHeight="1">
      <c r="A24" s="34" t="s">
        <v>66</v>
      </c>
      <c r="B24" s="1">
        <v>1141.23</v>
      </c>
      <c r="C24" s="1">
        <v>1132.24</v>
      </c>
      <c r="D24" s="1">
        <f t="shared" si="0"/>
        <v>-8.9900000000000091</v>
      </c>
      <c r="E24" s="33">
        <f t="shared" si="1"/>
        <v>7.9400127181516369E-3</v>
      </c>
      <c r="G24" s="1">
        <f t="shared" si="2"/>
        <v>-8.9900000000000091</v>
      </c>
      <c r="H24" s="32">
        <f t="shared" si="3"/>
        <v>7.9400127181516369E-3</v>
      </c>
      <c r="J24" s="1">
        <v>0</v>
      </c>
      <c r="L24" s="31">
        <f t="shared" si="4"/>
        <v>1141.23</v>
      </c>
    </row>
    <row r="25" spans="1:12" ht="15.75" customHeight="1">
      <c r="A25" s="34" t="s">
        <v>67</v>
      </c>
      <c r="B25" s="1">
        <v>1166.92</v>
      </c>
      <c r="C25" s="1">
        <v>1165.48</v>
      </c>
      <c r="D25" s="1">
        <f t="shared" si="0"/>
        <v>-1.4400000000000546</v>
      </c>
      <c r="E25" s="33">
        <f t="shared" si="1"/>
        <v>1.2355424374507109E-3</v>
      </c>
      <c r="G25" s="1">
        <f t="shared" si="2"/>
        <v>-1.4400000000000546</v>
      </c>
      <c r="H25" s="32">
        <f t="shared" si="3"/>
        <v>1.2355424374507109E-3</v>
      </c>
      <c r="J25" s="1">
        <v>0</v>
      </c>
      <c r="L25" s="31">
        <f t="shared" si="4"/>
        <v>1166.92</v>
      </c>
    </row>
    <row r="26" spans="1:12" ht="15.75" customHeight="1">
      <c r="A26" s="34" t="s">
        <v>68</v>
      </c>
      <c r="B26" s="1">
        <v>1181.68</v>
      </c>
      <c r="C26" s="1">
        <v>1189.3900000000001</v>
      </c>
      <c r="D26" s="1">
        <f t="shared" si="0"/>
        <v>7.7100000000000364</v>
      </c>
      <c r="E26" s="33">
        <f t="shared" si="1"/>
        <v>6.482314463716725E-3</v>
      </c>
      <c r="G26" s="1">
        <f t="shared" si="2"/>
        <v>7.7100000000000364</v>
      </c>
      <c r="H26" s="32">
        <f t="shared" si="3"/>
        <v>6.482314463716725E-3</v>
      </c>
      <c r="J26" s="1">
        <v>0</v>
      </c>
      <c r="L26" s="31">
        <f t="shared" si="4"/>
        <v>1181.68</v>
      </c>
    </row>
    <row r="27" spans="1:12" ht="15.75" customHeight="1">
      <c r="A27" s="34" t="s">
        <v>69</v>
      </c>
      <c r="B27" s="1">
        <v>1209.5899999999999</v>
      </c>
      <c r="C27" s="1">
        <v>1225.9100000000001</v>
      </c>
      <c r="D27" s="1">
        <f t="shared" si="0"/>
        <v>16.320000000000164</v>
      </c>
      <c r="E27" s="33">
        <f t="shared" si="1"/>
        <v>1.3312559649566577E-2</v>
      </c>
      <c r="G27" s="1">
        <f t="shared" si="2"/>
        <v>16.320000000000164</v>
      </c>
      <c r="H27" s="32">
        <f t="shared" si="3"/>
        <v>1.3312559649566577E-2</v>
      </c>
      <c r="J27" s="1">
        <v>0</v>
      </c>
      <c r="L27" s="31">
        <f t="shared" si="4"/>
        <v>1209.5899999999999</v>
      </c>
    </row>
    <row r="28" spans="1:12" ht="15.75" customHeight="1">
      <c r="A28" s="34" t="s">
        <v>70</v>
      </c>
      <c r="B28" s="1">
        <v>1240.56</v>
      </c>
      <c r="C28" s="1">
        <v>1260.82</v>
      </c>
      <c r="D28" s="1">
        <f t="shared" si="0"/>
        <v>20.259999999999991</v>
      </c>
      <c r="E28" s="33">
        <f t="shared" si="1"/>
        <v>1.6068907536365216E-2</v>
      </c>
      <c r="G28" s="1">
        <f t="shared" si="2"/>
        <v>20.259999999999991</v>
      </c>
      <c r="H28" s="32">
        <f t="shared" si="3"/>
        <v>1.6068907536365216E-2</v>
      </c>
      <c r="J28" s="1">
        <v>0</v>
      </c>
      <c r="L28" s="31">
        <f t="shared" si="4"/>
        <v>1240.56</v>
      </c>
    </row>
    <row r="29" spans="1:12" ht="15.75" customHeight="1">
      <c r="A29" s="34" t="s">
        <v>71</v>
      </c>
      <c r="B29" s="1">
        <v>1281.3399999999999</v>
      </c>
      <c r="C29" s="1">
        <v>1302.29</v>
      </c>
      <c r="D29" s="1">
        <f t="shared" si="0"/>
        <v>20.950000000000045</v>
      </c>
      <c r="E29" s="33">
        <f t="shared" si="1"/>
        <v>1.6087046663953532E-2</v>
      </c>
      <c r="G29" s="1">
        <f t="shared" si="2"/>
        <v>20.950000000000045</v>
      </c>
      <c r="H29" s="32">
        <f t="shared" si="3"/>
        <v>1.6087046663953532E-2</v>
      </c>
      <c r="J29" s="1">
        <v>0</v>
      </c>
      <c r="L29" s="31">
        <f t="shared" si="4"/>
        <v>1281.3399999999999</v>
      </c>
    </row>
    <row r="30" spans="1:12" ht="15.75" customHeight="1">
      <c r="A30" s="34" t="s">
        <v>72</v>
      </c>
      <c r="B30" s="1">
        <v>1312.47</v>
      </c>
      <c r="C30" s="1">
        <v>1318.42</v>
      </c>
      <c r="D30" s="1">
        <f t="shared" si="0"/>
        <v>5.9500000000000455</v>
      </c>
      <c r="E30" s="33">
        <f t="shared" si="1"/>
        <v>4.5129776550720145E-3</v>
      </c>
      <c r="G30" s="1">
        <f t="shared" si="2"/>
        <v>5.9500000000000455</v>
      </c>
      <c r="H30" s="32">
        <f t="shared" si="3"/>
        <v>4.5129776550720145E-3</v>
      </c>
      <c r="J30" s="1">
        <v>0</v>
      </c>
      <c r="L30" s="31">
        <f t="shared" si="4"/>
        <v>1312.47</v>
      </c>
    </row>
    <row r="31" spans="1:12" ht="15.75" customHeight="1">
      <c r="A31" s="34" t="s">
        <v>73</v>
      </c>
      <c r="B31" s="1">
        <v>1303.21</v>
      </c>
      <c r="C31" s="1">
        <v>1320.65</v>
      </c>
      <c r="D31" s="1">
        <f t="shared" si="0"/>
        <v>17.440000000000055</v>
      </c>
      <c r="E31" s="33">
        <f t="shared" si="1"/>
        <v>1.3205618445462503E-2</v>
      </c>
      <c r="G31" s="1">
        <f t="shared" si="2"/>
        <v>17.440000000000055</v>
      </c>
      <c r="H31" s="32">
        <f t="shared" si="3"/>
        <v>1.3205618445462503E-2</v>
      </c>
      <c r="J31" s="1">
        <v>0</v>
      </c>
      <c r="L31" s="31">
        <f t="shared" si="4"/>
        <v>1303.21</v>
      </c>
    </row>
    <row r="32" spans="1:12" ht="15.75" customHeight="1">
      <c r="A32" s="34" t="s">
        <v>74</v>
      </c>
      <c r="B32" s="1">
        <v>1291.9100000000001</v>
      </c>
      <c r="C32" s="1">
        <v>1289.8</v>
      </c>
      <c r="D32" s="1">
        <f t="shared" si="0"/>
        <v>-2.1100000000001273</v>
      </c>
      <c r="E32" s="33">
        <f t="shared" si="1"/>
        <v>1.635912544580654E-3</v>
      </c>
      <c r="G32" s="1">
        <f t="shared" si="2"/>
        <v>-2.1100000000001273</v>
      </c>
      <c r="H32" s="32">
        <f t="shared" si="3"/>
        <v>1.635912544580654E-3</v>
      </c>
      <c r="J32" s="1">
        <v>0</v>
      </c>
      <c r="L32" s="31">
        <f t="shared" si="4"/>
        <v>1291.9100000000001</v>
      </c>
    </row>
    <row r="33" spans="1:12" ht="15.75" customHeight="1">
      <c r="A33" s="34" t="s">
        <v>75</v>
      </c>
      <c r="B33" s="1">
        <v>1295.75</v>
      </c>
      <c r="C33" s="1">
        <v>1326.62</v>
      </c>
      <c r="D33" s="1">
        <f t="shared" si="0"/>
        <v>30.869999999999891</v>
      </c>
      <c r="E33" s="33">
        <f t="shared" si="1"/>
        <v>2.3269662751956018E-2</v>
      </c>
      <c r="G33" s="1">
        <f t="shared" si="2"/>
        <v>30.869999999999891</v>
      </c>
      <c r="H33" s="32">
        <f t="shared" si="3"/>
        <v>2.3269662751956018E-2</v>
      </c>
      <c r="J33" s="1">
        <v>0</v>
      </c>
      <c r="L33" s="31">
        <f t="shared" si="4"/>
        <v>1295.75</v>
      </c>
    </row>
    <row r="34" spans="1:12" ht="15.75" customHeight="1">
      <c r="A34" s="34" t="s">
        <v>76</v>
      </c>
      <c r="B34" s="1">
        <v>1281.57</v>
      </c>
      <c r="C34" s="1">
        <v>1344.53</v>
      </c>
      <c r="D34" s="1">
        <f t="shared" si="0"/>
        <v>62.960000000000036</v>
      </c>
      <c r="E34" s="33">
        <f t="shared" si="1"/>
        <v>4.6826772180613326E-2</v>
      </c>
      <c r="G34" s="1">
        <f t="shared" si="2"/>
        <v>62.960000000000036</v>
      </c>
      <c r="H34" s="32">
        <f t="shared" si="3"/>
        <v>4.6826772180613326E-2</v>
      </c>
      <c r="J34" s="1">
        <v>0</v>
      </c>
      <c r="L34" s="31">
        <f t="shared" si="4"/>
        <v>1281.57</v>
      </c>
    </row>
    <row r="35" spans="1:12" ht="15.75" customHeight="1">
      <c r="A35" s="34" t="s">
        <v>77</v>
      </c>
      <c r="B35" s="1">
        <v>1278.04</v>
      </c>
      <c r="C35" s="1">
        <v>1350.43</v>
      </c>
      <c r="D35" s="1">
        <f t="shared" si="0"/>
        <v>72.3900000000001</v>
      </c>
      <c r="E35" s="33">
        <f t="shared" si="1"/>
        <v>5.3605147989899585E-2</v>
      </c>
      <c r="G35" s="1">
        <f t="shared" si="2"/>
        <v>72.3900000000001</v>
      </c>
      <c r="H35" s="32">
        <f t="shared" si="3"/>
        <v>5.3605147989899585E-2</v>
      </c>
      <c r="J35" s="1">
        <v>0</v>
      </c>
      <c r="L35" s="31">
        <f t="shared" si="4"/>
        <v>1278.04</v>
      </c>
    </row>
    <row r="36" spans="1:12" ht="15.75" customHeight="1">
      <c r="A36" s="34" t="s">
        <v>78</v>
      </c>
      <c r="B36" s="1">
        <v>1292.0899999999999</v>
      </c>
      <c r="C36" s="1">
        <v>1370.84</v>
      </c>
      <c r="D36" s="1">
        <f t="shared" ref="D36:D67" si="5">C36-B36</f>
        <v>78.75</v>
      </c>
      <c r="E36" s="33">
        <f t="shared" ref="E36:E67" si="6">IFERROR(ABS((C36-B36)/C36),"")</f>
        <v>5.7446529135420622E-2</v>
      </c>
      <c r="G36" s="1">
        <f t="shared" ref="G36:G67" si="7">C36- B36-J36</f>
        <v>78.75</v>
      </c>
      <c r="H36" s="32">
        <f t="shared" ref="H36:H67" si="8">IFERROR(ABS((C36-(B36+J36))/C36),"")</f>
        <v>5.7446529135420622E-2</v>
      </c>
      <c r="J36" s="1">
        <v>0</v>
      </c>
      <c r="L36" s="31">
        <f t="shared" ref="L36:L67" si="9">B36+J36</f>
        <v>1292.0899999999999</v>
      </c>
    </row>
    <row r="37" spans="1:12" ht="15.75" customHeight="1">
      <c r="A37" s="34" t="s">
        <v>79</v>
      </c>
      <c r="B37" s="1">
        <v>1294.03</v>
      </c>
      <c r="C37" s="1">
        <v>1375.5</v>
      </c>
      <c r="D37" s="1">
        <f t="shared" si="5"/>
        <v>81.470000000000027</v>
      </c>
      <c r="E37" s="33">
        <f t="shared" si="6"/>
        <v>5.9229371137768105E-2</v>
      </c>
      <c r="G37" s="1">
        <f t="shared" si="7"/>
        <v>81.470000000000027</v>
      </c>
      <c r="H37" s="32">
        <f t="shared" si="8"/>
        <v>5.9229371137768105E-2</v>
      </c>
      <c r="J37" s="1">
        <v>0</v>
      </c>
      <c r="L37" s="31">
        <f t="shared" si="9"/>
        <v>1294.03</v>
      </c>
    </row>
    <row r="38" spans="1:12" ht="15.75" customHeight="1">
      <c r="A38" s="34" t="s">
        <v>80</v>
      </c>
      <c r="B38" s="1">
        <v>1295.77</v>
      </c>
      <c r="C38" s="1">
        <v>1362.35</v>
      </c>
      <c r="D38" s="1">
        <f t="shared" si="5"/>
        <v>66.579999999999927</v>
      </c>
      <c r="E38" s="33">
        <f t="shared" si="6"/>
        <v>4.8871435387382048E-2</v>
      </c>
      <c r="G38" s="1">
        <f t="shared" si="7"/>
        <v>66.579999999999927</v>
      </c>
      <c r="H38" s="32">
        <f t="shared" si="8"/>
        <v>4.8871435387382048E-2</v>
      </c>
      <c r="J38" s="1">
        <v>0</v>
      </c>
      <c r="L38" s="31">
        <f t="shared" si="9"/>
        <v>1295.77</v>
      </c>
    </row>
    <row r="39" spans="1:12" ht="15.75" customHeight="1">
      <c r="A39" s="34" t="s">
        <v>81</v>
      </c>
      <c r="B39" s="1">
        <v>1301.97</v>
      </c>
      <c r="C39" s="1">
        <v>1363.93</v>
      </c>
      <c r="D39" s="1">
        <f t="shared" si="5"/>
        <v>61.960000000000036</v>
      </c>
      <c r="E39" s="33">
        <f t="shared" si="6"/>
        <v>4.5427551267293802E-2</v>
      </c>
      <c r="G39" s="1">
        <f t="shared" si="7"/>
        <v>61.960000000000036</v>
      </c>
      <c r="H39" s="32">
        <f t="shared" si="8"/>
        <v>4.5427551267293802E-2</v>
      </c>
      <c r="J39" s="1">
        <v>0</v>
      </c>
      <c r="L39" s="31">
        <f t="shared" si="9"/>
        <v>1301.97</v>
      </c>
    </row>
    <row r="40" spans="1:12" ht="15.75" customHeight="1">
      <c r="A40" s="34" t="s">
        <v>82</v>
      </c>
      <c r="B40" s="1">
        <v>1355.88</v>
      </c>
      <c r="C40" s="1">
        <v>1383.85</v>
      </c>
      <c r="D40" s="1">
        <f t="shared" si="5"/>
        <v>27.9699999999998</v>
      </c>
      <c r="E40" s="33">
        <f t="shared" si="6"/>
        <v>2.0211728149727066E-2</v>
      </c>
      <c r="G40" s="1">
        <f t="shared" si="7"/>
        <v>27.9699999999998</v>
      </c>
      <c r="H40" s="32">
        <f t="shared" si="8"/>
        <v>2.0211728149727066E-2</v>
      </c>
      <c r="J40" s="1">
        <v>0</v>
      </c>
      <c r="L40" s="31">
        <f t="shared" si="9"/>
        <v>1355.88</v>
      </c>
    </row>
    <row r="41" spans="1:12" ht="15.75" customHeight="1">
      <c r="A41" s="34" t="s">
        <v>83</v>
      </c>
      <c r="B41" s="1">
        <v>1401.56</v>
      </c>
      <c r="C41" s="1">
        <v>1440.65</v>
      </c>
      <c r="D41" s="1">
        <f t="shared" si="5"/>
        <v>39.090000000000146</v>
      </c>
      <c r="E41" s="33">
        <f t="shared" si="6"/>
        <v>2.7133585534307531E-2</v>
      </c>
      <c r="G41" s="1">
        <f t="shared" si="7"/>
        <v>39.090000000000146</v>
      </c>
      <c r="H41" s="32">
        <f t="shared" si="8"/>
        <v>2.7133585534307531E-2</v>
      </c>
      <c r="J41" s="1">
        <v>0</v>
      </c>
      <c r="L41" s="31">
        <f t="shared" si="9"/>
        <v>1401.56</v>
      </c>
    </row>
    <row r="42" spans="1:12" ht="15.75" customHeight="1">
      <c r="A42" s="34" t="s">
        <v>84</v>
      </c>
      <c r="B42" s="1">
        <v>1454.63</v>
      </c>
      <c r="C42" s="1">
        <v>1478.05</v>
      </c>
      <c r="D42" s="1">
        <f t="shared" si="5"/>
        <v>23.419999999999845</v>
      </c>
      <c r="E42" s="33">
        <f t="shared" si="6"/>
        <v>1.5845201447853487E-2</v>
      </c>
      <c r="G42" s="1">
        <f t="shared" si="7"/>
        <v>23.419999999999845</v>
      </c>
      <c r="H42" s="32">
        <f t="shared" si="8"/>
        <v>1.5845201447853487E-2</v>
      </c>
      <c r="J42" s="1">
        <v>0</v>
      </c>
      <c r="L42" s="31">
        <f t="shared" si="9"/>
        <v>1454.63</v>
      </c>
    </row>
    <row r="43" spans="1:12" ht="15.75" customHeight="1">
      <c r="A43" s="34" t="s">
        <v>85</v>
      </c>
      <c r="B43" s="1">
        <v>1501.88</v>
      </c>
      <c r="C43" s="1">
        <v>1521.93</v>
      </c>
      <c r="D43" s="1">
        <f t="shared" si="5"/>
        <v>20.049999999999955</v>
      </c>
      <c r="E43" s="33">
        <f t="shared" si="6"/>
        <v>1.3174061881952491E-2</v>
      </c>
      <c r="G43" s="1">
        <f t="shared" si="7"/>
        <v>20.049999999999955</v>
      </c>
      <c r="H43" s="32">
        <f t="shared" si="8"/>
        <v>1.3174061881952491E-2</v>
      </c>
      <c r="J43" s="1">
        <v>0</v>
      </c>
      <c r="L43" s="31">
        <f t="shared" si="9"/>
        <v>1501.88</v>
      </c>
    </row>
    <row r="44" spans="1:12" ht="15.75" customHeight="1">
      <c r="A44" s="34" t="s">
        <v>86</v>
      </c>
      <c r="B44" s="1">
        <v>1559.58</v>
      </c>
      <c r="C44" s="1">
        <v>1599.97</v>
      </c>
      <c r="D44" s="1">
        <f t="shared" si="5"/>
        <v>40.3900000000001</v>
      </c>
      <c r="E44" s="33">
        <f t="shared" si="6"/>
        <v>2.5244223329187486E-2</v>
      </c>
      <c r="G44" s="1">
        <f t="shared" si="7"/>
        <v>40.3900000000001</v>
      </c>
      <c r="H44" s="32">
        <f t="shared" si="8"/>
        <v>2.5244223329187486E-2</v>
      </c>
      <c r="J44" s="1">
        <v>0</v>
      </c>
      <c r="L44" s="31">
        <f t="shared" si="9"/>
        <v>1559.58</v>
      </c>
    </row>
    <row r="45" spans="1:12" ht="15.75" customHeight="1">
      <c r="A45" s="34" t="s">
        <v>87</v>
      </c>
      <c r="B45" s="1">
        <v>1580.62</v>
      </c>
      <c r="C45" s="1">
        <v>1607.88</v>
      </c>
      <c r="D45" s="1">
        <f t="shared" si="5"/>
        <v>27.260000000000218</v>
      </c>
      <c r="E45" s="33">
        <f t="shared" si="6"/>
        <v>1.6954001542403795E-2</v>
      </c>
      <c r="G45" s="1">
        <f t="shared" si="7"/>
        <v>27.260000000000218</v>
      </c>
      <c r="H45" s="32">
        <f t="shared" si="8"/>
        <v>1.6954001542403795E-2</v>
      </c>
      <c r="J45" s="1">
        <v>0</v>
      </c>
      <c r="L45" s="31">
        <f t="shared" si="9"/>
        <v>1580.62</v>
      </c>
    </row>
    <row r="46" spans="1:12" ht="15.75" customHeight="1">
      <c r="A46" s="34" t="s">
        <v>88</v>
      </c>
      <c r="B46" s="1">
        <v>1586.81</v>
      </c>
      <c r="C46" s="1">
        <v>1588.5</v>
      </c>
      <c r="D46" s="1">
        <f t="shared" si="5"/>
        <v>1.6900000000000546</v>
      </c>
      <c r="E46" s="33">
        <f t="shared" si="6"/>
        <v>1.0638967579477839E-3</v>
      </c>
      <c r="G46" s="1">
        <f t="shared" si="7"/>
        <v>1.6900000000000546</v>
      </c>
      <c r="H46" s="32">
        <f t="shared" si="8"/>
        <v>1.0638967579477839E-3</v>
      </c>
      <c r="J46" s="1">
        <v>0</v>
      </c>
      <c r="L46" s="31">
        <f t="shared" si="9"/>
        <v>1586.81</v>
      </c>
    </row>
    <row r="47" spans="1:12" ht="15.75" customHeight="1">
      <c r="A47" s="34" t="s">
        <v>89</v>
      </c>
      <c r="B47" s="1">
        <v>1597.98</v>
      </c>
      <c r="C47" s="1">
        <v>1612.44</v>
      </c>
      <c r="D47" s="1">
        <f t="shared" si="5"/>
        <v>14.460000000000036</v>
      </c>
      <c r="E47" s="33">
        <f t="shared" si="6"/>
        <v>8.9677755451365859E-3</v>
      </c>
      <c r="G47" s="1">
        <f t="shared" si="7"/>
        <v>14.460000000000036</v>
      </c>
      <c r="H47" s="32">
        <f t="shared" si="8"/>
        <v>8.9677755451365859E-3</v>
      </c>
      <c r="J47" s="1">
        <v>0</v>
      </c>
      <c r="L47" s="31">
        <f t="shared" si="9"/>
        <v>1597.98</v>
      </c>
    </row>
    <row r="48" spans="1:12" ht="15.75" customHeight="1">
      <c r="A48" s="34" t="s">
        <v>90</v>
      </c>
      <c r="B48" s="1">
        <v>1619.7</v>
      </c>
      <c r="C48" s="1">
        <v>1634.6</v>
      </c>
      <c r="D48" s="1">
        <f t="shared" si="5"/>
        <v>14.899999999999864</v>
      </c>
      <c r="E48" s="33">
        <f t="shared" si="6"/>
        <v>9.115379909457889E-3</v>
      </c>
      <c r="G48" s="1">
        <f t="shared" si="7"/>
        <v>14.899999999999864</v>
      </c>
      <c r="H48" s="32">
        <f t="shared" si="8"/>
        <v>9.115379909457889E-3</v>
      </c>
      <c r="J48" s="1">
        <v>0</v>
      </c>
      <c r="L48" s="31">
        <f t="shared" si="9"/>
        <v>1619.7</v>
      </c>
    </row>
    <row r="49" spans="1:12" ht="15.75" customHeight="1">
      <c r="A49" s="34" t="s">
        <v>91</v>
      </c>
      <c r="B49" s="1">
        <v>1604.27</v>
      </c>
      <c r="C49" s="1">
        <v>1626.88</v>
      </c>
      <c r="D49" s="1">
        <f t="shared" si="5"/>
        <v>22.610000000000127</v>
      </c>
      <c r="E49" s="33">
        <f t="shared" si="6"/>
        <v>1.3897767505900943E-2</v>
      </c>
      <c r="G49" s="1">
        <f t="shared" si="7"/>
        <v>22.610000000000127</v>
      </c>
      <c r="H49" s="32">
        <f t="shared" si="8"/>
        <v>1.3897767505900943E-2</v>
      </c>
      <c r="J49" s="1">
        <v>0</v>
      </c>
      <c r="L49" s="31">
        <f t="shared" si="9"/>
        <v>1604.27</v>
      </c>
    </row>
    <row r="50" spans="1:12" ht="15.75" customHeight="1">
      <c r="A50" s="34" t="s">
        <v>92</v>
      </c>
      <c r="B50" s="1">
        <v>1602.18</v>
      </c>
      <c r="C50" s="1">
        <v>1644.07</v>
      </c>
      <c r="D50" s="1">
        <f t="shared" si="5"/>
        <v>41.889999999999873</v>
      </c>
      <c r="E50" s="33">
        <f t="shared" si="6"/>
        <v>2.5479450388365382E-2</v>
      </c>
      <c r="G50" s="1">
        <f t="shared" si="7"/>
        <v>41.889999999999873</v>
      </c>
      <c r="H50" s="32">
        <f t="shared" si="8"/>
        <v>2.5479450388365382E-2</v>
      </c>
      <c r="J50" s="1">
        <v>0</v>
      </c>
      <c r="L50" s="31">
        <f t="shared" si="9"/>
        <v>1602.18</v>
      </c>
    </row>
    <row r="51" spans="1:12" ht="15.75" customHeight="1">
      <c r="A51" s="34" t="s">
        <v>93</v>
      </c>
      <c r="B51" s="1">
        <v>1600.04</v>
      </c>
      <c r="C51" s="1">
        <v>1648.79</v>
      </c>
      <c r="D51" s="1">
        <f t="shared" si="5"/>
        <v>48.75</v>
      </c>
      <c r="E51" s="33">
        <f t="shared" si="6"/>
        <v>2.9567137112670505E-2</v>
      </c>
      <c r="G51" s="1">
        <f t="shared" si="7"/>
        <v>48.75</v>
      </c>
      <c r="H51" s="32">
        <f t="shared" si="8"/>
        <v>2.9567137112670505E-2</v>
      </c>
      <c r="J51" s="1">
        <v>0</v>
      </c>
      <c r="L51" s="31">
        <f t="shared" si="9"/>
        <v>1600.04</v>
      </c>
    </row>
    <row r="52" spans="1:12" ht="15.75" customHeight="1">
      <c r="A52" s="34" t="s">
        <v>94</v>
      </c>
      <c r="B52" s="1">
        <v>1596.09</v>
      </c>
      <c r="C52" s="1">
        <v>1634.58</v>
      </c>
      <c r="D52" s="1">
        <f t="shared" si="5"/>
        <v>38.490000000000009</v>
      </c>
      <c r="E52" s="33">
        <f t="shared" si="6"/>
        <v>2.3547333259919985E-2</v>
      </c>
      <c r="G52" s="1">
        <f t="shared" si="7"/>
        <v>38.490000000000009</v>
      </c>
      <c r="H52" s="32">
        <f t="shared" si="8"/>
        <v>2.3547333259919985E-2</v>
      </c>
      <c r="J52" s="1">
        <v>0</v>
      </c>
      <c r="L52" s="31">
        <f t="shared" si="9"/>
        <v>1596.09</v>
      </c>
    </row>
    <row r="53" spans="1:12" ht="15.75" customHeight="1">
      <c r="A53" s="34" t="s">
        <v>95</v>
      </c>
      <c r="B53" s="1">
        <v>1595.89</v>
      </c>
      <c r="C53" s="1">
        <v>1631.28</v>
      </c>
      <c r="D53" s="1">
        <f t="shared" si="5"/>
        <v>35.389999999999873</v>
      </c>
      <c r="E53" s="33">
        <f t="shared" si="6"/>
        <v>2.1694620175567576E-2</v>
      </c>
      <c r="G53" s="1">
        <f t="shared" si="7"/>
        <v>35.389999999999873</v>
      </c>
      <c r="H53" s="32">
        <f t="shared" si="8"/>
        <v>2.1694620175567576E-2</v>
      </c>
      <c r="J53" s="1">
        <v>0</v>
      </c>
      <c r="L53" s="31">
        <f t="shared" si="9"/>
        <v>1595.89</v>
      </c>
    </row>
    <row r="54" spans="1:12" ht="15.75" customHeight="1">
      <c r="A54" s="34" t="s">
        <v>96</v>
      </c>
      <c r="B54" s="1">
        <v>1594.77</v>
      </c>
      <c r="C54" s="1">
        <v>1638.78</v>
      </c>
      <c r="D54" s="1">
        <f t="shared" si="5"/>
        <v>44.009999999999991</v>
      </c>
      <c r="E54" s="33">
        <f t="shared" si="6"/>
        <v>2.6855343609270305E-2</v>
      </c>
      <c r="G54" s="1">
        <f t="shared" si="7"/>
        <v>44.009999999999991</v>
      </c>
      <c r="H54" s="32">
        <f t="shared" si="8"/>
        <v>2.6855343609270305E-2</v>
      </c>
      <c r="J54" s="1">
        <v>0</v>
      </c>
      <c r="L54" s="31">
        <f t="shared" si="9"/>
        <v>1594.77</v>
      </c>
    </row>
    <row r="55" spans="1:12" ht="15.75" customHeight="1">
      <c r="A55" s="34" t="s">
        <v>97</v>
      </c>
      <c r="B55" s="1">
        <v>1578.05</v>
      </c>
      <c r="C55" s="1">
        <v>1616.61</v>
      </c>
      <c r="D55" s="1">
        <f t="shared" si="5"/>
        <v>38.559999999999945</v>
      </c>
      <c r="E55" s="33">
        <f t="shared" si="6"/>
        <v>2.3852382454642707E-2</v>
      </c>
      <c r="G55" s="1">
        <f t="shared" si="7"/>
        <v>38.559999999999945</v>
      </c>
      <c r="H55" s="32">
        <f t="shared" si="8"/>
        <v>2.3852382454642707E-2</v>
      </c>
      <c r="J55" s="1">
        <v>0</v>
      </c>
      <c r="L55" s="31">
        <f t="shared" si="9"/>
        <v>1578.05</v>
      </c>
    </row>
    <row r="56" spans="1:12" ht="15.75" customHeight="1">
      <c r="A56" s="34" t="s">
        <v>98</v>
      </c>
      <c r="B56" s="1">
        <v>1543.42</v>
      </c>
      <c r="C56" s="1">
        <v>1579.63</v>
      </c>
      <c r="D56" s="1">
        <f t="shared" si="5"/>
        <v>36.210000000000036</v>
      </c>
      <c r="E56" s="33">
        <f t="shared" si="6"/>
        <v>2.2923089584269755E-2</v>
      </c>
      <c r="G56" s="1">
        <f t="shared" si="7"/>
        <v>36.210000000000036</v>
      </c>
      <c r="H56" s="32">
        <f t="shared" si="8"/>
        <v>2.2923089584269755E-2</v>
      </c>
      <c r="J56" s="1">
        <v>0</v>
      </c>
      <c r="L56" s="31">
        <f t="shared" si="9"/>
        <v>1543.42</v>
      </c>
    </row>
    <row r="57" spans="1:12" ht="15.75" customHeight="1">
      <c r="A57" s="34" t="s">
        <v>99</v>
      </c>
      <c r="B57" s="1">
        <v>1549.22</v>
      </c>
      <c r="C57" s="1">
        <v>1543.3</v>
      </c>
      <c r="D57" s="1">
        <f t="shared" si="5"/>
        <v>-5.9200000000000728</v>
      </c>
      <c r="E57" s="33">
        <f t="shared" si="6"/>
        <v>3.8359359813387372E-3</v>
      </c>
      <c r="G57" s="1">
        <f t="shared" si="7"/>
        <v>-5.9200000000000728</v>
      </c>
      <c r="H57" s="32">
        <f t="shared" si="8"/>
        <v>3.8359359813387372E-3</v>
      </c>
      <c r="J57" s="1">
        <v>0</v>
      </c>
      <c r="L57" s="31">
        <f t="shared" si="9"/>
        <v>1549.22</v>
      </c>
    </row>
    <row r="58" spans="1:12" ht="15.75" customHeight="1">
      <c r="A58" s="34" t="s">
        <v>100</v>
      </c>
      <c r="B58" s="1">
        <v>1552.43</v>
      </c>
      <c r="C58" s="1">
        <v>1547.88</v>
      </c>
      <c r="D58" s="1">
        <f t="shared" si="5"/>
        <v>-4.5499999999999545</v>
      </c>
      <c r="E58" s="33">
        <f t="shared" si="6"/>
        <v>2.9395043543426844E-3</v>
      </c>
      <c r="G58" s="1">
        <f t="shared" si="7"/>
        <v>-4.5499999999999545</v>
      </c>
      <c r="H58" s="32">
        <f t="shared" si="8"/>
        <v>2.9395043543426844E-3</v>
      </c>
      <c r="J58" s="1">
        <v>0</v>
      </c>
      <c r="L58" s="31">
        <f t="shared" si="9"/>
        <v>1552.43</v>
      </c>
    </row>
    <row r="59" spans="1:12" ht="15.75" customHeight="1">
      <c r="A59" s="34" t="s">
        <v>101</v>
      </c>
      <c r="B59" s="1">
        <v>1568.45</v>
      </c>
      <c r="C59" s="1">
        <v>1575.85</v>
      </c>
      <c r="D59" s="1">
        <f t="shared" si="5"/>
        <v>7.3999999999998636</v>
      </c>
      <c r="E59" s="33">
        <f t="shared" si="6"/>
        <v>4.6958784148236595E-3</v>
      </c>
      <c r="G59" s="1">
        <f t="shared" si="7"/>
        <v>7.3999999999998636</v>
      </c>
      <c r="H59" s="32">
        <f t="shared" si="8"/>
        <v>4.6958784148236595E-3</v>
      </c>
      <c r="J59" s="1">
        <v>0</v>
      </c>
      <c r="L59" s="31">
        <f t="shared" si="9"/>
        <v>1568.45</v>
      </c>
    </row>
    <row r="60" spans="1:12" ht="15.75" customHeight="1">
      <c r="A60" s="34" t="s">
        <v>102</v>
      </c>
      <c r="B60" s="1">
        <v>1586.72</v>
      </c>
      <c r="C60" s="1">
        <v>1578.53</v>
      </c>
      <c r="D60" s="1">
        <f t="shared" si="5"/>
        <v>-8.1900000000000546</v>
      </c>
      <c r="E60" s="33">
        <f t="shared" si="6"/>
        <v>5.1883714595225014E-3</v>
      </c>
      <c r="G60" s="1">
        <f t="shared" si="7"/>
        <v>-8.1900000000000546</v>
      </c>
      <c r="H60" s="32">
        <f t="shared" si="8"/>
        <v>5.1883714595225014E-3</v>
      </c>
      <c r="J60" s="1">
        <v>0</v>
      </c>
      <c r="L60" s="31">
        <f t="shared" si="9"/>
        <v>1586.72</v>
      </c>
    </row>
    <row r="61" spans="1:12" ht="15.75" customHeight="1">
      <c r="A61" s="34" t="s">
        <v>103</v>
      </c>
      <c r="B61" s="1">
        <v>1602.11</v>
      </c>
      <c r="C61" s="1">
        <v>1596.36</v>
      </c>
      <c r="D61" s="1">
        <f t="shared" si="5"/>
        <v>-5.75</v>
      </c>
      <c r="E61" s="33">
        <f t="shared" si="6"/>
        <v>3.6019444235636075E-3</v>
      </c>
      <c r="G61" s="1">
        <f t="shared" si="7"/>
        <v>-5.75</v>
      </c>
      <c r="H61" s="32">
        <f t="shared" si="8"/>
        <v>3.6019444235636075E-3</v>
      </c>
      <c r="J61" s="1">
        <v>0</v>
      </c>
      <c r="L61" s="31">
        <f t="shared" si="9"/>
        <v>1602.11</v>
      </c>
    </row>
    <row r="62" spans="1:12" ht="15.75" customHeight="1">
      <c r="A62" s="34" t="s">
        <v>104</v>
      </c>
      <c r="B62" s="1">
        <v>1621.53</v>
      </c>
      <c r="C62" s="1">
        <v>1613.36</v>
      </c>
      <c r="D62" s="1">
        <f t="shared" si="5"/>
        <v>-8.1700000000000728</v>
      </c>
      <c r="E62" s="33">
        <f t="shared" si="6"/>
        <v>5.0639658848614525E-3</v>
      </c>
      <c r="G62" s="1">
        <f t="shared" si="7"/>
        <v>-8.1700000000000728</v>
      </c>
      <c r="H62" s="32">
        <f t="shared" si="8"/>
        <v>5.0639658848614525E-3</v>
      </c>
      <c r="J62" s="1">
        <v>0</v>
      </c>
      <c r="L62" s="31">
        <f t="shared" si="9"/>
        <v>1621.53</v>
      </c>
    </row>
    <row r="63" spans="1:12" ht="15.75" customHeight="1">
      <c r="A63" s="34" t="s">
        <v>105</v>
      </c>
      <c r="B63" s="1">
        <v>1619.34</v>
      </c>
      <c r="C63" s="1">
        <v>1623.78</v>
      </c>
      <c r="D63" s="1">
        <f t="shared" si="5"/>
        <v>4.4400000000000546</v>
      </c>
      <c r="E63" s="33">
        <f t="shared" si="6"/>
        <v>2.7343605660865725E-3</v>
      </c>
      <c r="G63" s="1">
        <f t="shared" si="7"/>
        <v>4.4400000000000546</v>
      </c>
      <c r="H63" s="32">
        <f t="shared" si="8"/>
        <v>2.7343605660865725E-3</v>
      </c>
      <c r="J63" s="1">
        <v>0</v>
      </c>
      <c r="L63" s="31">
        <f t="shared" si="9"/>
        <v>1619.34</v>
      </c>
    </row>
    <row r="64" spans="1:12" ht="15.75" customHeight="1">
      <c r="A64" s="34" t="s">
        <v>106</v>
      </c>
      <c r="B64" s="1">
        <v>1656.29</v>
      </c>
      <c r="C64" s="1">
        <v>1297.82</v>
      </c>
      <c r="D64" s="1">
        <f t="shared" si="5"/>
        <v>-358.47</v>
      </c>
      <c r="E64" s="33">
        <f t="shared" si="6"/>
        <v>0.27620933565517564</v>
      </c>
      <c r="G64" s="1">
        <f t="shared" si="7"/>
        <v>-358.47</v>
      </c>
      <c r="H64" s="32">
        <f t="shared" si="8"/>
        <v>0.27620933565517564</v>
      </c>
      <c r="J64" s="1">
        <v>0</v>
      </c>
      <c r="L64" s="31">
        <f t="shared" si="9"/>
        <v>1656.29</v>
      </c>
    </row>
    <row r="65" spans="1:12" ht="15.75" customHeight="1">
      <c r="A65" s="34" t="s">
        <v>107</v>
      </c>
      <c r="B65" s="1">
        <v>1648.97</v>
      </c>
      <c r="C65" s="1">
        <v>1663.24</v>
      </c>
      <c r="D65" s="1">
        <f t="shared" si="5"/>
        <v>14.269999999999982</v>
      </c>
      <c r="E65" s="33">
        <f t="shared" si="6"/>
        <v>8.5796397393039982E-3</v>
      </c>
      <c r="G65" s="1">
        <f t="shared" si="7"/>
        <v>14.269999999999982</v>
      </c>
      <c r="H65" s="32">
        <f t="shared" si="8"/>
        <v>8.5796397393039982E-3</v>
      </c>
      <c r="J65" s="1">
        <v>0</v>
      </c>
      <c r="L65" s="31">
        <f t="shared" si="9"/>
        <v>1648.97</v>
      </c>
    </row>
    <row r="66" spans="1:12" ht="15.75" customHeight="1">
      <c r="A66" s="34" t="s">
        <v>108</v>
      </c>
      <c r="B66" s="1">
        <v>1661.03</v>
      </c>
      <c r="C66" s="1">
        <v>1683.15</v>
      </c>
      <c r="D66" s="1">
        <f t="shared" si="5"/>
        <v>22.120000000000118</v>
      </c>
      <c r="E66" s="33">
        <f t="shared" si="6"/>
        <v>1.3142025369099674E-2</v>
      </c>
      <c r="G66" s="1">
        <f t="shared" si="7"/>
        <v>22.120000000000118</v>
      </c>
      <c r="H66" s="32">
        <f t="shared" si="8"/>
        <v>1.3142025369099674E-2</v>
      </c>
      <c r="J66" s="1">
        <v>0</v>
      </c>
      <c r="L66" s="31">
        <f t="shared" si="9"/>
        <v>1661.03</v>
      </c>
    </row>
    <row r="67" spans="1:12" ht="15.75" customHeight="1">
      <c r="A67" s="34" t="s">
        <v>109</v>
      </c>
      <c r="B67" s="1">
        <v>1662.54</v>
      </c>
      <c r="C67" s="1">
        <v>1678.49</v>
      </c>
      <c r="D67" s="1">
        <f t="shared" si="5"/>
        <v>15.950000000000045</v>
      </c>
      <c r="E67" s="33">
        <f t="shared" si="6"/>
        <v>9.5025886362147208E-3</v>
      </c>
      <c r="G67" s="1">
        <f t="shared" si="7"/>
        <v>15.950000000000045</v>
      </c>
      <c r="H67" s="32">
        <f t="shared" si="8"/>
        <v>9.5025886362147208E-3</v>
      </c>
      <c r="J67" s="1">
        <v>0</v>
      </c>
      <c r="L67" s="31">
        <f t="shared" si="9"/>
        <v>1662.54</v>
      </c>
    </row>
    <row r="68" spans="1:12" ht="15.75" customHeight="1">
      <c r="A68" s="34" t="s">
        <v>110</v>
      </c>
      <c r="B68" s="1">
        <v>1675.25</v>
      </c>
      <c r="C68" s="1">
        <v>1683.04</v>
      </c>
      <c r="D68" s="1">
        <f t="shared" ref="D68:D99" si="10">C68-B68</f>
        <v>7.7899999999999636</v>
      </c>
      <c r="E68" s="33">
        <f t="shared" ref="E68:E100" si="11">IFERROR(ABS((C68-B68)/C68),"")</f>
        <v>4.6285293278828573E-3</v>
      </c>
      <c r="G68" s="1">
        <f t="shared" ref="G68:G100" si="12">C68- B68-J68</f>
        <v>7.7899999999999636</v>
      </c>
      <c r="H68" s="32">
        <f t="shared" ref="H68:H100" si="13">IFERROR(ABS((C68-(B68+J68))/C68),"")</f>
        <v>4.6285293278828573E-3</v>
      </c>
      <c r="J68" s="1">
        <v>0</v>
      </c>
      <c r="L68" s="31">
        <f t="shared" ref="L68:L99" si="14">B68+J68</f>
        <v>1675.25</v>
      </c>
    </row>
    <row r="69" spans="1:12" ht="15.75" customHeight="1">
      <c r="A69" s="34" t="s">
        <v>111</v>
      </c>
      <c r="B69" s="1">
        <v>1656.13</v>
      </c>
      <c r="C69" s="1">
        <v>1675.09</v>
      </c>
      <c r="D69" s="1">
        <f t="shared" si="10"/>
        <v>18.959999999999809</v>
      </c>
      <c r="E69" s="33">
        <f t="shared" si="11"/>
        <v>1.1318794811024966E-2</v>
      </c>
      <c r="G69" s="1">
        <f t="shared" si="12"/>
        <v>18.959999999999809</v>
      </c>
      <c r="H69" s="32">
        <f t="shared" si="13"/>
        <v>1.1318794811024966E-2</v>
      </c>
      <c r="J69" s="1">
        <v>0</v>
      </c>
      <c r="L69" s="31">
        <f t="shared" si="14"/>
        <v>1656.13</v>
      </c>
    </row>
    <row r="70" spans="1:12" ht="15.75" customHeight="1">
      <c r="A70" s="34" t="s">
        <v>112</v>
      </c>
      <c r="B70" s="1">
        <v>1632.37</v>
      </c>
      <c r="C70" s="1">
        <v>1687.42</v>
      </c>
      <c r="D70" s="1">
        <f t="shared" si="10"/>
        <v>55.050000000000182</v>
      </c>
      <c r="E70" s="33">
        <f t="shared" si="11"/>
        <v>3.262376883052244E-2</v>
      </c>
      <c r="G70" s="1">
        <f t="shared" si="12"/>
        <v>55.050000000000182</v>
      </c>
      <c r="H70" s="32">
        <f t="shared" si="13"/>
        <v>3.262376883052244E-2</v>
      </c>
      <c r="J70" s="1">
        <v>0</v>
      </c>
      <c r="L70" s="31">
        <f t="shared" si="14"/>
        <v>1632.37</v>
      </c>
    </row>
    <row r="71" spans="1:12" ht="15.75" customHeight="1">
      <c r="A71" s="34" t="s">
        <v>113</v>
      </c>
      <c r="B71" s="1">
        <v>1626.77</v>
      </c>
      <c r="C71" s="1">
        <v>1669.92</v>
      </c>
      <c r="D71" s="1">
        <f t="shared" si="10"/>
        <v>43.150000000000091</v>
      </c>
      <c r="E71" s="33">
        <f t="shared" si="11"/>
        <v>2.5839561176583363E-2</v>
      </c>
      <c r="G71" s="1">
        <f t="shared" si="12"/>
        <v>43.150000000000091</v>
      </c>
      <c r="H71" s="32">
        <f t="shared" si="13"/>
        <v>2.5839561176583363E-2</v>
      </c>
      <c r="J71" s="1">
        <v>0</v>
      </c>
      <c r="L71" s="31">
        <f t="shared" si="14"/>
        <v>1626.77</v>
      </c>
    </row>
    <row r="72" spans="1:12" ht="15.75" customHeight="1">
      <c r="A72" s="34" t="s">
        <v>114</v>
      </c>
      <c r="B72" s="1">
        <v>1608.47</v>
      </c>
      <c r="C72" s="1">
        <v>1672.55</v>
      </c>
      <c r="D72" s="1">
        <f t="shared" si="10"/>
        <v>64.079999999999927</v>
      </c>
      <c r="E72" s="33">
        <f t="shared" si="11"/>
        <v>3.8312755971420843E-2</v>
      </c>
      <c r="G72" s="1">
        <f t="shared" si="12"/>
        <v>64.079999999999927</v>
      </c>
      <c r="H72" s="32">
        <f t="shared" si="13"/>
        <v>3.8312755971420843E-2</v>
      </c>
      <c r="J72" s="1">
        <v>0</v>
      </c>
      <c r="L72" s="31">
        <f t="shared" si="14"/>
        <v>1608.47</v>
      </c>
    </row>
    <row r="73" spans="1:12" ht="15.75" customHeight="1">
      <c r="A73" s="34" t="s">
        <v>115</v>
      </c>
      <c r="B73" s="1">
        <v>1597.07</v>
      </c>
      <c r="C73" s="1">
        <v>1683.59</v>
      </c>
      <c r="D73" s="1">
        <f t="shared" si="10"/>
        <v>86.519999999999982</v>
      </c>
      <c r="E73" s="33">
        <f t="shared" si="11"/>
        <v>5.1390184070943631E-2</v>
      </c>
      <c r="G73" s="1">
        <f t="shared" si="12"/>
        <v>86.519999999999982</v>
      </c>
      <c r="H73" s="32">
        <f t="shared" si="13"/>
        <v>5.1390184070943631E-2</v>
      </c>
      <c r="J73" s="1">
        <v>0</v>
      </c>
      <c r="L73" s="31">
        <f t="shared" si="14"/>
        <v>1597.07</v>
      </c>
    </row>
    <row r="74" spans="1:12" ht="15.75" customHeight="1">
      <c r="A74" s="34" t="s">
        <v>116</v>
      </c>
      <c r="B74" s="1">
        <v>1567.15</v>
      </c>
      <c r="C74" s="1">
        <v>1652.62</v>
      </c>
      <c r="D74" s="1">
        <f t="shared" si="10"/>
        <v>85.4699999999998</v>
      </c>
      <c r="E74" s="33">
        <f t="shared" si="11"/>
        <v>5.1717878278127946E-2</v>
      </c>
      <c r="G74" s="1">
        <f t="shared" si="12"/>
        <v>85.4699999999998</v>
      </c>
      <c r="H74" s="32">
        <f t="shared" si="13"/>
        <v>5.1717878278127946E-2</v>
      </c>
      <c r="J74" s="1">
        <v>0</v>
      </c>
      <c r="L74" s="31">
        <f t="shared" si="14"/>
        <v>1567.15</v>
      </c>
    </row>
    <row r="75" spans="1:12" ht="15.75" customHeight="1">
      <c r="A75" s="34" t="s">
        <v>117</v>
      </c>
      <c r="B75" s="1">
        <v>1581.02</v>
      </c>
      <c r="C75" s="1">
        <v>1643.31</v>
      </c>
      <c r="D75" s="1">
        <f t="shared" si="10"/>
        <v>62.289999999999964</v>
      </c>
      <c r="E75" s="33">
        <f t="shared" si="11"/>
        <v>3.7905203522159522E-2</v>
      </c>
      <c r="G75" s="1">
        <f t="shared" si="12"/>
        <v>62.289999999999964</v>
      </c>
      <c r="H75" s="32">
        <f t="shared" si="13"/>
        <v>3.7905203522159522E-2</v>
      </c>
      <c r="J75" s="1">
        <v>0</v>
      </c>
      <c r="L75" s="31">
        <f t="shared" si="14"/>
        <v>1581.02</v>
      </c>
    </row>
    <row r="76" spans="1:12" ht="15.75" customHeight="1">
      <c r="A76" s="34" t="s">
        <v>118</v>
      </c>
      <c r="B76" s="1">
        <v>1583.79</v>
      </c>
      <c r="C76" s="1">
        <v>1655.24</v>
      </c>
      <c r="D76" s="1">
        <f t="shared" si="10"/>
        <v>71.450000000000045</v>
      </c>
      <c r="E76" s="33">
        <f t="shared" si="11"/>
        <v>4.3165945723882972E-2</v>
      </c>
      <c r="G76" s="1">
        <f t="shared" si="12"/>
        <v>71.450000000000045</v>
      </c>
      <c r="H76" s="32">
        <f t="shared" si="13"/>
        <v>4.3165945723882972E-2</v>
      </c>
      <c r="J76" s="1">
        <v>0</v>
      </c>
      <c r="L76" s="31">
        <f t="shared" si="14"/>
        <v>1583.79</v>
      </c>
    </row>
    <row r="77" spans="1:12" ht="15.75" customHeight="1">
      <c r="A77" s="34" t="s">
        <v>119</v>
      </c>
      <c r="B77" s="1">
        <v>1597.11</v>
      </c>
      <c r="C77" s="1">
        <v>1649.94</v>
      </c>
      <c r="D77" s="1">
        <f t="shared" si="10"/>
        <v>52.830000000000155</v>
      </c>
      <c r="E77" s="33">
        <f t="shared" si="11"/>
        <v>3.2019346158042201E-2</v>
      </c>
      <c r="G77" s="1">
        <f t="shared" si="12"/>
        <v>52.830000000000155</v>
      </c>
      <c r="H77" s="32">
        <f t="shared" si="13"/>
        <v>3.2019346158042201E-2</v>
      </c>
      <c r="J77" s="1">
        <v>0</v>
      </c>
      <c r="L77" s="31">
        <f t="shared" si="14"/>
        <v>1597.11</v>
      </c>
    </row>
    <row r="78" spans="1:12" ht="15.75" customHeight="1">
      <c r="A78" s="34" t="s">
        <v>120</v>
      </c>
      <c r="B78" s="1">
        <v>1627.43</v>
      </c>
      <c r="C78" s="1">
        <v>1656.68</v>
      </c>
      <c r="D78" s="1">
        <f t="shared" si="10"/>
        <v>29.25</v>
      </c>
      <c r="E78" s="33">
        <f t="shared" si="11"/>
        <v>1.7655793514740323E-2</v>
      </c>
      <c r="G78" s="1">
        <f t="shared" si="12"/>
        <v>29.25</v>
      </c>
      <c r="H78" s="32">
        <f t="shared" si="13"/>
        <v>1.7655793514740323E-2</v>
      </c>
      <c r="J78" s="1">
        <v>0</v>
      </c>
      <c r="L78" s="31">
        <f t="shared" si="14"/>
        <v>1627.43</v>
      </c>
    </row>
    <row r="79" spans="1:12" ht="15.75" customHeight="1">
      <c r="A79" s="34" t="s">
        <v>121</v>
      </c>
      <c r="B79" s="1">
        <v>1649.16</v>
      </c>
      <c r="C79" s="1">
        <v>1664.22</v>
      </c>
      <c r="D79" s="1">
        <f t="shared" si="10"/>
        <v>15.059999999999945</v>
      </c>
      <c r="E79" s="33">
        <f t="shared" si="11"/>
        <v>9.0492843494249225E-3</v>
      </c>
      <c r="G79" s="1">
        <f t="shared" si="12"/>
        <v>15.059999999999945</v>
      </c>
      <c r="H79" s="32">
        <f t="shared" si="13"/>
        <v>9.0492843494249225E-3</v>
      </c>
      <c r="J79" s="1">
        <v>0</v>
      </c>
      <c r="L79" s="31">
        <f t="shared" si="14"/>
        <v>1649.16</v>
      </c>
    </row>
    <row r="80" spans="1:12" ht="15.75" customHeight="1">
      <c r="A80" s="34" t="s">
        <v>122</v>
      </c>
      <c r="B80" s="1">
        <v>1662.5</v>
      </c>
      <c r="C80" s="1">
        <v>1684.14</v>
      </c>
      <c r="D80" s="1">
        <f t="shared" si="10"/>
        <v>21.6400000000001</v>
      </c>
      <c r="E80" s="33">
        <f t="shared" si="11"/>
        <v>1.2849288063937736E-2</v>
      </c>
      <c r="G80" s="1">
        <f t="shared" si="12"/>
        <v>21.6400000000001</v>
      </c>
      <c r="H80" s="32">
        <f t="shared" si="13"/>
        <v>1.2849288063937736E-2</v>
      </c>
      <c r="J80" s="1">
        <v>0</v>
      </c>
      <c r="L80" s="31">
        <f t="shared" si="14"/>
        <v>1662.5</v>
      </c>
    </row>
    <row r="81" spans="1:12" ht="15.75" customHeight="1">
      <c r="A81" s="34" t="s">
        <v>123</v>
      </c>
      <c r="B81" s="1">
        <v>1657.72</v>
      </c>
      <c r="C81" s="1">
        <v>1681.56</v>
      </c>
      <c r="D81" s="1">
        <f t="shared" si="10"/>
        <v>23.839999999999918</v>
      </c>
      <c r="E81" s="33">
        <f t="shared" si="11"/>
        <v>1.4177311544042389E-2</v>
      </c>
      <c r="G81" s="1">
        <f t="shared" si="12"/>
        <v>23.839999999999918</v>
      </c>
      <c r="H81" s="32">
        <f t="shared" si="13"/>
        <v>1.4177311544042389E-2</v>
      </c>
      <c r="J81" s="1">
        <v>0</v>
      </c>
      <c r="L81" s="31">
        <f t="shared" si="14"/>
        <v>1657.72</v>
      </c>
    </row>
    <row r="82" spans="1:12" ht="15.75" customHeight="1">
      <c r="A82" s="34" t="s">
        <v>124</v>
      </c>
      <c r="B82" s="1">
        <v>1659.93</v>
      </c>
      <c r="C82" s="1">
        <v>1688.87</v>
      </c>
      <c r="D82" s="1">
        <f t="shared" si="10"/>
        <v>28.939999999999827</v>
      </c>
      <c r="E82" s="33">
        <f t="shared" si="11"/>
        <v>1.7135717965266615E-2</v>
      </c>
      <c r="G82" s="1">
        <f t="shared" si="12"/>
        <v>28.939999999999827</v>
      </c>
      <c r="H82" s="32">
        <f t="shared" si="13"/>
        <v>1.7135717965266615E-2</v>
      </c>
      <c r="J82" s="1">
        <v>0</v>
      </c>
      <c r="L82" s="31">
        <f t="shared" si="14"/>
        <v>1659.93</v>
      </c>
    </row>
    <row r="83" spans="1:12" ht="15.75" customHeight="1">
      <c r="A83" s="34" t="s">
        <v>125</v>
      </c>
      <c r="B83" s="1">
        <v>1652.93</v>
      </c>
      <c r="C83" s="1">
        <v>1683.28</v>
      </c>
      <c r="D83" s="1">
        <f t="shared" si="10"/>
        <v>30.349999999999909</v>
      </c>
      <c r="E83" s="33">
        <f t="shared" si="11"/>
        <v>1.8030274226510094E-2</v>
      </c>
      <c r="G83" s="1">
        <f t="shared" si="12"/>
        <v>30.349999999999909</v>
      </c>
      <c r="H83" s="32">
        <f t="shared" si="13"/>
        <v>1.8030274226510094E-2</v>
      </c>
      <c r="J83" s="1">
        <v>0</v>
      </c>
      <c r="L83" s="31">
        <f t="shared" si="14"/>
        <v>1652.93</v>
      </c>
    </row>
    <row r="84" spans="1:12" ht="15.75" customHeight="1">
      <c r="A84" s="34" t="s">
        <v>126</v>
      </c>
      <c r="B84" s="1">
        <v>1631.1</v>
      </c>
      <c r="C84" s="1">
        <v>1681.94</v>
      </c>
      <c r="D84" s="1">
        <f t="shared" si="10"/>
        <v>50.840000000000146</v>
      </c>
      <c r="E84" s="33">
        <f t="shared" si="11"/>
        <v>3.0226999774070503E-2</v>
      </c>
      <c r="G84" s="1">
        <f t="shared" si="12"/>
        <v>50.840000000000146</v>
      </c>
      <c r="H84" s="32">
        <f t="shared" si="13"/>
        <v>3.0226999774070503E-2</v>
      </c>
      <c r="J84" s="1">
        <v>0</v>
      </c>
      <c r="L84" s="31">
        <f t="shared" si="14"/>
        <v>1631.1</v>
      </c>
    </row>
    <row r="85" spans="1:12" ht="15.75" customHeight="1">
      <c r="A85" s="34" t="s">
        <v>127</v>
      </c>
      <c r="B85" s="1">
        <v>1627.15</v>
      </c>
      <c r="C85" s="1">
        <v>1659.56</v>
      </c>
      <c r="D85" s="1">
        <f t="shared" si="10"/>
        <v>32.409999999999854</v>
      </c>
      <c r="E85" s="33">
        <f t="shared" si="11"/>
        <v>1.9529272819301415E-2</v>
      </c>
      <c r="G85" s="1">
        <f t="shared" si="12"/>
        <v>32.409999999999854</v>
      </c>
      <c r="H85" s="32">
        <f t="shared" si="13"/>
        <v>1.9529272819301415E-2</v>
      </c>
      <c r="J85" s="1">
        <v>0</v>
      </c>
      <c r="L85" s="31">
        <f t="shared" si="14"/>
        <v>1627.15</v>
      </c>
    </row>
    <row r="86" spans="1:12" ht="15.75" customHeight="1">
      <c r="A86" s="34" t="s">
        <v>128</v>
      </c>
      <c r="B86" s="1">
        <v>1611.25</v>
      </c>
      <c r="C86" s="1">
        <v>1653.89</v>
      </c>
      <c r="D86" s="1">
        <f t="shared" si="10"/>
        <v>42.6400000000001</v>
      </c>
      <c r="E86" s="33">
        <f t="shared" si="11"/>
        <v>2.5781642068094069E-2</v>
      </c>
      <c r="G86" s="1">
        <f t="shared" si="12"/>
        <v>42.6400000000001</v>
      </c>
      <c r="H86" s="32">
        <f t="shared" si="13"/>
        <v>2.5781642068094069E-2</v>
      </c>
      <c r="J86" s="1">
        <v>0</v>
      </c>
      <c r="L86" s="31">
        <f t="shared" si="14"/>
        <v>1611.25</v>
      </c>
    </row>
    <row r="87" spans="1:12" ht="15.75" customHeight="1">
      <c r="A87" s="34" t="s">
        <v>129</v>
      </c>
      <c r="B87" s="1">
        <v>1591.41</v>
      </c>
      <c r="C87" s="1">
        <v>1649.25</v>
      </c>
      <c r="D87" s="1">
        <f t="shared" si="10"/>
        <v>57.839999999999918</v>
      </c>
      <c r="E87" s="33">
        <f t="shared" si="11"/>
        <v>3.5070486584811225E-2</v>
      </c>
      <c r="G87" s="1">
        <f t="shared" si="12"/>
        <v>57.839999999999918</v>
      </c>
      <c r="H87" s="32">
        <f t="shared" si="13"/>
        <v>3.5070486584811225E-2</v>
      </c>
      <c r="J87" s="1">
        <v>0</v>
      </c>
      <c r="L87" s="31">
        <f t="shared" si="14"/>
        <v>1591.41</v>
      </c>
    </row>
    <row r="88" spans="1:12" ht="15.75" customHeight="1">
      <c r="A88" s="34" t="s">
        <v>130</v>
      </c>
      <c r="B88" s="1">
        <v>1576.45</v>
      </c>
      <c r="C88" s="1">
        <v>1626.98</v>
      </c>
      <c r="D88" s="1">
        <f t="shared" si="10"/>
        <v>50.529999999999973</v>
      </c>
      <c r="E88" s="33">
        <f t="shared" si="11"/>
        <v>3.1057542194741161E-2</v>
      </c>
      <c r="G88" s="1">
        <f t="shared" si="12"/>
        <v>50.529999999999973</v>
      </c>
      <c r="H88" s="32">
        <f t="shared" si="13"/>
        <v>3.1057542194741161E-2</v>
      </c>
      <c r="J88" s="1">
        <v>0</v>
      </c>
      <c r="L88" s="31">
        <f t="shared" si="14"/>
        <v>1576.45</v>
      </c>
    </row>
    <row r="89" spans="1:12" ht="15.75" customHeight="1">
      <c r="A89" s="34" t="s">
        <v>131</v>
      </c>
      <c r="B89" s="1">
        <v>1569.72</v>
      </c>
      <c r="C89" s="1">
        <v>1613.35</v>
      </c>
      <c r="D89" s="1">
        <f t="shared" si="10"/>
        <v>43.629999999999882</v>
      </c>
      <c r="E89" s="33">
        <f t="shared" si="11"/>
        <v>2.7043109058790642E-2</v>
      </c>
      <c r="G89" s="1">
        <f t="shared" si="12"/>
        <v>43.629999999999882</v>
      </c>
      <c r="H89" s="32">
        <f t="shared" si="13"/>
        <v>2.7043109058790642E-2</v>
      </c>
      <c r="J89" s="1">
        <v>0</v>
      </c>
      <c r="L89" s="31">
        <f t="shared" si="14"/>
        <v>1569.72</v>
      </c>
    </row>
    <row r="90" spans="1:12" ht="15.75" customHeight="1">
      <c r="A90" s="34" t="s">
        <v>132</v>
      </c>
      <c r="B90" s="1">
        <v>1566.6</v>
      </c>
      <c r="C90" s="1">
        <v>1610.34</v>
      </c>
      <c r="D90" s="1">
        <f t="shared" si="10"/>
        <v>43.740000000000009</v>
      </c>
      <c r="E90" s="33">
        <f t="shared" si="11"/>
        <v>2.7161965796043078E-2</v>
      </c>
      <c r="G90" s="1">
        <f t="shared" si="12"/>
        <v>43.740000000000009</v>
      </c>
      <c r="H90" s="32">
        <f t="shared" si="13"/>
        <v>2.7161965796043078E-2</v>
      </c>
      <c r="J90" s="1">
        <v>0</v>
      </c>
      <c r="L90" s="31">
        <f t="shared" si="14"/>
        <v>1566.6</v>
      </c>
    </row>
    <row r="91" spans="1:12" ht="15.75" customHeight="1">
      <c r="A91" s="34" t="s">
        <v>133</v>
      </c>
      <c r="B91" s="1">
        <v>1559.92</v>
      </c>
      <c r="C91" s="1">
        <v>1617.95</v>
      </c>
      <c r="D91" s="1">
        <f t="shared" si="10"/>
        <v>58.029999999999973</v>
      </c>
      <c r="E91" s="33">
        <f t="shared" si="11"/>
        <v>3.5866374115392917E-2</v>
      </c>
      <c r="G91" s="1">
        <f t="shared" si="12"/>
        <v>58.029999999999973</v>
      </c>
      <c r="H91" s="32">
        <f t="shared" si="13"/>
        <v>3.5866374115392917E-2</v>
      </c>
      <c r="J91" s="1">
        <v>0</v>
      </c>
      <c r="L91" s="31">
        <f t="shared" si="14"/>
        <v>1559.92</v>
      </c>
    </row>
    <row r="92" spans="1:12" ht="15.75" customHeight="1">
      <c r="A92" s="34" t="s">
        <v>134</v>
      </c>
      <c r="B92" s="1">
        <v>1535.43</v>
      </c>
      <c r="C92" s="1">
        <v>1608.61</v>
      </c>
      <c r="D92" s="1">
        <f t="shared" si="10"/>
        <v>73.179999999999836</v>
      </c>
      <c r="E92" s="33">
        <f t="shared" si="11"/>
        <v>4.549269244876001E-2</v>
      </c>
      <c r="G92" s="1">
        <f t="shared" si="12"/>
        <v>73.179999999999836</v>
      </c>
      <c r="H92" s="32">
        <f t="shared" si="13"/>
        <v>4.549269244876001E-2</v>
      </c>
      <c r="J92" s="1">
        <v>0</v>
      </c>
      <c r="L92" s="31">
        <f t="shared" si="14"/>
        <v>1535.43</v>
      </c>
    </row>
    <row r="93" spans="1:12" ht="15.75" customHeight="1">
      <c r="A93" s="34" t="s">
        <v>135</v>
      </c>
      <c r="B93" s="1">
        <v>1533.72</v>
      </c>
      <c r="C93" s="1">
        <v>1600.43</v>
      </c>
      <c r="D93" s="1">
        <f t="shared" si="10"/>
        <v>66.710000000000036</v>
      </c>
      <c r="E93" s="33">
        <f t="shared" si="11"/>
        <v>4.1682547815274668E-2</v>
      </c>
      <c r="G93" s="1">
        <f t="shared" si="12"/>
        <v>66.710000000000036</v>
      </c>
      <c r="H93" s="32">
        <f t="shared" si="13"/>
        <v>4.1682547815274668E-2</v>
      </c>
      <c r="J93" s="1">
        <v>0</v>
      </c>
      <c r="L93" s="31">
        <f t="shared" si="14"/>
        <v>1533.72</v>
      </c>
    </row>
    <row r="94" spans="1:12" ht="15.75" customHeight="1">
      <c r="A94" s="34" t="s">
        <v>136</v>
      </c>
      <c r="B94" s="1">
        <v>1541.09</v>
      </c>
      <c r="C94" s="1">
        <v>1610.37</v>
      </c>
      <c r="D94" s="1">
        <f t="shared" si="10"/>
        <v>69.279999999999973</v>
      </c>
      <c r="E94" s="33">
        <f t="shared" si="11"/>
        <v>4.302116904810694E-2</v>
      </c>
      <c r="G94" s="1">
        <f t="shared" si="12"/>
        <v>69.279999999999973</v>
      </c>
      <c r="H94" s="32">
        <f t="shared" si="13"/>
        <v>4.302116904810694E-2</v>
      </c>
      <c r="J94" s="1">
        <v>0</v>
      </c>
      <c r="L94" s="31">
        <f t="shared" si="14"/>
        <v>1541.09</v>
      </c>
    </row>
    <row r="95" spans="1:12" ht="15.75" customHeight="1">
      <c r="A95" s="34" t="s">
        <v>137</v>
      </c>
      <c r="B95" s="1">
        <v>1524.3</v>
      </c>
      <c r="C95" s="1">
        <v>1585.96</v>
      </c>
      <c r="D95" s="1">
        <f t="shared" si="10"/>
        <v>61.660000000000082</v>
      </c>
      <c r="E95" s="33">
        <f t="shared" si="11"/>
        <v>3.8878660243637973E-2</v>
      </c>
      <c r="G95" s="1">
        <f t="shared" si="12"/>
        <v>61.660000000000082</v>
      </c>
      <c r="H95" s="32">
        <f t="shared" si="13"/>
        <v>3.8878660243637973E-2</v>
      </c>
      <c r="J95" s="1">
        <v>0</v>
      </c>
      <c r="L95" s="31">
        <f t="shared" si="14"/>
        <v>1524.3</v>
      </c>
    </row>
    <row r="96" spans="1:12" ht="15.75" customHeight="1">
      <c r="A96" s="34" t="s">
        <v>138</v>
      </c>
      <c r="B96" s="1">
        <v>1492.57</v>
      </c>
      <c r="C96" s="1">
        <v>1557.07</v>
      </c>
      <c r="D96" s="1">
        <f t="shared" si="10"/>
        <v>64.5</v>
      </c>
      <c r="E96" s="33">
        <f t="shared" si="11"/>
        <v>4.1423956533746073E-2</v>
      </c>
      <c r="G96" s="1">
        <f t="shared" si="12"/>
        <v>64.5</v>
      </c>
      <c r="H96" s="32">
        <f t="shared" si="13"/>
        <v>4.1423956533746073E-2</v>
      </c>
      <c r="J96" s="1">
        <v>0</v>
      </c>
      <c r="L96" s="31">
        <f t="shared" si="14"/>
        <v>1492.57</v>
      </c>
    </row>
    <row r="97" spans="1:12" ht="15.75" customHeight="1">
      <c r="A97" s="34" t="s">
        <v>139</v>
      </c>
      <c r="B97" s="1">
        <v>1477.67</v>
      </c>
      <c r="C97" s="1">
        <v>1536.34</v>
      </c>
      <c r="D97" s="1">
        <f t="shared" si="10"/>
        <v>58.669999999999845</v>
      </c>
      <c r="E97" s="33">
        <f t="shared" si="11"/>
        <v>3.8188161474673479E-2</v>
      </c>
      <c r="G97" s="1">
        <f t="shared" si="12"/>
        <v>58.669999999999845</v>
      </c>
      <c r="H97" s="32">
        <f t="shared" si="13"/>
        <v>3.8188161474673479E-2</v>
      </c>
      <c r="J97" s="1">
        <v>0</v>
      </c>
      <c r="L97" s="31">
        <f t="shared" si="14"/>
        <v>1477.67</v>
      </c>
    </row>
    <row r="98" spans="1:12" ht="15.75" customHeight="1">
      <c r="A98" s="34" t="s">
        <v>140</v>
      </c>
      <c r="B98" s="1">
        <v>1459.81</v>
      </c>
      <c r="C98" s="1">
        <v>1514.7</v>
      </c>
      <c r="D98" s="1">
        <f t="shared" si="10"/>
        <v>54.8900000000001</v>
      </c>
      <c r="E98" s="33">
        <f t="shared" si="11"/>
        <v>3.6238198983297089E-2</v>
      </c>
      <c r="G98" s="1">
        <f t="shared" si="12"/>
        <v>54.8900000000001</v>
      </c>
      <c r="H98" s="32">
        <f t="shared" si="13"/>
        <v>3.6238198983297089E-2</v>
      </c>
      <c r="J98" s="1">
        <v>0</v>
      </c>
      <c r="L98" s="31">
        <f t="shared" si="14"/>
        <v>1459.81</v>
      </c>
    </row>
    <row r="99" spans="1:12" ht="15.75" customHeight="1">
      <c r="A99" s="34" t="s">
        <v>141</v>
      </c>
      <c r="B99" s="1">
        <v>1424.9</v>
      </c>
      <c r="C99" s="1">
        <v>1471.57</v>
      </c>
      <c r="D99" s="1">
        <f t="shared" si="10"/>
        <v>46.669999999999845</v>
      </c>
      <c r="E99" s="33">
        <f t="shared" si="11"/>
        <v>3.1714427448235452E-2</v>
      </c>
      <c r="G99" s="1">
        <f t="shared" si="12"/>
        <v>46.669999999999845</v>
      </c>
      <c r="H99" s="32">
        <f t="shared" si="13"/>
        <v>3.1714427448235452E-2</v>
      </c>
      <c r="J99" s="1">
        <v>0</v>
      </c>
      <c r="L99" s="31">
        <f t="shared" si="14"/>
        <v>1424.9</v>
      </c>
    </row>
    <row r="100" spans="1:12" ht="15.75" customHeight="1">
      <c r="A100" s="5" t="s">
        <v>142</v>
      </c>
      <c r="B100" s="1">
        <f>SUM(B4:B99)/4000</f>
        <v>34.464552499999989</v>
      </c>
      <c r="C100" s="1">
        <f>SUM(B4:B99)/4000</f>
        <v>34.464552499999989</v>
      </c>
      <c r="D100" s="1">
        <f>SUM(D4:D99)/4000</f>
        <v>0.702125</v>
      </c>
      <c r="E100" s="6">
        <f t="shared" si="11"/>
        <v>0</v>
      </c>
      <c r="G100" s="1">
        <f t="shared" si="12"/>
        <v>0</v>
      </c>
      <c r="H100" s="1">
        <f t="shared" si="13"/>
        <v>0</v>
      </c>
      <c r="J100" s="4"/>
    </row>
    <row r="101" spans="1:12" ht="15.75" customHeight="1"/>
    <row r="102" spans="1:12" ht="16.5" customHeight="1">
      <c r="A102" s="131" t="s">
        <v>143</v>
      </c>
      <c r="B102" s="132"/>
      <c r="C102" s="132"/>
      <c r="D102" s="132"/>
      <c r="E102" s="132"/>
      <c r="F102" s="132"/>
      <c r="G102" s="132"/>
      <c r="H102" s="132"/>
      <c r="I102" s="132"/>
      <c r="J102" s="133"/>
    </row>
    <row r="103" spans="1:12" ht="15.75" customHeight="1">
      <c r="A103" s="87" t="s">
        <v>9</v>
      </c>
      <c r="B103" s="88"/>
      <c r="C103" s="89"/>
      <c r="D103" s="7" t="s">
        <v>10</v>
      </c>
      <c r="E103" s="8" t="s">
        <v>11</v>
      </c>
      <c r="F103" s="119" t="s">
        <v>144</v>
      </c>
      <c r="G103" s="120"/>
      <c r="H103" s="120"/>
      <c r="I103" s="120"/>
      <c r="J103" s="121"/>
    </row>
    <row r="104" spans="1:12">
      <c r="A104" s="90" t="s">
        <v>12</v>
      </c>
      <c r="B104" s="91"/>
      <c r="C104" s="92"/>
      <c r="D104" s="9" t="s">
        <v>13</v>
      </c>
      <c r="E104" s="10">
        <f>AVERAGE(H4:H99)</f>
        <v>2.6759635211102969E-2</v>
      </c>
      <c r="F104" s="122"/>
      <c r="G104" s="123"/>
      <c r="H104" s="123"/>
      <c r="I104" s="123"/>
      <c r="J104" s="124"/>
    </row>
    <row r="105" spans="1:12">
      <c r="A105" s="71" t="s">
        <v>14</v>
      </c>
      <c r="B105" s="72"/>
      <c r="C105" s="73"/>
      <c r="D105" s="9" t="s">
        <v>15</v>
      </c>
      <c r="E105" s="11">
        <f>MAX(G4:G99)</f>
        <v>86.519999999999982</v>
      </c>
      <c r="F105" s="125"/>
      <c r="G105" s="126"/>
      <c r="H105" s="126"/>
      <c r="I105" s="126"/>
      <c r="J105" s="127"/>
    </row>
    <row r="106" spans="1:12">
      <c r="A106" s="71" t="s">
        <v>16</v>
      </c>
      <c r="B106" s="72"/>
      <c r="C106" s="73"/>
      <c r="D106" s="12" t="s">
        <v>15</v>
      </c>
      <c r="E106" s="13">
        <f>MIN(G4:G99)</f>
        <v>-358.47</v>
      </c>
      <c r="F106" s="125"/>
      <c r="G106" s="126"/>
      <c r="H106" s="126"/>
      <c r="I106" s="126"/>
      <c r="J106" s="127"/>
    </row>
    <row r="107" spans="1:12">
      <c r="A107" s="71" t="s">
        <v>24</v>
      </c>
      <c r="B107" s="72"/>
      <c r="C107" s="73"/>
      <c r="D107" s="12" t="s">
        <v>25</v>
      </c>
      <c r="E107" s="14">
        <f>COUNTIF(G4:G99,"&gt;=57")/4</f>
        <v>5</v>
      </c>
      <c r="F107" s="125"/>
      <c r="G107" s="126"/>
      <c r="H107" s="126"/>
      <c r="I107" s="126"/>
      <c r="J107" s="127"/>
    </row>
    <row r="108" spans="1:12" ht="15.75" customHeight="1">
      <c r="A108" s="116" t="s">
        <v>31</v>
      </c>
      <c r="B108" s="117"/>
      <c r="C108" s="118"/>
      <c r="D108" s="15" t="s">
        <v>25</v>
      </c>
      <c r="E108" s="16">
        <f>COUNTIF(G4:G99,"&lt;=-57")/4</f>
        <v>0.25</v>
      </c>
      <c r="F108" s="128"/>
      <c r="G108" s="129"/>
      <c r="H108" s="129"/>
      <c r="I108" s="129"/>
      <c r="J108" s="130"/>
    </row>
    <row r="109" spans="1:12">
      <c r="A109" s="27"/>
      <c r="B109" s="27"/>
      <c r="C109" s="17"/>
      <c r="D109" s="17"/>
      <c r="E109" s="17"/>
      <c r="F109" s="17"/>
      <c r="G109" s="17"/>
      <c r="H109" s="17"/>
      <c r="I109" s="17"/>
      <c r="J109" s="17"/>
    </row>
    <row r="110" spans="1:12" s="17" customFormat="1" ht="15.75" customHeight="1">
      <c r="A110" s="29" t="s">
        <v>145</v>
      </c>
      <c r="B110" s="27"/>
    </row>
    <row r="111" spans="1:12" ht="15.75" customHeight="1">
      <c r="A111" s="30" t="s">
        <v>146</v>
      </c>
      <c r="B111" s="17"/>
      <c r="C111" s="17"/>
      <c r="D111" s="17"/>
      <c r="E111" s="17"/>
      <c r="F111" s="17"/>
      <c r="G111" s="17"/>
      <c r="H111" s="17"/>
      <c r="I111" s="17"/>
    </row>
    <row r="112" spans="1:12">
      <c r="A112" s="28"/>
      <c r="B112" s="17"/>
      <c r="C112" s="17"/>
      <c r="D112" s="17"/>
      <c r="E112" s="17"/>
      <c r="F112" s="17"/>
      <c r="G112" s="17"/>
      <c r="H112" s="17"/>
      <c r="I112" s="17"/>
    </row>
    <row r="113" spans="1:10">
      <c r="A113" s="18" t="s">
        <v>147</v>
      </c>
      <c r="B113" s="17"/>
      <c r="C113" s="17"/>
      <c r="D113" s="17"/>
      <c r="E113" s="17"/>
      <c r="F113" s="17"/>
      <c r="G113" s="17"/>
      <c r="H113" s="17"/>
      <c r="I113" s="17"/>
      <c r="J113" s="17"/>
    </row>
    <row r="114" spans="1:10">
      <c r="A114" s="18" t="str">
        <f>B2</f>
        <v>Schedule</v>
      </c>
      <c r="B114" s="18" t="s">
        <v>148</v>
      </c>
      <c r="C114" s="17"/>
      <c r="D114" s="17"/>
      <c r="E114" s="17"/>
      <c r="F114" s="17"/>
      <c r="G114" s="17"/>
      <c r="H114" s="17"/>
      <c r="I114" s="17"/>
      <c r="J114" s="17"/>
    </row>
    <row r="115" spans="1:10">
      <c r="A115" s="18" t="str">
        <f>C2</f>
        <v>Drawal</v>
      </c>
      <c r="B115" s="18" t="s">
        <v>148</v>
      </c>
      <c r="C115" s="17"/>
      <c r="D115" s="17"/>
      <c r="E115" s="17"/>
      <c r="F115" s="17"/>
      <c r="G115" s="17"/>
      <c r="H115" s="17"/>
      <c r="I115" s="17"/>
      <c r="J115" s="17"/>
    </row>
  </sheetData>
  <sheetProtection formatCells="0" formatColumns="0" formatRows="0" insertColumns="0" insertRows="0" insertHyperlinks="0" deleteColumns="0" deleteRows="0" sort="0" autoFilter="0" pivotTables="0"/>
  <mergeCells count="19">
    <mergeCell ref="A102:J102"/>
    <mergeCell ref="G1:H1"/>
    <mergeCell ref="J1:J3"/>
    <mergeCell ref="G2:G3"/>
    <mergeCell ref="H2:H3"/>
    <mergeCell ref="A1:E1"/>
    <mergeCell ref="A2:A3"/>
    <mergeCell ref="B2:B3"/>
    <mergeCell ref="C2:C3"/>
    <mergeCell ref="D2:D3"/>
    <mergeCell ref="E2:E3"/>
    <mergeCell ref="A106:C106"/>
    <mergeCell ref="A107:C107"/>
    <mergeCell ref="A108:C108"/>
    <mergeCell ref="A103:C103"/>
    <mergeCell ref="F103:J103"/>
    <mergeCell ref="A104:C104"/>
    <mergeCell ref="F104:J108"/>
    <mergeCell ref="A105:C105"/>
  </mergeCells>
  <conditionalFormatting sqref="D4:D99">
    <cfRule type="cellIs" dxfId="35" priority="1" operator="lessThan">
      <formula>-57</formula>
    </cfRule>
  </conditionalFormatting>
  <conditionalFormatting sqref="D4:D99">
    <cfRule type="cellIs" dxfId="34" priority="2" operator="greaterThan">
      <formula>57</formula>
    </cfRule>
  </conditionalFormatting>
  <conditionalFormatting sqref="G4:G99">
    <cfRule type="cellIs" dxfId="33" priority="3" operator="lessThan">
      <formula>-57</formula>
    </cfRule>
  </conditionalFormatting>
  <conditionalFormatting sqref="G4:G99">
    <cfRule type="cellIs" dxfId="32" priority="4" operator="greaterThan">
      <formula>57</formula>
    </cfRule>
  </conditionalFormatting>
  <conditionalFormatting sqref="A112">
    <cfRule type="cellIs" dxfId="31" priority="5" operator="greaterThan">
      <formula>0</formula>
    </cfRule>
  </conditionalFormatting>
  <conditionalFormatting sqref="A111">
    <cfRule type="cellIs" dxfId="30" priority="6" operator="greaterThan">
      <formula>0</formula>
    </cfRule>
  </conditionalFormatting>
  <conditionalFormatting sqref="A111">
    <cfRule type="cellIs" dxfId="29" priority="7" operator="greaterThan">
      <formula>0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2"/>
  <sheetViews>
    <sheetView workbookViewId="0">
      <selection activeCell="D4" sqref="D4"/>
    </sheetView>
  </sheetViews>
  <sheetFormatPr defaultColWidth="8.85546875" defaultRowHeight="15"/>
  <cols>
    <col min="1" max="1" width="11.7109375" customWidth="1"/>
    <col min="2" max="2" width="25.42578125" customWidth="1"/>
    <col min="5" max="5" width="7.7109375" customWidth="1"/>
  </cols>
  <sheetData>
    <row r="1" spans="1:5" ht="16.5" customHeight="1">
      <c r="A1" s="84" t="s">
        <v>149</v>
      </c>
      <c r="B1" s="85"/>
      <c r="C1" s="85"/>
      <c r="D1" s="85"/>
      <c r="E1" s="86"/>
    </row>
    <row r="2" spans="1:5">
      <c r="A2" s="142" t="s">
        <v>42</v>
      </c>
      <c r="B2" s="144" t="s">
        <v>150</v>
      </c>
      <c r="C2" s="146" t="s">
        <v>7</v>
      </c>
      <c r="D2" s="154" t="s">
        <v>151</v>
      </c>
      <c r="E2" s="136" t="s">
        <v>45</v>
      </c>
    </row>
    <row r="3" spans="1:5" ht="15.75" customHeight="1">
      <c r="A3" s="143"/>
      <c r="B3" s="145"/>
      <c r="C3" s="147"/>
      <c r="D3" s="155"/>
      <c r="E3" s="138"/>
    </row>
    <row r="4" spans="1:5" ht="15.75" customHeight="1">
      <c r="A4" s="34" t="s">
        <v>46</v>
      </c>
      <c r="B4" s="1">
        <v>1204.43</v>
      </c>
      <c r="C4" s="1">
        <v>1322.7</v>
      </c>
      <c r="D4" s="1">
        <f t="shared" ref="D4:D35" si="0">C4-B4</f>
        <v>118.26999999999998</v>
      </c>
      <c r="E4" s="36">
        <f t="shared" ref="E4:E35" si="1">IFERROR(ABS((C4-B4)/C4),"")</f>
        <v>8.9415589324865791E-2</v>
      </c>
    </row>
    <row r="5" spans="1:5" ht="15.75" customHeight="1">
      <c r="A5" s="34" t="s">
        <v>47</v>
      </c>
      <c r="B5" s="1">
        <v>1197.23</v>
      </c>
      <c r="C5" s="1">
        <v>1297.82</v>
      </c>
      <c r="D5" s="1">
        <f t="shared" si="0"/>
        <v>100.58999999999992</v>
      </c>
      <c r="E5" s="36">
        <f t="shared" si="1"/>
        <v>7.7506896179747514E-2</v>
      </c>
    </row>
    <row r="6" spans="1:5" ht="15.75" customHeight="1">
      <c r="A6" s="34" t="s">
        <v>48</v>
      </c>
      <c r="B6" s="1">
        <v>1181.45</v>
      </c>
      <c r="C6" s="1">
        <v>1233.67</v>
      </c>
      <c r="D6" s="1">
        <f t="shared" si="0"/>
        <v>52.220000000000027</v>
      </c>
      <c r="E6" s="36">
        <f t="shared" si="1"/>
        <v>4.2328985871424307E-2</v>
      </c>
    </row>
    <row r="7" spans="1:5" ht="15.75" customHeight="1">
      <c r="A7" s="34" t="s">
        <v>49</v>
      </c>
      <c r="B7" s="1">
        <v>1165.3800000000001</v>
      </c>
      <c r="C7" s="1">
        <v>1235.3800000000001</v>
      </c>
      <c r="D7" s="1">
        <f t="shared" si="0"/>
        <v>70</v>
      </c>
      <c r="E7" s="36">
        <f t="shared" si="1"/>
        <v>5.6662727258009679E-2</v>
      </c>
    </row>
    <row r="8" spans="1:5" ht="15.75" customHeight="1">
      <c r="A8" s="34" t="s">
        <v>50</v>
      </c>
      <c r="B8" s="1">
        <v>1152.32</v>
      </c>
      <c r="C8" s="1">
        <v>1228.5999999999999</v>
      </c>
      <c r="D8" s="1">
        <f t="shared" si="0"/>
        <v>76.279999999999973</v>
      </c>
      <c r="E8" s="36">
        <f t="shared" si="1"/>
        <v>6.2086928210971823E-2</v>
      </c>
    </row>
    <row r="9" spans="1:5" ht="15.75" customHeight="1">
      <c r="A9" s="34" t="s">
        <v>51</v>
      </c>
      <c r="B9" s="1">
        <v>1151.5</v>
      </c>
      <c r="C9" s="1">
        <v>1205.1099999999999</v>
      </c>
      <c r="D9" s="1">
        <f t="shared" si="0"/>
        <v>53.6099999999999</v>
      </c>
      <c r="E9" s="36">
        <f t="shared" si="1"/>
        <v>4.4485565633012675E-2</v>
      </c>
    </row>
    <row r="10" spans="1:5" ht="15.75" customHeight="1">
      <c r="A10" s="34" t="s">
        <v>52</v>
      </c>
      <c r="B10" s="1">
        <v>1135.5</v>
      </c>
      <c r="C10" s="1">
        <v>1181.97</v>
      </c>
      <c r="D10" s="1">
        <f t="shared" si="0"/>
        <v>46.470000000000027</v>
      </c>
      <c r="E10" s="36">
        <f t="shared" si="1"/>
        <v>3.9315718673062792E-2</v>
      </c>
    </row>
    <row r="11" spans="1:5" ht="15.75" customHeight="1">
      <c r="A11" s="34" t="s">
        <v>53</v>
      </c>
      <c r="B11" s="1">
        <v>1130.18</v>
      </c>
      <c r="C11" s="1">
        <v>1169.28</v>
      </c>
      <c r="D11" s="1">
        <f t="shared" si="0"/>
        <v>39.099999999999909</v>
      </c>
      <c r="E11" s="36">
        <f t="shared" si="1"/>
        <v>3.3439381499726251E-2</v>
      </c>
    </row>
    <row r="12" spans="1:5" ht="15.75" customHeight="1">
      <c r="A12" s="34" t="s">
        <v>54</v>
      </c>
      <c r="B12" s="1">
        <v>1112.6600000000001</v>
      </c>
      <c r="C12" s="1">
        <v>1154.99</v>
      </c>
      <c r="D12" s="1">
        <f t="shared" si="0"/>
        <v>42.329999999999927</v>
      </c>
      <c r="E12" s="36">
        <f t="shared" si="1"/>
        <v>3.6649667962493117E-2</v>
      </c>
    </row>
    <row r="13" spans="1:5" ht="15.75" customHeight="1">
      <c r="A13" s="34" t="s">
        <v>55</v>
      </c>
      <c r="B13" s="1">
        <v>1102.52</v>
      </c>
      <c r="C13" s="1">
        <v>1144.0999999999999</v>
      </c>
      <c r="D13" s="1">
        <f t="shared" si="0"/>
        <v>41.579999999999927</v>
      </c>
      <c r="E13" s="36">
        <f t="shared" si="1"/>
        <v>3.6342977012498848E-2</v>
      </c>
    </row>
    <row r="14" spans="1:5" ht="15.75" customHeight="1">
      <c r="A14" s="34" t="s">
        <v>56</v>
      </c>
      <c r="B14" s="1">
        <v>1099.1500000000001</v>
      </c>
      <c r="C14" s="1">
        <v>1138.6500000000001</v>
      </c>
      <c r="D14" s="1">
        <f t="shared" si="0"/>
        <v>39.5</v>
      </c>
      <c r="E14" s="36">
        <f t="shared" si="1"/>
        <v>3.4690203310938389E-2</v>
      </c>
    </row>
    <row r="15" spans="1:5" ht="15.75" customHeight="1">
      <c r="A15" s="34" t="s">
        <v>57</v>
      </c>
      <c r="B15" s="1">
        <v>1080.18</v>
      </c>
      <c r="C15" s="1">
        <v>1129.71</v>
      </c>
      <c r="D15" s="1">
        <f t="shared" si="0"/>
        <v>49.529999999999973</v>
      </c>
      <c r="E15" s="36">
        <f t="shared" si="1"/>
        <v>4.3843110178718406E-2</v>
      </c>
    </row>
    <row r="16" spans="1:5" ht="15.75" customHeight="1">
      <c r="A16" s="34" t="s">
        <v>58</v>
      </c>
      <c r="B16" s="1">
        <v>1073.3900000000001</v>
      </c>
      <c r="C16" s="1">
        <v>1124.44</v>
      </c>
      <c r="D16" s="1">
        <f t="shared" si="0"/>
        <v>51.049999999999955</v>
      </c>
      <c r="E16" s="36">
        <f t="shared" si="1"/>
        <v>4.5400377076589192E-2</v>
      </c>
    </row>
    <row r="17" spans="1:5" ht="15.75" customHeight="1">
      <c r="A17" s="34" t="s">
        <v>59</v>
      </c>
      <c r="B17" s="1">
        <v>1058.81</v>
      </c>
      <c r="C17" s="1">
        <v>1117.5</v>
      </c>
      <c r="D17" s="1">
        <f t="shared" si="0"/>
        <v>58.690000000000055</v>
      </c>
      <c r="E17" s="36">
        <f t="shared" si="1"/>
        <v>5.2519015659955308E-2</v>
      </c>
    </row>
    <row r="18" spans="1:5" ht="15.75" customHeight="1">
      <c r="A18" s="34" t="s">
        <v>60</v>
      </c>
      <c r="B18" s="1">
        <v>1039.46</v>
      </c>
      <c r="C18" s="1">
        <v>1108.8800000000001</v>
      </c>
      <c r="D18" s="1">
        <f t="shared" si="0"/>
        <v>69.420000000000073</v>
      </c>
      <c r="E18" s="36">
        <f t="shared" si="1"/>
        <v>6.2603708246158352E-2</v>
      </c>
    </row>
    <row r="19" spans="1:5" ht="15.75" customHeight="1">
      <c r="A19" s="34" t="s">
        <v>61</v>
      </c>
      <c r="B19" s="1">
        <v>1042.81</v>
      </c>
      <c r="C19" s="1">
        <v>1104.53</v>
      </c>
      <c r="D19" s="1">
        <f t="shared" si="0"/>
        <v>61.720000000000027</v>
      </c>
      <c r="E19" s="36">
        <f t="shared" si="1"/>
        <v>5.5878971146098369E-2</v>
      </c>
    </row>
    <row r="20" spans="1:5" ht="15.75" customHeight="1">
      <c r="A20" s="34" t="s">
        <v>62</v>
      </c>
      <c r="B20" s="1">
        <v>1042.6400000000001</v>
      </c>
      <c r="C20" s="1">
        <v>1108.6199999999999</v>
      </c>
      <c r="D20" s="1">
        <f t="shared" si="0"/>
        <v>65.979999999999791</v>
      </c>
      <c r="E20" s="36">
        <f t="shared" si="1"/>
        <v>5.9515433602135806E-2</v>
      </c>
    </row>
    <row r="21" spans="1:5" ht="15.75" customHeight="1">
      <c r="A21" s="34" t="s">
        <v>63</v>
      </c>
      <c r="B21" s="1">
        <v>1053.29</v>
      </c>
      <c r="C21" s="1">
        <v>1109.6600000000001</v>
      </c>
      <c r="D21" s="1">
        <f t="shared" si="0"/>
        <v>56.370000000000118</v>
      </c>
      <c r="E21" s="36">
        <f t="shared" si="1"/>
        <v>5.0799343943189912E-2</v>
      </c>
    </row>
    <row r="22" spans="1:5" ht="15.75" customHeight="1">
      <c r="A22" s="34" t="s">
        <v>64</v>
      </c>
      <c r="B22" s="1">
        <v>1048.03</v>
      </c>
      <c r="C22" s="1">
        <v>1113.5999999999999</v>
      </c>
      <c r="D22" s="1">
        <f t="shared" si="0"/>
        <v>65.569999999999936</v>
      </c>
      <c r="E22" s="36">
        <f t="shared" si="1"/>
        <v>5.888110632183903E-2</v>
      </c>
    </row>
    <row r="23" spans="1:5" ht="15.75" customHeight="1">
      <c r="A23" s="34" t="s">
        <v>65</v>
      </c>
      <c r="B23" s="1">
        <v>1055.77</v>
      </c>
      <c r="C23" s="1">
        <v>1118.27</v>
      </c>
      <c r="D23" s="1">
        <f t="shared" si="0"/>
        <v>62.5</v>
      </c>
      <c r="E23" s="36">
        <f t="shared" si="1"/>
        <v>5.5889901365502072E-2</v>
      </c>
    </row>
    <row r="24" spans="1:5" ht="15.75" customHeight="1">
      <c r="A24" s="34" t="s">
        <v>66</v>
      </c>
      <c r="B24" s="1">
        <v>1092.81</v>
      </c>
      <c r="C24" s="1">
        <v>1132.24</v>
      </c>
      <c r="D24" s="1">
        <f t="shared" si="0"/>
        <v>39.430000000000064</v>
      </c>
      <c r="E24" s="36">
        <f t="shared" si="1"/>
        <v>3.4824772133116709E-2</v>
      </c>
    </row>
    <row r="25" spans="1:5" ht="15.75" customHeight="1">
      <c r="A25" s="34" t="s">
        <v>67</v>
      </c>
      <c r="B25" s="1">
        <v>1118.1199999999999</v>
      </c>
      <c r="C25" s="1">
        <v>1165.48</v>
      </c>
      <c r="D25" s="1">
        <f t="shared" si="0"/>
        <v>47.360000000000127</v>
      </c>
      <c r="E25" s="36">
        <f t="shared" si="1"/>
        <v>4.0635617942821951E-2</v>
      </c>
    </row>
    <row r="26" spans="1:5" ht="15.75" customHeight="1">
      <c r="A26" s="34" t="s">
        <v>68</v>
      </c>
      <c r="B26" s="1">
        <v>1140.4100000000001</v>
      </c>
      <c r="C26" s="1">
        <v>1189.3900000000001</v>
      </c>
      <c r="D26" s="1">
        <f t="shared" si="0"/>
        <v>48.980000000000018</v>
      </c>
      <c r="E26" s="36">
        <f t="shared" si="1"/>
        <v>4.1180773337593235E-2</v>
      </c>
    </row>
    <row r="27" spans="1:5" ht="15.75" customHeight="1">
      <c r="A27" s="34" t="s">
        <v>69</v>
      </c>
      <c r="B27" s="1">
        <v>1156.71</v>
      </c>
      <c r="C27" s="1">
        <v>1225.9100000000001</v>
      </c>
      <c r="D27" s="1">
        <f t="shared" si="0"/>
        <v>69.200000000000045</v>
      </c>
      <c r="E27" s="36">
        <f t="shared" si="1"/>
        <v>5.64478632199754E-2</v>
      </c>
    </row>
    <row r="28" spans="1:5" ht="15.75" customHeight="1">
      <c r="A28" s="34" t="s">
        <v>70</v>
      </c>
      <c r="B28" s="1">
        <v>1190.73</v>
      </c>
      <c r="C28" s="1">
        <v>1260.82</v>
      </c>
      <c r="D28" s="1">
        <f t="shared" si="0"/>
        <v>70.089999999999918</v>
      </c>
      <c r="E28" s="36">
        <f t="shared" si="1"/>
        <v>5.5590805983407564E-2</v>
      </c>
    </row>
    <row r="29" spans="1:5" ht="15.75" customHeight="1">
      <c r="A29" s="34" t="s">
        <v>71</v>
      </c>
      <c r="B29" s="1">
        <v>1204.73</v>
      </c>
      <c r="C29" s="1">
        <v>1302.29</v>
      </c>
      <c r="D29" s="1">
        <f t="shared" si="0"/>
        <v>97.559999999999945</v>
      </c>
      <c r="E29" s="36">
        <f t="shared" si="1"/>
        <v>7.4914189619823504E-2</v>
      </c>
    </row>
    <row r="30" spans="1:5" ht="15.75" customHeight="1">
      <c r="A30" s="34" t="s">
        <v>72</v>
      </c>
      <c r="B30" s="1">
        <v>1225.3699999999999</v>
      </c>
      <c r="C30" s="1">
        <v>1318.42</v>
      </c>
      <c r="D30" s="1">
        <f t="shared" si="0"/>
        <v>93.050000000000182</v>
      </c>
      <c r="E30" s="36">
        <f t="shared" si="1"/>
        <v>7.0576902656209833E-2</v>
      </c>
    </row>
    <row r="31" spans="1:5" ht="15.75" customHeight="1">
      <c r="A31" s="34" t="s">
        <v>73</v>
      </c>
      <c r="B31" s="1">
        <v>1234.3800000000001</v>
      </c>
      <c r="C31" s="1">
        <v>1320.65</v>
      </c>
      <c r="D31" s="1">
        <f t="shared" si="0"/>
        <v>86.269999999999982</v>
      </c>
      <c r="E31" s="36">
        <f t="shared" si="1"/>
        <v>6.5323893537273289E-2</v>
      </c>
    </row>
    <row r="32" spans="1:5" ht="15.75" customHeight="1">
      <c r="A32" s="34" t="s">
        <v>74</v>
      </c>
      <c r="B32" s="1">
        <v>1258.83</v>
      </c>
      <c r="C32" s="1">
        <v>1289.8</v>
      </c>
      <c r="D32" s="1">
        <f t="shared" si="0"/>
        <v>30.970000000000027</v>
      </c>
      <c r="E32" s="36">
        <f t="shared" si="1"/>
        <v>2.4011474647232151E-2</v>
      </c>
    </row>
    <row r="33" spans="1:5" ht="15.75" customHeight="1">
      <c r="A33" s="34" t="s">
        <v>75</v>
      </c>
      <c r="B33" s="1">
        <v>1274.33</v>
      </c>
      <c r="C33" s="1">
        <v>1326.62</v>
      </c>
      <c r="D33" s="1">
        <f t="shared" si="0"/>
        <v>52.289999999999964</v>
      </c>
      <c r="E33" s="36">
        <f t="shared" si="1"/>
        <v>3.9415959355354184E-2</v>
      </c>
    </row>
    <row r="34" spans="1:5" ht="15.75" customHeight="1">
      <c r="A34" s="34" t="s">
        <v>76</v>
      </c>
      <c r="B34" s="1">
        <v>1284.1600000000001</v>
      </c>
      <c r="C34" s="1">
        <v>1344.53</v>
      </c>
      <c r="D34" s="1">
        <f t="shared" si="0"/>
        <v>60.369999999999891</v>
      </c>
      <c r="E34" s="36">
        <f t="shared" si="1"/>
        <v>4.4900448483856735E-2</v>
      </c>
    </row>
    <row r="35" spans="1:5" ht="15.75" customHeight="1">
      <c r="A35" s="34" t="s">
        <v>77</v>
      </c>
      <c r="B35" s="1">
        <v>1289.73</v>
      </c>
      <c r="C35" s="1">
        <v>1350.43</v>
      </c>
      <c r="D35" s="1">
        <f t="shared" si="0"/>
        <v>60.700000000000045</v>
      </c>
      <c r="E35" s="36">
        <f t="shared" si="1"/>
        <v>4.4948645986833853E-2</v>
      </c>
    </row>
    <row r="36" spans="1:5" ht="15.75" customHeight="1">
      <c r="A36" s="34" t="s">
        <v>78</v>
      </c>
      <c r="B36" s="1">
        <v>1293.48</v>
      </c>
      <c r="C36" s="1">
        <v>1370.84</v>
      </c>
      <c r="D36" s="1">
        <f t="shared" ref="D36:D67" si="2">C36-B36</f>
        <v>77.3599999999999</v>
      </c>
      <c r="E36" s="36">
        <f t="shared" ref="E36:E67" si="3">IFERROR(ABS((C36-B36)/C36),"")</f>
        <v>5.6432552303696933E-2</v>
      </c>
    </row>
    <row r="37" spans="1:5" ht="15.75" customHeight="1">
      <c r="A37" s="34" t="s">
        <v>79</v>
      </c>
      <c r="B37" s="1">
        <v>1305.71</v>
      </c>
      <c r="C37" s="1">
        <v>1375.5</v>
      </c>
      <c r="D37" s="1">
        <f t="shared" si="2"/>
        <v>69.789999999999964</v>
      </c>
      <c r="E37" s="36">
        <f t="shared" si="3"/>
        <v>5.0737913486005065E-2</v>
      </c>
    </row>
    <row r="38" spans="1:5" ht="15.75" customHeight="1">
      <c r="A38" s="34" t="s">
        <v>80</v>
      </c>
      <c r="B38" s="1">
        <v>1321.86</v>
      </c>
      <c r="C38" s="1">
        <v>1362.35</v>
      </c>
      <c r="D38" s="1">
        <f t="shared" si="2"/>
        <v>40.490000000000009</v>
      </c>
      <c r="E38" s="36">
        <f t="shared" si="3"/>
        <v>2.9720703196682213E-2</v>
      </c>
    </row>
    <row r="39" spans="1:5" ht="15.75" customHeight="1">
      <c r="A39" s="34" t="s">
        <v>81</v>
      </c>
      <c r="B39" s="1">
        <v>1322.57</v>
      </c>
      <c r="C39" s="1">
        <v>1363.93</v>
      </c>
      <c r="D39" s="1">
        <f t="shared" si="2"/>
        <v>41.360000000000127</v>
      </c>
      <c r="E39" s="36">
        <f t="shared" si="3"/>
        <v>3.032413686919426E-2</v>
      </c>
    </row>
    <row r="40" spans="1:5" ht="15.75" customHeight="1">
      <c r="A40" s="34" t="s">
        <v>82</v>
      </c>
      <c r="B40" s="1">
        <v>1346.31</v>
      </c>
      <c r="C40" s="1">
        <v>1383.85</v>
      </c>
      <c r="D40" s="1">
        <f t="shared" si="2"/>
        <v>37.539999999999964</v>
      </c>
      <c r="E40" s="36">
        <f t="shared" si="3"/>
        <v>2.7127217545254156E-2</v>
      </c>
    </row>
    <row r="41" spans="1:5" ht="15.75" customHeight="1">
      <c r="A41" s="34" t="s">
        <v>83</v>
      </c>
      <c r="B41" s="1">
        <v>1385.91</v>
      </c>
      <c r="C41" s="1">
        <v>1440.65</v>
      </c>
      <c r="D41" s="1">
        <f t="shared" si="2"/>
        <v>54.740000000000009</v>
      </c>
      <c r="E41" s="36">
        <f t="shared" si="3"/>
        <v>3.7996737583729567E-2</v>
      </c>
    </row>
    <row r="42" spans="1:5" ht="15.75" customHeight="1">
      <c r="A42" s="34" t="s">
        <v>84</v>
      </c>
      <c r="B42" s="1">
        <v>1419.11</v>
      </c>
      <c r="C42" s="1">
        <v>1478.05</v>
      </c>
      <c r="D42" s="1">
        <f t="shared" si="2"/>
        <v>58.940000000000055</v>
      </c>
      <c r="E42" s="36">
        <f t="shared" si="3"/>
        <v>3.9876864788065396E-2</v>
      </c>
    </row>
    <row r="43" spans="1:5" ht="15.75" customHeight="1">
      <c r="A43" s="34" t="s">
        <v>85</v>
      </c>
      <c r="B43" s="1">
        <v>1444.35</v>
      </c>
      <c r="C43" s="1">
        <v>1521.93</v>
      </c>
      <c r="D43" s="1">
        <f t="shared" si="2"/>
        <v>77.580000000000155</v>
      </c>
      <c r="E43" s="36">
        <f t="shared" si="3"/>
        <v>5.0974749167175988E-2</v>
      </c>
    </row>
    <row r="44" spans="1:5" ht="15.75" customHeight="1">
      <c r="A44" s="34" t="s">
        <v>86</v>
      </c>
      <c r="B44" s="1">
        <v>1465.68</v>
      </c>
      <c r="C44" s="1">
        <v>1599.97</v>
      </c>
      <c r="D44" s="1">
        <f t="shared" si="2"/>
        <v>134.28999999999996</v>
      </c>
      <c r="E44" s="36">
        <f t="shared" si="3"/>
        <v>8.3932823740445112E-2</v>
      </c>
    </row>
    <row r="45" spans="1:5" ht="15.75" customHeight="1">
      <c r="A45" s="34" t="s">
        <v>87</v>
      </c>
      <c r="B45" s="1">
        <v>1493</v>
      </c>
      <c r="C45" s="1">
        <v>1607.88</v>
      </c>
      <c r="D45" s="1">
        <f t="shared" si="2"/>
        <v>114.88000000000011</v>
      </c>
      <c r="E45" s="36">
        <f t="shared" si="3"/>
        <v>7.1448118018757681E-2</v>
      </c>
    </row>
    <row r="46" spans="1:5" ht="15.75" customHeight="1">
      <c r="A46" s="34" t="s">
        <v>88</v>
      </c>
      <c r="B46" s="1">
        <v>1509.99</v>
      </c>
      <c r="C46" s="1">
        <v>1588.5</v>
      </c>
      <c r="D46" s="1">
        <f t="shared" si="2"/>
        <v>78.509999999999991</v>
      </c>
      <c r="E46" s="36">
        <f t="shared" si="3"/>
        <v>4.942398489140698E-2</v>
      </c>
    </row>
    <row r="47" spans="1:5" ht="15.75" customHeight="1">
      <c r="A47" s="34" t="s">
        <v>89</v>
      </c>
      <c r="B47" s="1">
        <v>1516.56</v>
      </c>
      <c r="C47" s="1">
        <v>1612.44</v>
      </c>
      <c r="D47" s="1">
        <f t="shared" si="2"/>
        <v>95.880000000000109</v>
      </c>
      <c r="E47" s="36">
        <f t="shared" si="3"/>
        <v>5.9462677681030057E-2</v>
      </c>
    </row>
    <row r="48" spans="1:5" ht="15.75" customHeight="1">
      <c r="A48" s="34" t="s">
        <v>90</v>
      </c>
      <c r="B48" s="1">
        <v>1542.51</v>
      </c>
      <c r="C48" s="1">
        <v>1634.6</v>
      </c>
      <c r="D48" s="1">
        <f t="shared" si="2"/>
        <v>92.089999999999918</v>
      </c>
      <c r="E48" s="36">
        <f t="shared" si="3"/>
        <v>5.6337942004159994E-2</v>
      </c>
    </row>
    <row r="49" spans="1:5" ht="15.75" customHeight="1">
      <c r="A49" s="34" t="s">
        <v>91</v>
      </c>
      <c r="B49" s="1">
        <v>1520.26</v>
      </c>
      <c r="C49" s="1">
        <v>1626.88</v>
      </c>
      <c r="D49" s="1">
        <f t="shared" si="2"/>
        <v>106.62000000000012</v>
      </c>
      <c r="E49" s="36">
        <f t="shared" si="3"/>
        <v>6.5536487018096057E-2</v>
      </c>
    </row>
    <row r="50" spans="1:5" ht="15.75" customHeight="1">
      <c r="A50" s="34" t="s">
        <v>92</v>
      </c>
      <c r="B50" s="1">
        <v>1523.79</v>
      </c>
      <c r="C50" s="1">
        <v>1644.07</v>
      </c>
      <c r="D50" s="1">
        <f t="shared" si="2"/>
        <v>120.27999999999997</v>
      </c>
      <c r="E50" s="36">
        <f t="shared" si="3"/>
        <v>7.3159901950646852E-2</v>
      </c>
    </row>
    <row r="51" spans="1:5" ht="15.75" customHeight="1">
      <c r="A51" s="34" t="s">
        <v>93</v>
      </c>
      <c r="B51" s="1">
        <v>1537.54</v>
      </c>
      <c r="C51" s="1">
        <v>1648.79</v>
      </c>
      <c r="D51" s="1">
        <f t="shared" si="2"/>
        <v>111.25</v>
      </c>
      <c r="E51" s="36">
        <f t="shared" si="3"/>
        <v>6.747372315455577E-2</v>
      </c>
    </row>
    <row r="52" spans="1:5" ht="15.75" customHeight="1">
      <c r="A52" s="34" t="s">
        <v>94</v>
      </c>
      <c r="B52" s="1">
        <v>1501.65</v>
      </c>
      <c r="C52" s="1">
        <v>1634.58</v>
      </c>
      <c r="D52" s="1">
        <f t="shared" si="2"/>
        <v>132.92999999999984</v>
      </c>
      <c r="E52" s="36">
        <f t="shared" si="3"/>
        <v>8.1323642770619875E-2</v>
      </c>
    </row>
    <row r="53" spans="1:5" ht="15.75" customHeight="1">
      <c r="A53" s="34" t="s">
        <v>95</v>
      </c>
      <c r="B53" s="1">
        <v>1502.11</v>
      </c>
      <c r="C53" s="1">
        <v>1631.28</v>
      </c>
      <c r="D53" s="1">
        <f t="shared" si="2"/>
        <v>129.17000000000007</v>
      </c>
      <c r="E53" s="36">
        <f t="shared" si="3"/>
        <v>7.9183218086410712E-2</v>
      </c>
    </row>
    <row r="54" spans="1:5" ht="15.75" customHeight="1">
      <c r="A54" s="34" t="s">
        <v>96</v>
      </c>
      <c r="B54" s="1">
        <v>1510.29</v>
      </c>
      <c r="C54" s="1">
        <v>1638.78</v>
      </c>
      <c r="D54" s="1">
        <f t="shared" si="2"/>
        <v>128.49</v>
      </c>
      <c r="E54" s="36">
        <f t="shared" si="3"/>
        <v>7.8405887306410876E-2</v>
      </c>
    </row>
    <row r="55" spans="1:5" ht="15.75" customHeight="1">
      <c r="A55" s="34" t="s">
        <v>97</v>
      </c>
      <c r="B55" s="1">
        <v>1492.33</v>
      </c>
      <c r="C55" s="1">
        <v>1616.61</v>
      </c>
      <c r="D55" s="1">
        <f t="shared" si="2"/>
        <v>124.27999999999997</v>
      </c>
      <c r="E55" s="36">
        <f t="shared" si="3"/>
        <v>7.6876921459102673E-2</v>
      </c>
    </row>
    <row r="56" spans="1:5" ht="15.75" customHeight="1">
      <c r="A56" s="34" t="s">
        <v>98</v>
      </c>
      <c r="B56" s="1">
        <v>1450.99</v>
      </c>
      <c r="C56" s="1">
        <v>1579.63</v>
      </c>
      <c r="D56" s="1">
        <f t="shared" si="2"/>
        <v>128.6400000000001</v>
      </c>
      <c r="E56" s="36">
        <f t="shared" si="3"/>
        <v>8.1436792160189467E-2</v>
      </c>
    </row>
    <row r="57" spans="1:5" ht="15.75" customHeight="1">
      <c r="A57" s="34" t="s">
        <v>99</v>
      </c>
      <c r="B57" s="1">
        <v>1442.02</v>
      </c>
      <c r="C57" s="1">
        <v>1543.3</v>
      </c>
      <c r="D57" s="1">
        <f t="shared" si="2"/>
        <v>101.27999999999997</v>
      </c>
      <c r="E57" s="36">
        <f t="shared" si="3"/>
        <v>6.5625607464524061E-2</v>
      </c>
    </row>
    <row r="58" spans="1:5" ht="15.75" customHeight="1">
      <c r="A58" s="34" t="s">
        <v>100</v>
      </c>
      <c r="B58" s="1">
        <v>1427.85</v>
      </c>
      <c r="C58" s="1">
        <v>1547.88</v>
      </c>
      <c r="D58" s="1">
        <f t="shared" si="2"/>
        <v>120.0300000000002</v>
      </c>
      <c r="E58" s="36">
        <f t="shared" si="3"/>
        <v>7.7544770912473956E-2</v>
      </c>
    </row>
    <row r="59" spans="1:5" ht="15.75" customHeight="1">
      <c r="A59" s="34" t="s">
        <v>101</v>
      </c>
      <c r="B59" s="1">
        <v>1464.68</v>
      </c>
      <c r="C59" s="1">
        <v>1575.85</v>
      </c>
      <c r="D59" s="1">
        <f t="shared" si="2"/>
        <v>111.16999999999985</v>
      </c>
      <c r="E59" s="36">
        <f t="shared" si="3"/>
        <v>7.0546054510264203E-2</v>
      </c>
    </row>
    <row r="60" spans="1:5" ht="15.75" customHeight="1">
      <c r="A60" s="34" t="s">
        <v>102</v>
      </c>
      <c r="B60" s="1">
        <v>1460.76</v>
      </c>
      <c r="C60" s="1">
        <v>1578.53</v>
      </c>
      <c r="D60" s="1">
        <f t="shared" si="2"/>
        <v>117.76999999999998</v>
      </c>
      <c r="E60" s="36">
        <f t="shared" si="3"/>
        <v>7.4607387886197904E-2</v>
      </c>
    </row>
    <row r="61" spans="1:5" ht="15.75" customHeight="1">
      <c r="A61" s="34" t="s">
        <v>103</v>
      </c>
      <c r="B61" s="1">
        <v>1467.13</v>
      </c>
      <c r="C61" s="1">
        <v>1596.36</v>
      </c>
      <c r="D61" s="1">
        <f t="shared" si="2"/>
        <v>129.22999999999979</v>
      </c>
      <c r="E61" s="36">
        <f t="shared" si="3"/>
        <v>8.0952917888195516E-2</v>
      </c>
    </row>
    <row r="62" spans="1:5" ht="15.75" customHeight="1">
      <c r="A62" s="34" t="s">
        <v>104</v>
      </c>
      <c r="B62" s="1">
        <v>1478.33</v>
      </c>
      <c r="C62" s="1">
        <v>1613.36</v>
      </c>
      <c r="D62" s="1">
        <f t="shared" si="2"/>
        <v>135.02999999999997</v>
      </c>
      <c r="E62" s="36">
        <f t="shared" si="3"/>
        <v>8.369489760499825E-2</v>
      </c>
    </row>
    <row r="63" spans="1:5" ht="15.75" customHeight="1">
      <c r="A63" s="34" t="s">
        <v>105</v>
      </c>
      <c r="B63" s="1">
        <v>1486.87</v>
      </c>
      <c r="C63" s="1">
        <v>1623.78</v>
      </c>
      <c r="D63" s="1">
        <f t="shared" si="2"/>
        <v>136.91000000000008</v>
      </c>
      <c r="E63" s="36">
        <f t="shared" si="3"/>
        <v>8.4315609257411772E-2</v>
      </c>
    </row>
    <row r="64" spans="1:5" ht="15.75" customHeight="1">
      <c r="A64" s="34" t="s">
        <v>106</v>
      </c>
      <c r="B64" s="1">
        <v>1197.23</v>
      </c>
      <c r="C64" s="1">
        <v>1297.82</v>
      </c>
      <c r="D64" s="1">
        <f t="shared" si="2"/>
        <v>100.58999999999992</v>
      </c>
      <c r="E64" s="36">
        <f t="shared" si="3"/>
        <v>7.7506896179747514E-2</v>
      </c>
    </row>
    <row r="65" spans="1:5" ht="15.75" customHeight="1">
      <c r="A65" s="34" t="s">
        <v>107</v>
      </c>
      <c r="B65" s="1">
        <v>1481.29</v>
      </c>
      <c r="C65" s="1">
        <v>1663.24</v>
      </c>
      <c r="D65" s="1">
        <f t="shared" si="2"/>
        <v>181.95000000000005</v>
      </c>
      <c r="E65" s="36">
        <f t="shared" si="3"/>
        <v>0.10939491594718745</v>
      </c>
    </row>
    <row r="66" spans="1:5" ht="15.75" customHeight="1">
      <c r="A66" s="34" t="s">
        <v>108</v>
      </c>
      <c r="B66" s="1">
        <v>1493.21</v>
      </c>
      <c r="C66" s="1">
        <v>1683.15</v>
      </c>
      <c r="D66" s="1">
        <f t="shared" si="2"/>
        <v>189.94000000000005</v>
      </c>
      <c r="E66" s="36">
        <f t="shared" si="3"/>
        <v>0.11284793393339872</v>
      </c>
    </row>
    <row r="67" spans="1:5" ht="15.75" customHeight="1">
      <c r="A67" s="34" t="s">
        <v>109</v>
      </c>
      <c r="B67" s="1">
        <v>1493.97</v>
      </c>
      <c r="C67" s="1">
        <v>1678.49</v>
      </c>
      <c r="D67" s="1">
        <f t="shared" si="2"/>
        <v>184.51999999999998</v>
      </c>
      <c r="E67" s="36">
        <f t="shared" si="3"/>
        <v>0.10993214138898652</v>
      </c>
    </row>
    <row r="68" spans="1:5" ht="15.75" customHeight="1">
      <c r="A68" s="34" t="s">
        <v>110</v>
      </c>
      <c r="B68" s="1">
        <v>1486.69</v>
      </c>
      <c r="C68" s="1">
        <v>1683.04</v>
      </c>
      <c r="D68" s="1">
        <f t="shared" ref="D68:D99" si="4">C68-B68</f>
        <v>196.34999999999991</v>
      </c>
      <c r="E68" s="36">
        <f t="shared" ref="E68:E99" si="5">IFERROR(ABS((C68-B68)/C68),"")</f>
        <v>0.1166638939062648</v>
      </c>
    </row>
    <row r="69" spans="1:5" ht="15.75" customHeight="1">
      <c r="A69" s="34" t="s">
        <v>111</v>
      </c>
      <c r="B69" s="1">
        <v>1464.09</v>
      </c>
      <c r="C69" s="1">
        <v>1675.09</v>
      </c>
      <c r="D69" s="1">
        <f t="shared" si="4"/>
        <v>211</v>
      </c>
      <c r="E69" s="36">
        <f t="shared" si="5"/>
        <v>0.12596338107206181</v>
      </c>
    </row>
    <row r="70" spans="1:5" ht="15.75" customHeight="1">
      <c r="A70" s="34" t="s">
        <v>112</v>
      </c>
      <c r="B70" s="1">
        <v>1478.05</v>
      </c>
      <c r="C70" s="1">
        <v>1687.42</v>
      </c>
      <c r="D70" s="1">
        <f t="shared" si="4"/>
        <v>209.37000000000012</v>
      </c>
      <c r="E70" s="36">
        <f t="shared" si="5"/>
        <v>0.12407699327968147</v>
      </c>
    </row>
    <row r="71" spans="1:5" ht="15.75" customHeight="1">
      <c r="A71" s="34" t="s">
        <v>113</v>
      </c>
      <c r="B71" s="1">
        <v>1478.44</v>
      </c>
      <c r="C71" s="1">
        <v>1669.92</v>
      </c>
      <c r="D71" s="1">
        <f t="shared" si="4"/>
        <v>191.48000000000002</v>
      </c>
      <c r="E71" s="36">
        <f t="shared" si="5"/>
        <v>0.11466417552936668</v>
      </c>
    </row>
    <row r="72" spans="1:5" ht="15.75" customHeight="1">
      <c r="A72" s="34" t="s">
        <v>114</v>
      </c>
      <c r="B72" s="1">
        <v>1472.17</v>
      </c>
      <c r="C72" s="1">
        <v>1672.55</v>
      </c>
      <c r="D72" s="1">
        <f t="shared" si="4"/>
        <v>200.37999999999988</v>
      </c>
      <c r="E72" s="36">
        <f t="shared" si="5"/>
        <v>0.11980508803922148</v>
      </c>
    </row>
    <row r="73" spans="1:5" ht="15.75" customHeight="1">
      <c r="A73" s="34" t="s">
        <v>115</v>
      </c>
      <c r="B73" s="1">
        <v>1459.26</v>
      </c>
      <c r="C73" s="1">
        <v>1683.59</v>
      </c>
      <c r="D73" s="1">
        <f t="shared" si="4"/>
        <v>224.32999999999993</v>
      </c>
      <c r="E73" s="36">
        <f t="shared" si="5"/>
        <v>0.13324502996572796</v>
      </c>
    </row>
    <row r="74" spans="1:5" ht="15.75" customHeight="1">
      <c r="A74" s="34" t="s">
        <v>116</v>
      </c>
      <c r="B74" s="1">
        <v>1472.29</v>
      </c>
      <c r="C74" s="1">
        <v>1652.62</v>
      </c>
      <c r="D74" s="1">
        <f t="shared" si="4"/>
        <v>180.32999999999993</v>
      </c>
      <c r="E74" s="36">
        <f t="shared" si="5"/>
        <v>0.10911764349941301</v>
      </c>
    </row>
    <row r="75" spans="1:5" ht="15.75" customHeight="1">
      <c r="A75" s="34" t="s">
        <v>117</v>
      </c>
      <c r="B75" s="1">
        <v>1491.06</v>
      </c>
      <c r="C75" s="1">
        <v>1643.31</v>
      </c>
      <c r="D75" s="1">
        <f t="shared" si="4"/>
        <v>152.25</v>
      </c>
      <c r="E75" s="36">
        <f t="shared" si="5"/>
        <v>9.264837431768809E-2</v>
      </c>
    </row>
    <row r="76" spans="1:5" ht="15.75" customHeight="1">
      <c r="A76" s="34" t="s">
        <v>118</v>
      </c>
      <c r="B76" s="1">
        <v>1495.93</v>
      </c>
      <c r="C76" s="1">
        <v>1655.24</v>
      </c>
      <c r="D76" s="1">
        <f t="shared" si="4"/>
        <v>159.30999999999995</v>
      </c>
      <c r="E76" s="36">
        <f t="shared" si="5"/>
        <v>9.6245861627316853E-2</v>
      </c>
    </row>
    <row r="77" spans="1:5" ht="15.75" customHeight="1">
      <c r="A77" s="34" t="s">
        <v>119</v>
      </c>
      <c r="B77" s="1">
        <v>1493.61</v>
      </c>
      <c r="C77" s="1">
        <v>1649.94</v>
      </c>
      <c r="D77" s="1">
        <f t="shared" si="4"/>
        <v>156.33000000000015</v>
      </c>
      <c r="E77" s="36">
        <f t="shared" si="5"/>
        <v>9.4748899959998634E-2</v>
      </c>
    </row>
    <row r="78" spans="1:5" ht="15.75" customHeight="1">
      <c r="A78" s="34" t="s">
        <v>120</v>
      </c>
      <c r="B78" s="1">
        <v>1491.83</v>
      </c>
      <c r="C78" s="1">
        <v>1656.68</v>
      </c>
      <c r="D78" s="1">
        <f t="shared" si="4"/>
        <v>164.85000000000014</v>
      </c>
      <c r="E78" s="36">
        <f t="shared" si="5"/>
        <v>9.9506241398459649E-2</v>
      </c>
    </row>
    <row r="79" spans="1:5" ht="15.75" customHeight="1">
      <c r="A79" s="34" t="s">
        <v>121</v>
      </c>
      <c r="B79" s="1">
        <v>1503.2</v>
      </c>
      <c r="C79" s="1">
        <v>1664.22</v>
      </c>
      <c r="D79" s="1">
        <f t="shared" si="4"/>
        <v>161.01999999999998</v>
      </c>
      <c r="E79" s="36">
        <f t="shared" si="5"/>
        <v>9.675403492326734E-2</v>
      </c>
    </row>
    <row r="80" spans="1:5" ht="15.75" customHeight="1">
      <c r="A80" s="34" t="s">
        <v>122</v>
      </c>
      <c r="B80" s="1">
        <v>1519.15</v>
      </c>
      <c r="C80" s="1">
        <v>1684.14</v>
      </c>
      <c r="D80" s="1">
        <f t="shared" si="4"/>
        <v>164.99</v>
      </c>
      <c r="E80" s="36">
        <f t="shared" si="5"/>
        <v>9.7966914864559954E-2</v>
      </c>
    </row>
    <row r="81" spans="1:5" ht="15.75" customHeight="1">
      <c r="A81" s="34" t="s">
        <v>123</v>
      </c>
      <c r="B81" s="1">
        <v>1513.95</v>
      </c>
      <c r="C81" s="1">
        <v>1681.56</v>
      </c>
      <c r="D81" s="1">
        <f t="shared" si="4"/>
        <v>167.6099999999999</v>
      </c>
      <c r="E81" s="36">
        <f t="shared" si="5"/>
        <v>9.9675301505744607E-2</v>
      </c>
    </row>
    <row r="82" spans="1:5" ht="15.75" customHeight="1">
      <c r="A82" s="34" t="s">
        <v>124</v>
      </c>
      <c r="B82" s="1">
        <v>1512.44</v>
      </c>
      <c r="C82" s="1">
        <v>1688.87</v>
      </c>
      <c r="D82" s="1">
        <f t="shared" si="4"/>
        <v>176.42999999999984</v>
      </c>
      <c r="E82" s="36">
        <f t="shared" si="5"/>
        <v>0.10446629995203885</v>
      </c>
    </row>
    <row r="83" spans="1:5" ht="15.75" customHeight="1">
      <c r="A83" s="34" t="s">
        <v>125</v>
      </c>
      <c r="B83" s="1">
        <v>1521.87</v>
      </c>
      <c r="C83" s="1">
        <v>1683.28</v>
      </c>
      <c r="D83" s="1">
        <f t="shared" si="4"/>
        <v>161.41000000000008</v>
      </c>
      <c r="E83" s="36">
        <f t="shared" si="5"/>
        <v>9.5890166817166528E-2</v>
      </c>
    </row>
    <row r="84" spans="1:5" ht="15.75" customHeight="1">
      <c r="A84" s="34" t="s">
        <v>126</v>
      </c>
      <c r="B84" s="1">
        <v>1507.97</v>
      </c>
      <c r="C84" s="1">
        <v>1681.94</v>
      </c>
      <c r="D84" s="1">
        <f t="shared" si="4"/>
        <v>173.97000000000003</v>
      </c>
      <c r="E84" s="36">
        <f t="shared" si="5"/>
        <v>0.10343412963601557</v>
      </c>
    </row>
    <row r="85" spans="1:5" ht="15.75" customHeight="1">
      <c r="A85" s="34" t="s">
        <v>127</v>
      </c>
      <c r="B85" s="1">
        <v>1487.62</v>
      </c>
      <c r="C85" s="1">
        <v>1659.56</v>
      </c>
      <c r="D85" s="1">
        <f t="shared" si="4"/>
        <v>171.94000000000005</v>
      </c>
      <c r="E85" s="36">
        <f t="shared" si="5"/>
        <v>0.10360577502470537</v>
      </c>
    </row>
    <row r="86" spans="1:5" ht="15.75" customHeight="1">
      <c r="A86" s="34" t="s">
        <v>128</v>
      </c>
      <c r="B86" s="1">
        <v>1460.2</v>
      </c>
      <c r="C86" s="1">
        <v>1653.89</v>
      </c>
      <c r="D86" s="1">
        <f t="shared" si="4"/>
        <v>193.69000000000005</v>
      </c>
      <c r="E86" s="36">
        <f t="shared" si="5"/>
        <v>0.11711177889702462</v>
      </c>
    </row>
    <row r="87" spans="1:5" ht="15.75" customHeight="1">
      <c r="A87" s="34" t="s">
        <v>129</v>
      </c>
      <c r="B87" s="1">
        <v>1444.73</v>
      </c>
      <c r="C87" s="1">
        <v>1649.25</v>
      </c>
      <c r="D87" s="1">
        <f t="shared" si="4"/>
        <v>204.51999999999998</v>
      </c>
      <c r="E87" s="36">
        <f t="shared" si="5"/>
        <v>0.12400788237077458</v>
      </c>
    </row>
    <row r="88" spans="1:5" ht="15.75" customHeight="1">
      <c r="A88" s="34" t="s">
        <v>130</v>
      </c>
      <c r="B88" s="1">
        <v>1417.62</v>
      </c>
      <c r="C88" s="1">
        <v>1626.98</v>
      </c>
      <c r="D88" s="1">
        <f t="shared" si="4"/>
        <v>209.36000000000013</v>
      </c>
      <c r="E88" s="36">
        <f t="shared" si="5"/>
        <v>0.12868013128618674</v>
      </c>
    </row>
    <row r="89" spans="1:5" ht="15.75" customHeight="1">
      <c r="A89" s="34" t="s">
        <v>131</v>
      </c>
      <c r="B89" s="1">
        <v>1402.5</v>
      </c>
      <c r="C89" s="1">
        <v>1613.35</v>
      </c>
      <c r="D89" s="1">
        <f t="shared" si="4"/>
        <v>210.84999999999991</v>
      </c>
      <c r="E89" s="36">
        <f t="shared" si="5"/>
        <v>0.13069079864877425</v>
      </c>
    </row>
    <row r="90" spans="1:5" ht="15.75" customHeight="1">
      <c r="A90" s="34" t="s">
        <v>132</v>
      </c>
      <c r="B90" s="1">
        <v>1400.01</v>
      </c>
      <c r="C90" s="1">
        <v>1610.34</v>
      </c>
      <c r="D90" s="1">
        <f t="shared" si="4"/>
        <v>210.32999999999993</v>
      </c>
      <c r="E90" s="36">
        <f t="shared" si="5"/>
        <v>0.13061216885875029</v>
      </c>
    </row>
    <row r="91" spans="1:5" ht="15.75" customHeight="1">
      <c r="A91" s="34" t="s">
        <v>133</v>
      </c>
      <c r="B91" s="1">
        <v>1395.77</v>
      </c>
      <c r="C91" s="1">
        <v>1617.95</v>
      </c>
      <c r="D91" s="1">
        <f t="shared" si="4"/>
        <v>222.18000000000006</v>
      </c>
      <c r="E91" s="36">
        <f t="shared" si="5"/>
        <v>0.13732191971321739</v>
      </c>
    </row>
    <row r="92" spans="1:5" ht="15.75" customHeight="1">
      <c r="A92" s="34" t="s">
        <v>134</v>
      </c>
      <c r="B92" s="1">
        <v>1377.74</v>
      </c>
      <c r="C92" s="1">
        <v>1608.61</v>
      </c>
      <c r="D92" s="1">
        <f t="shared" si="4"/>
        <v>230.86999999999989</v>
      </c>
      <c r="E92" s="36">
        <f t="shared" si="5"/>
        <v>0.14352142532994319</v>
      </c>
    </row>
    <row r="93" spans="1:5" ht="15.75" customHeight="1">
      <c r="A93" s="34" t="s">
        <v>135</v>
      </c>
      <c r="B93" s="1">
        <v>1369.5</v>
      </c>
      <c r="C93" s="1">
        <v>1600.43</v>
      </c>
      <c r="D93" s="1">
        <f t="shared" si="4"/>
        <v>230.93000000000006</v>
      </c>
      <c r="E93" s="36">
        <f t="shared" si="5"/>
        <v>0.14429247139831175</v>
      </c>
    </row>
    <row r="94" spans="1:5" ht="15.75" customHeight="1">
      <c r="A94" s="34" t="s">
        <v>136</v>
      </c>
      <c r="B94" s="1">
        <v>1360.15</v>
      </c>
      <c r="C94" s="1">
        <v>1610.37</v>
      </c>
      <c r="D94" s="1">
        <f t="shared" si="4"/>
        <v>250.2199999999998</v>
      </c>
      <c r="E94" s="36">
        <f t="shared" si="5"/>
        <v>0.1553804405198804</v>
      </c>
    </row>
    <row r="95" spans="1:5" ht="15.75" customHeight="1">
      <c r="A95" s="34" t="s">
        <v>137</v>
      </c>
      <c r="B95" s="1">
        <v>1351.4</v>
      </c>
      <c r="C95" s="1">
        <v>1585.96</v>
      </c>
      <c r="D95" s="1">
        <f t="shared" si="4"/>
        <v>234.55999999999995</v>
      </c>
      <c r="E95" s="36">
        <f t="shared" si="5"/>
        <v>0.14789780322328427</v>
      </c>
    </row>
    <row r="96" spans="1:5" ht="15.75" customHeight="1">
      <c r="A96" s="34" t="s">
        <v>138</v>
      </c>
      <c r="B96" s="1">
        <v>1332.04</v>
      </c>
      <c r="C96" s="1">
        <v>1557.07</v>
      </c>
      <c r="D96" s="1">
        <f t="shared" si="4"/>
        <v>225.02999999999997</v>
      </c>
      <c r="E96" s="36">
        <f t="shared" si="5"/>
        <v>0.14452144091145547</v>
      </c>
    </row>
    <row r="97" spans="1:10" ht="15.75" customHeight="1">
      <c r="A97" s="34" t="s">
        <v>139</v>
      </c>
      <c r="B97" s="1">
        <v>1317.41</v>
      </c>
      <c r="C97" s="1">
        <v>1536.34</v>
      </c>
      <c r="D97" s="1">
        <f t="shared" si="4"/>
        <v>218.92999999999984</v>
      </c>
      <c r="E97" s="36">
        <f t="shared" si="5"/>
        <v>0.14250100889126094</v>
      </c>
    </row>
    <row r="98" spans="1:10" ht="15.75" customHeight="1">
      <c r="A98" s="34" t="s">
        <v>140</v>
      </c>
      <c r="B98" s="1">
        <v>1299.47</v>
      </c>
      <c r="C98" s="1">
        <v>1514.7</v>
      </c>
      <c r="D98" s="1">
        <f t="shared" si="4"/>
        <v>215.23000000000002</v>
      </c>
      <c r="E98" s="36">
        <f t="shared" si="5"/>
        <v>0.14209414405492837</v>
      </c>
    </row>
    <row r="99" spans="1:10" ht="15.75" customHeight="1">
      <c r="A99" s="34" t="s">
        <v>141</v>
      </c>
      <c r="B99" s="1">
        <v>1282.8</v>
      </c>
      <c r="C99" s="1">
        <v>1471.57</v>
      </c>
      <c r="D99" s="1">
        <f t="shared" si="4"/>
        <v>188.76999999999998</v>
      </c>
      <c r="E99" s="36">
        <f t="shared" si="5"/>
        <v>0.12827796163281394</v>
      </c>
    </row>
    <row r="100" spans="1:10" ht="15.75" customHeight="1">
      <c r="A100" s="5" t="s">
        <v>142</v>
      </c>
      <c r="B100" s="1">
        <f>SUM(B4:B99)/4000</f>
        <v>32.239327499999995</v>
      </c>
      <c r="C100" s="1">
        <f>SUM(B4:B99)/4000</f>
        <v>32.239327499999995</v>
      </c>
      <c r="D100" s="1">
        <f>SUM(D4:D99)/4000</f>
        <v>2.927350000000001</v>
      </c>
      <c r="E100" s="35"/>
    </row>
    <row r="101" spans="1:10" ht="15.75" customHeight="1"/>
    <row r="102" spans="1:10" ht="16.5" customHeight="1">
      <c r="A102" s="151" t="s">
        <v>152</v>
      </c>
      <c r="B102" s="152"/>
      <c r="C102" s="152"/>
      <c r="D102" s="152"/>
      <c r="E102" s="152"/>
      <c r="F102" s="152"/>
      <c r="G102" s="152"/>
      <c r="H102" s="152"/>
      <c r="I102" s="152"/>
      <c r="J102" s="153"/>
    </row>
    <row r="103" spans="1:10" ht="15.75" customHeight="1">
      <c r="A103" s="156" t="s">
        <v>9</v>
      </c>
      <c r="B103" s="157"/>
      <c r="C103" s="158"/>
      <c r="D103" s="19" t="s">
        <v>10</v>
      </c>
      <c r="E103" s="20" t="s">
        <v>11</v>
      </c>
      <c r="F103" s="119" t="s">
        <v>144</v>
      </c>
      <c r="G103" s="120"/>
      <c r="H103" s="120"/>
      <c r="I103" s="120"/>
      <c r="J103" s="121"/>
    </row>
    <row r="104" spans="1:10">
      <c r="A104" s="90" t="s">
        <v>12</v>
      </c>
      <c r="B104" s="91"/>
      <c r="C104" s="92"/>
      <c r="D104" s="9" t="s">
        <v>13</v>
      </c>
      <c r="E104" s="10">
        <f>AVERAGE(E4:E99)</f>
        <v>7.9901861089487117E-2</v>
      </c>
      <c r="F104" s="159"/>
      <c r="G104" s="160"/>
      <c r="H104" s="160"/>
      <c r="I104" s="160"/>
      <c r="J104" s="161"/>
    </row>
    <row r="105" spans="1:10">
      <c r="A105" s="71" t="s">
        <v>35</v>
      </c>
      <c r="B105" s="72"/>
      <c r="C105" s="73"/>
      <c r="D105" s="12" t="s">
        <v>15</v>
      </c>
      <c r="E105" s="13">
        <f>MAX(D4:D99)</f>
        <v>250.2199999999998</v>
      </c>
      <c r="F105" s="162"/>
      <c r="G105" s="163"/>
      <c r="H105" s="163"/>
      <c r="I105" s="163"/>
      <c r="J105" s="164"/>
    </row>
    <row r="106" spans="1:10">
      <c r="A106" s="71" t="s">
        <v>36</v>
      </c>
      <c r="B106" s="72"/>
      <c r="C106" s="73"/>
      <c r="D106" s="12" t="s">
        <v>15</v>
      </c>
      <c r="E106" s="13">
        <f>MIN(D4:D99)</f>
        <v>30.970000000000027</v>
      </c>
      <c r="F106" s="162"/>
      <c r="G106" s="163"/>
      <c r="H106" s="163"/>
      <c r="I106" s="163"/>
      <c r="J106" s="164"/>
    </row>
    <row r="107" spans="1:10">
      <c r="A107" s="74" t="s">
        <v>37</v>
      </c>
      <c r="B107" s="75"/>
      <c r="C107" s="76"/>
      <c r="D107" s="12" t="s">
        <v>25</v>
      </c>
      <c r="E107" s="14">
        <f>COUNTIF(D4:D99,"&gt;57")/4</f>
        <v>19.25</v>
      </c>
      <c r="F107" s="162"/>
      <c r="G107" s="163"/>
      <c r="H107" s="163"/>
      <c r="I107" s="163"/>
      <c r="J107" s="164"/>
    </row>
    <row r="108" spans="1:10" ht="15.75" customHeight="1">
      <c r="A108" s="77" t="s">
        <v>38</v>
      </c>
      <c r="B108" s="78"/>
      <c r="C108" s="79"/>
      <c r="D108" s="15" t="s">
        <v>25</v>
      </c>
      <c r="E108" s="16">
        <f>COUNTIF(D4:D99,"&lt;-57")/4</f>
        <v>0</v>
      </c>
      <c r="F108" s="165"/>
      <c r="G108" s="166"/>
      <c r="H108" s="166"/>
      <c r="I108" s="166"/>
      <c r="J108" s="167"/>
    </row>
    <row r="109" spans="1:10">
      <c r="A109" s="17"/>
      <c r="B109" s="17"/>
      <c r="C109" s="17"/>
      <c r="D109" s="17"/>
      <c r="E109" s="17"/>
      <c r="F109" s="17"/>
      <c r="G109" s="17"/>
      <c r="H109" s="17"/>
      <c r="I109" s="17"/>
      <c r="J109" s="17"/>
    </row>
    <row r="110" spans="1:10">
      <c r="A110" s="18" t="s">
        <v>147</v>
      </c>
      <c r="B110" s="17"/>
      <c r="C110" s="17"/>
      <c r="D110" s="17"/>
      <c r="E110" s="17"/>
      <c r="F110" s="17"/>
      <c r="G110" s="17"/>
      <c r="H110" s="17"/>
      <c r="I110" s="17"/>
      <c r="J110" s="17"/>
    </row>
    <row r="111" spans="1:10">
      <c r="A111" s="18" t="str">
        <f>B2</f>
        <v>Projected
Demand</v>
      </c>
      <c r="B111" s="17"/>
      <c r="C111" s="18" t="s">
        <v>153</v>
      </c>
      <c r="D111" s="17"/>
      <c r="E111" s="17"/>
      <c r="F111" s="17"/>
      <c r="G111" s="17"/>
      <c r="H111" s="17"/>
      <c r="I111" s="17"/>
      <c r="J111" s="17"/>
    </row>
    <row r="112" spans="1:10">
      <c r="A112" s="18" t="str">
        <f>C2</f>
        <v>Drawal</v>
      </c>
      <c r="B112" s="17"/>
      <c r="C112" s="18" t="s">
        <v>148</v>
      </c>
      <c r="D112" s="17"/>
      <c r="E112" s="17"/>
      <c r="F112" s="17"/>
      <c r="G112" s="17"/>
      <c r="H112" s="17"/>
      <c r="I112" s="17"/>
      <c r="J112" s="17"/>
    </row>
  </sheetData>
  <sheetProtection formatCells="0" formatColumns="0" formatRows="0" insertColumns="0" insertRows="0" insertHyperlinks="0" deleteColumns="0" deleteRows="0" sort="0" autoFilter="0" pivotTables="0"/>
  <mergeCells count="15">
    <mergeCell ref="A103:C103"/>
    <mergeCell ref="F103:J103"/>
    <mergeCell ref="A104:C104"/>
    <mergeCell ref="F104:J108"/>
    <mergeCell ref="A105:C105"/>
    <mergeCell ref="A106:C106"/>
    <mergeCell ref="A107:C107"/>
    <mergeCell ref="A108:C108"/>
    <mergeCell ref="A102:J102"/>
    <mergeCell ref="A1:E1"/>
    <mergeCell ref="A2:A3"/>
    <mergeCell ref="B2:B3"/>
    <mergeCell ref="C2:C3"/>
    <mergeCell ref="D2:D3"/>
    <mergeCell ref="E2:E3"/>
  </mergeCells>
  <conditionalFormatting sqref="D4:D99">
    <cfRule type="cellIs" dxfId="28" priority="1" operator="lessThan">
      <formula>-57</formula>
    </cfRule>
  </conditionalFormatting>
  <conditionalFormatting sqref="D4:D99">
    <cfRule type="cellIs" dxfId="27" priority="2" operator="greaterThan">
      <formula>57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90"/>
  <sheetViews>
    <sheetView workbookViewId="0">
      <selection activeCell="A4" sqref="A4"/>
    </sheetView>
  </sheetViews>
  <sheetFormatPr defaultRowHeight="15"/>
  <cols>
    <col min="1" max="1" width="11" customWidth="1"/>
    <col min="9" max="9" width="9.140625" style="39" customWidth="1"/>
    <col min="10" max="12" width="9.140625" style="37" customWidth="1"/>
  </cols>
  <sheetData>
    <row r="1" spans="1:19" ht="45.75" customHeight="1"/>
    <row r="2" spans="1:19">
      <c r="B2" s="38"/>
      <c r="C2" s="38" t="s">
        <v>154</v>
      </c>
      <c r="D2" s="38" t="s">
        <v>155</v>
      </c>
      <c r="E2" s="38" t="s">
        <v>156</v>
      </c>
      <c r="F2" s="38" t="s">
        <v>157</v>
      </c>
      <c r="G2" s="38" t="s">
        <v>158</v>
      </c>
      <c r="H2" s="38" t="s">
        <v>159</v>
      </c>
      <c r="M2" s="40" t="s">
        <v>160</v>
      </c>
      <c r="N2" s="40" t="s">
        <v>154</v>
      </c>
      <c r="O2" s="40" t="s">
        <v>155</v>
      </c>
      <c r="P2" s="40" t="s">
        <v>156</v>
      </c>
      <c r="Q2" s="40" t="s">
        <v>157</v>
      </c>
      <c r="R2" s="40" t="s">
        <v>158</v>
      </c>
      <c r="S2" s="40" t="s">
        <v>159</v>
      </c>
    </row>
    <row r="3" spans="1:19">
      <c r="A3" s="41">
        <v>0</v>
      </c>
      <c r="B3" s="42">
        <v>3.4722222222221999E-3</v>
      </c>
      <c r="D3">
        <f t="shared" ref="D3:D66" si="0">O3</f>
        <v>1329.5</v>
      </c>
      <c r="I3" s="43">
        <f>AVERAGE(D3:D5)</f>
        <v>1322.7033333333334</v>
      </c>
      <c r="K3" s="44">
        <v>1</v>
      </c>
      <c r="L3" s="39">
        <f t="shared" ref="L3:L34" si="1">INDEX($I$3:$I$290,K3,0)</f>
        <v>1322.7033333333334</v>
      </c>
      <c r="M3" s="45" t="s">
        <v>161</v>
      </c>
      <c r="O3">
        <v>1329.5</v>
      </c>
    </row>
    <row r="4" spans="1:19">
      <c r="A4" s="42">
        <v>3.4722222222221999E-3</v>
      </c>
      <c r="B4" s="41">
        <v>6.9444444444443998E-3</v>
      </c>
      <c r="D4" s="50">
        <f t="shared" si="0"/>
        <v>1321.05</v>
      </c>
      <c r="I4" s="43"/>
      <c r="K4" s="37">
        <f t="shared" ref="K4:K35" si="2">K3+3</f>
        <v>4</v>
      </c>
      <c r="L4" s="39">
        <f t="shared" si="1"/>
        <v>1297.8166666666666</v>
      </c>
      <c r="M4" s="45" t="s">
        <v>162</v>
      </c>
      <c r="O4">
        <v>1321.05</v>
      </c>
    </row>
    <row r="5" spans="1:19">
      <c r="A5" s="41">
        <v>6.9444444444443998E-3</v>
      </c>
      <c r="B5" s="42">
        <v>1.0416666666666999E-2</v>
      </c>
      <c r="D5" s="50">
        <f t="shared" si="0"/>
        <v>1317.56</v>
      </c>
      <c r="I5" s="43"/>
      <c r="K5" s="37">
        <f t="shared" si="2"/>
        <v>7</v>
      </c>
      <c r="L5" s="39">
        <f t="shared" si="1"/>
        <v>1233.67</v>
      </c>
      <c r="M5" s="45" t="s">
        <v>163</v>
      </c>
      <c r="O5">
        <v>1317.56</v>
      </c>
    </row>
    <row r="6" spans="1:19">
      <c r="A6" s="42">
        <v>1.0416666666666999E-2</v>
      </c>
      <c r="B6" s="41">
        <v>1.3888888888888999E-2</v>
      </c>
      <c r="D6" s="50">
        <f t="shared" si="0"/>
        <v>1303.7</v>
      </c>
      <c r="I6" s="43">
        <f>AVERAGE(D6:D8)</f>
        <v>1297.8166666666666</v>
      </c>
      <c r="K6" s="37">
        <f t="shared" si="2"/>
        <v>10</v>
      </c>
      <c r="L6" s="39">
        <f t="shared" si="1"/>
        <v>1235.3833333333332</v>
      </c>
      <c r="M6" s="45" t="s">
        <v>164</v>
      </c>
      <c r="O6">
        <v>1303.7</v>
      </c>
    </row>
    <row r="7" spans="1:19">
      <c r="A7" s="41">
        <v>1.3888888888888999E-2</v>
      </c>
      <c r="B7" s="42">
        <v>1.7361111111111001E-2</v>
      </c>
      <c r="D7" s="50">
        <f t="shared" si="0"/>
        <v>1290.8</v>
      </c>
      <c r="I7" s="43"/>
      <c r="K7" s="37">
        <f t="shared" si="2"/>
        <v>13</v>
      </c>
      <c r="L7" s="39">
        <f t="shared" si="1"/>
        <v>1228.6033333333332</v>
      </c>
      <c r="M7" s="45" t="s">
        <v>165</v>
      </c>
      <c r="O7">
        <v>1290.8</v>
      </c>
    </row>
    <row r="8" spans="1:19">
      <c r="A8" s="42">
        <v>1.7361111111111001E-2</v>
      </c>
      <c r="B8" s="41">
        <v>2.0833333333332999E-2</v>
      </c>
      <c r="D8" s="50">
        <f t="shared" si="0"/>
        <v>1298.95</v>
      </c>
      <c r="I8" s="43"/>
      <c r="K8" s="37">
        <f t="shared" si="2"/>
        <v>16</v>
      </c>
      <c r="L8" s="39">
        <f t="shared" si="1"/>
        <v>1205.1099999999999</v>
      </c>
      <c r="M8" s="45" t="s">
        <v>166</v>
      </c>
      <c r="O8">
        <v>1298.95</v>
      </c>
    </row>
    <row r="9" spans="1:19">
      <c r="A9" s="41">
        <v>2.0833333333332999E-2</v>
      </c>
      <c r="B9" s="42">
        <v>2.4305555555556E-2</v>
      </c>
      <c r="D9" s="50">
        <f t="shared" si="0"/>
        <v>1256.02</v>
      </c>
      <c r="I9" s="43">
        <f>AVERAGE(D9:D11)</f>
        <v>1233.67</v>
      </c>
      <c r="K9" s="37">
        <f t="shared" si="2"/>
        <v>19</v>
      </c>
      <c r="L9" s="39">
        <f t="shared" si="1"/>
        <v>1181.97</v>
      </c>
      <c r="M9" s="45" t="s">
        <v>167</v>
      </c>
      <c r="O9">
        <v>1256.02</v>
      </c>
    </row>
    <row r="10" spans="1:19">
      <c r="A10" s="42">
        <v>2.4305555555556E-2</v>
      </c>
      <c r="B10" s="41">
        <v>2.7777777777777998E-2</v>
      </c>
      <c r="D10" s="50">
        <f t="shared" si="0"/>
        <v>1224.53</v>
      </c>
      <c r="I10" s="43"/>
      <c r="K10" s="37">
        <f t="shared" si="2"/>
        <v>22</v>
      </c>
      <c r="L10" s="39">
        <f t="shared" si="1"/>
        <v>1169.2833333333335</v>
      </c>
      <c r="M10" s="45" t="s">
        <v>168</v>
      </c>
      <c r="O10">
        <v>1224.53</v>
      </c>
    </row>
    <row r="11" spans="1:19">
      <c r="A11" s="41">
        <v>2.7777777777777998E-2</v>
      </c>
      <c r="B11" s="42">
        <v>3.125E-2</v>
      </c>
      <c r="D11" s="50">
        <f t="shared" si="0"/>
        <v>1220.46</v>
      </c>
      <c r="I11" s="43"/>
      <c r="K11" s="37">
        <f t="shared" si="2"/>
        <v>25</v>
      </c>
      <c r="L11" s="39">
        <f t="shared" si="1"/>
        <v>1154.99</v>
      </c>
      <c r="M11" s="45" t="s">
        <v>169</v>
      </c>
      <c r="O11">
        <v>1220.46</v>
      </c>
    </row>
    <row r="12" spans="1:19">
      <c r="A12" s="42">
        <v>3.125E-2</v>
      </c>
      <c r="B12" s="41">
        <v>3.4722222222222002E-2</v>
      </c>
      <c r="D12" s="50">
        <f t="shared" si="0"/>
        <v>1236.99</v>
      </c>
      <c r="I12" s="43">
        <f>AVERAGE(D12:D14)</f>
        <v>1235.3833333333332</v>
      </c>
      <c r="K12" s="37">
        <f t="shared" si="2"/>
        <v>28</v>
      </c>
      <c r="L12" s="39">
        <f t="shared" si="1"/>
        <v>1144.1033333333335</v>
      </c>
      <c r="M12" s="45" t="s">
        <v>170</v>
      </c>
      <c r="O12">
        <v>1236.99</v>
      </c>
    </row>
    <row r="13" spans="1:19">
      <c r="A13" s="41">
        <v>3.4722222222222002E-2</v>
      </c>
      <c r="B13" s="42">
        <v>3.8194444444444003E-2</v>
      </c>
      <c r="D13" s="50">
        <f t="shared" si="0"/>
        <v>1233.8800000000001</v>
      </c>
      <c r="I13" s="43"/>
      <c r="K13" s="37">
        <f t="shared" si="2"/>
        <v>31</v>
      </c>
      <c r="L13" s="39">
        <f t="shared" si="1"/>
        <v>1138.6533333333334</v>
      </c>
      <c r="M13" s="45" t="s">
        <v>171</v>
      </c>
      <c r="O13">
        <v>1233.8800000000001</v>
      </c>
    </row>
    <row r="14" spans="1:19">
      <c r="A14" s="42">
        <v>3.8194444444444003E-2</v>
      </c>
      <c r="B14" s="41">
        <v>4.1666666666666997E-2</v>
      </c>
      <c r="D14" s="50">
        <f t="shared" si="0"/>
        <v>1235.28</v>
      </c>
      <c r="I14" s="43"/>
      <c r="K14" s="37">
        <f t="shared" si="2"/>
        <v>34</v>
      </c>
      <c r="L14" s="39">
        <f t="shared" si="1"/>
        <v>1129.7066666666667</v>
      </c>
      <c r="M14" s="45" t="s">
        <v>172</v>
      </c>
      <c r="O14">
        <v>1235.28</v>
      </c>
    </row>
    <row r="15" spans="1:19">
      <c r="A15" s="41">
        <v>4.1666666666666997E-2</v>
      </c>
      <c r="B15" s="42">
        <v>4.5138888888888999E-2</v>
      </c>
      <c r="D15" s="50">
        <f t="shared" si="0"/>
        <v>1232.8900000000001</v>
      </c>
      <c r="I15" s="43">
        <f>AVERAGE(D15:D17)</f>
        <v>1228.6033333333332</v>
      </c>
      <c r="K15" s="37">
        <f t="shared" si="2"/>
        <v>37</v>
      </c>
      <c r="L15" s="39">
        <f t="shared" si="1"/>
        <v>1124.4366666666665</v>
      </c>
      <c r="M15" s="45" t="s">
        <v>173</v>
      </c>
      <c r="O15">
        <v>1232.8900000000001</v>
      </c>
    </row>
    <row r="16" spans="1:19">
      <c r="A16" s="42">
        <v>4.5138888888888999E-2</v>
      </c>
      <c r="B16" s="41">
        <v>4.8611111111111001E-2</v>
      </c>
      <c r="D16" s="50">
        <f t="shared" si="0"/>
        <v>1233.98</v>
      </c>
      <c r="I16" s="43"/>
      <c r="K16" s="37">
        <f t="shared" si="2"/>
        <v>40</v>
      </c>
      <c r="L16" s="39">
        <f t="shared" si="1"/>
        <v>1117.5033333333333</v>
      </c>
      <c r="M16" s="45" t="s">
        <v>174</v>
      </c>
      <c r="O16">
        <v>1233.98</v>
      </c>
    </row>
    <row r="17" spans="1:15">
      <c r="A17" s="41">
        <v>4.8611111111111001E-2</v>
      </c>
      <c r="B17" s="42">
        <v>5.2083333333333003E-2</v>
      </c>
      <c r="D17" s="50">
        <f t="shared" si="0"/>
        <v>1218.94</v>
      </c>
      <c r="I17" s="43"/>
      <c r="K17" s="37">
        <f t="shared" si="2"/>
        <v>43</v>
      </c>
      <c r="L17" s="39">
        <f t="shared" si="1"/>
        <v>1108.8799999999999</v>
      </c>
      <c r="M17" s="45" t="s">
        <v>175</v>
      </c>
      <c r="O17">
        <v>1218.94</v>
      </c>
    </row>
    <row r="18" spans="1:15">
      <c r="A18" s="42">
        <v>5.2083333333333003E-2</v>
      </c>
      <c r="B18" s="41">
        <v>5.5555555555555997E-2</v>
      </c>
      <c r="D18" s="50">
        <f t="shared" si="0"/>
        <v>1205.02</v>
      </c>
      <c r="I18" s="43">
        <f>AVERAGE(D18:D20)</f>
        <v>1205.1099999999999</v>
      </c>
      <c r="K18" s="37">
        <f t="shared" si="2"/>
        <v>46</v>
      </c>
      <c r="L18" s="39">
        <f t="shared" si="1"/>
        <v>1104.53</v>
      </c>
      <c r="M18" s="45" t="s">
        <v>176</v>
      </c>
      <c r="O18">
        <v>1205.02</v>
      </c>
    </row>
    <row r="19" spans="1:15">
      <c r="A19" s="41">
        <v>5.5555555555555997E-2</v>
      </c>
      <c r="B19" s="42">
        <v>5.9027777777777998E-2</v>
      </c>
      <c r="D19" s="50">
        <f t="shared" si="0"/>
        <v>1205.05</v>
      </c>
      <c r="I19" s="43"/>
      <c r="K19" s="37">
        <f t="shared" si="2"/>
        <v>49</v>
      </c>
      <c r="L19" s="39">
        <f t="shared" si="1"/>
        <v>1108.6233333333332</v>
      </c>
      <c r="M19" s="45" t="s">
        <v>177</v>
      </c>
      <c r="O19">
        <v>1205.05</v>
      </c>
    </row>
    <row r="20" spans="1:15">
      <c r="A20" s="42">
        <v>5.9027777777777998E-2</v>
      </c>
      <c r="B20" s="41">
        <v>6.25E-2</v>
      </c>
      <c r="D20" s="50">
        <f t="shared" si="0"/>
        <v>1205.26</v>
      </c>
      <c r="I20" s="43"/>
      <c r="K20" s="37">
        <f t="shared" si="2"/>
        <v>52</v>
      </c>
      <c r="L20" s="39">
        <f t="shared" si="1"/>
        <v>1109.6566666666668</v>
      </c>
      <c r="M20" s="45" t="s">
        <v>178</v>
      </c>
      <c r="O20">
        <v>1205.26</v>
      </c>
    </row>
    <row r="21" spans="1:15">
      <c r="A21" s="41">
        <v>6.25E-2</v>
      </c>
      <c r="B21" s="42">
        <v>6.5972222222222002E-2</v>
      </c>
      <c r="D21" s="50">
        <f t="shared" si="0"/>
        <v>1189.29</v>
      </c>
      <c r="I21" s="43">
        <f>AVERAGE(D21:D23)</f>
        <v>1181.97</v>
      </c>
      <c r="K21" s="37">
        <f t="shared" si="2"/>
        <v>55</v>
      </c>
      <c r="L21" s="39">
        <f t="shared" si="1"/>
        <v>1113.5966666666666</v>
      </c>
      <c r="M21" s="45" t="s">
        <v>179</v>
      </c>
      <c r="O21">
        <v>1189.29</v>
      </c>
    </row>
    <row r="22" spans="1:15">
      <c r="A22" s="42">
        <v>6.5972222222222002E-2</v>
      </c>
      <c r="B22" s="41">
        <v>6.9444444444444003E-2</v>
      </c>
      <c r="D22" s="50">
        <f t="shared" si="0"/>
        <v>1179.3699999999999</v>
      </c>
      <c r="I22" s="43"/>
      <c r="K22" s="37">
        <f t="shared" si="2"/>
        <v>58</v>
      </c>
      <c r="L22" s="39">
        <f t="shared" si="1"/>
        <v>1118.2733333333333</v>
      </c>
      <c r="M22" s="45" t="s">
        <v>180</v>
      </c>
      <c r="O22">
        <v>1179.3699999999999</v>
      </c>
    </row>
    <row r="23" spans="1:15">
      <c r="A23" s="41">
        <v>6.9444444444444003E-2</v>
      </c>
      <c r="B23" s="42">
        <v>7.2916666666667004E-2</v>
      </c>
      <c r="D23" s="50">
        <f t="shared" si="0"/>
        <v>1177.25</v>
      </c>
      <c r="I23" s="43"/>
      <c r="K23" s="37">
        <f t="shared" si="2"/>
        <v>61</v>
      </c>
      <c r="L23" s="39">
        <f t="shared" si="1"/>
        <v>1132.24</v>
      </c>
      <c r="M23" s="45" t="s">
        <v>181</v>
      </c>
      <c r="O23">
        <v>1177.25</v>
      </c>
    </row>
    <row r="24" spans="1:15">
      <c r="A24" s="42">
        <v>7.2916666666667004E-2</v>
      </c>
      <c r="B24" s="41">
        <v>7.6388888888889006E-2</v>
      </c>
      <c r="D24" s="50">
        <f t="shared" si="0"/>
        <v>1172.24</v>
      </c>
      <c r="I24" s="43">
        <f>AVERAGE(D24:D26)</f>
        <v>1169.2833333333335</v>
      </c>
      <c r="K24" s="37">
        <f t="shared" si="2"/>
        <v>64</v>
      </c>
      <c r="L24" s="39">
        <f t="shared" si="1"/>
        <v>1165.4766666666667</v>
      </c>
      <c r="M24" s="45" t="s">
        <v>182</v>
      </c>
      <c r="O24">
        <v>1172.24</v>
      </c>
    </row>
    <row r="25" spans="1:15">
      <c r="A25" s="41">
        <v>7.6388888888889006E-2</v>
      </c>
      <c r="B25" s="42">
        <v>7.9861111111110994E-2</v>
      </c>
      <c r="D25" s="50">
        <f t="shared" si="0"/>
        <v>1170.98</v>
      </c>
      <c r="I25" s="43"/>
      <c r="K25" s="37">
        <f t="shared" si="2"/>
        <v>67</v>
      </c>
      <c r="L25" s="39">
        <f t="shared" si="1"/>
        <v>1189.3933333333332</v>
      </c>
      <c r="M25" s="45" t="s">
        <v>183</v>
      </c>
      <c r="O25">
        <v>1170.98</v>
      </c>
    </row>
    <row r="26" spans="1:15">
      <c r="A26" s="42">
        <v>7.9861111111110994E-2</v>
      </c>
      <c r="B26" s="41">
        <v>8.3333333333332996E-2</v>
      </c>
      <c r="D26" s="50">
        <f t="shared" si="0"/>
        <v>1164.6300000000001</v>
      </c>
      <c r="I26" s="43"/>
      <c r="K26" s="37">
        <f t="shared" si="2"/>
        <v>70</v>
      </c>
      <c r="L26" s="39">
        <f t="shared" si="1"/>
        <v>1225.9066666666668</v>
      </c>
      <c r="M26" s="45" t="s">
        <v>184</v>
      </c>
      <c r="O26">
        <v>1164.6300000000001</v>
      </c>
    </row>
    <row r="27" spans="1:15">
      <c r="A27" s="41">
        <v>8.3333333333332996E-2</v>
      </c>
      <c r="B27" s="42">
        <v>8.6805555555555997E-2</v>
      </c>
      <c r="D27" s="50">
        <f t="shared" si="0"/>
        <v>1163.8</v>
      </c>
      <c r="I27" s="43">
        <f>AVERAGE(D27:D29)</f>
        <v>1154.99</v>
      </c>
      <c r="K27" s="37">
        <f t="shared" si="2"/>
        <v>73</v>
      </c>
      <c r="L27" s="39">
        <f t="shared" si="1"/>
        <v>1260.82</v>
      </c>
      <c r="M27" s="45" t="s">
        <v>185</v>
      </c>
      <c r="O27">
        <v>1163.8</v>
      </c>
    </row>
    <row r="28" spans="1:15">
      <c r="A28" s="42">
        <v>8.6805555555555997E-2</v>
      </c>
      <c r="B28" s="41">
        <v>9.0277777777777998E-2</v>
      </c>
      <c r="D28" s="50">
        <f t="shared" si="0"/>
        <v>1152.57</v>
      </c>
      <c r="I28" s="43"/>
      <c r="K28" s="37">
        <f t="shared" si="2"/>
        <v>76</v>
      </c>
      <c r="L28" s="39">
        <f t="shared" si="1"/>
        <v>1302.2933333333333</v>
      </c>
      <c r="M28" s="45" t="s">
        <v>186</v>
      </c>
      <c r="O28">
        <v>1152.57</v>
      </c>
    </row>
    <row r="29" spans="1:15">
      <c r="A29" s="41">
        <v>9.0277777777777998E-2</v>
      </c>
      <c r="B29" s="42">
        <v>9.375E-2</v>
      </c>
      <c r="D29" s="50">
        <f t="shared" si="0"/>
        <v>1148.5999999999999</v>
      </c>
      <c r="I29" s="43"/>
      <c r="K29" s="37">
        <f t="shared" si="2"/>
        <v>79</v>
      </c>
      <c r="L29" s="39">
        <f t="shared" si="1"/>
        <v>1318.4166666666667</v>
      </c>
      <c r="M29" s="45" t="s">
        <v>187</v>
      </c>
      <c r="O29">
        <v>1148.5999999999999</v>
      </c>
    </row>
    <row r="30" spans="1:15">
      <c r="A30" s="42">
        <v>9.375E-2</v>
      </c>
      <c r="B30" s="41">
        <v>9.7222222222222002E-2</v>
      </c>
      <c r="D30" s="50">
        <f t="shared" si="0"/>
        <v>1146.6600000000001</v>
      </c>
      <c r="I30" s="43">
        <f>AVERAGE(D30:D32)</f>
        <v>1144.1033333333335</v>
      </c>
      <c r="K30" s="37">
        <f t="shared" si="2"/>
        <v>82</v>
      </c>
      <c r="L30" s="39">
        <f t="shared" si="1"/>
        <v>1320.6499999999999</v>
      </c>
      <c r="M30" s="45" t="s">
        <v>188</v>
      </c>
      <c r="O30">
        <v>1146.6600000000001</v>
      </c>
    </row>
    <row r="31" spans="1:15">
      <c r="A31" s="41">
        <v>9.7222222222222002E-2</v>
      </c>
      <c r="B31" s="42">
        <v>0.10069444444444001</v>
      </c>
      <c r="D31" s="50">
        <f t="shared" si="0"/>
        <v>1143.6600000000001</v>
      </c>
      <c r="I31" s="43"/>
      <c r="K31" s="37">
        <f t="shared" si="2"/>
        <v>85</v>
      </c>
      <c r="L31" s="39">
        <f t="shared" si="1"/>
        <v>1289.8033333333333</v>
      </c>
      <c r="M31" s="45" t="s">
        <v>189</v>
      </c>
      <c r="O31">
        <v>1143.6600000000001</v>
      </c>
    </row>
    <row r="32" spans="1:15">
      <c r="A32" s="42">
        <v>0.10069444444444001</v>
      </c>
      <c r="B32" s="41">
        <v>0.10416666666667</v>
      </c>
      <c r="D32" s="50">
        <f t="shared" si="0"/>
        <v>1141.99</v>
      </c>
      <c r="I32" s="43"/>
      <c r="K32" s="37">
        <f t="shared" si="2"/>
        <v>88</v>
      </c>
      <c r="L32" s="39">
        <f t="shared" si="1"/>
        <v>1326.62</v>
      </c>
      <c r="M32" s="45" t="s">
        <v>190</v>
      </c>
      <c r="O32">
        <v>1141.99</v>
      </c>
    </row>
    <row r="33" spans="1:15">
      <c r="A33" s="41">
        <v>0.10416666666667</v>
      </c>
      <c r="B33" s="42">
        <v>0.10763888888889001</v>
      </c>
      <c r="D33" s="50">
        <f t="shared" si="0"/>
        <v>1138.1099999999999</v>
      </c>
      <c r="I33" s="43">
        <f>AVERAGE(D33:D35)</f>
        <v>1138.6533333333334</v>
      </c>
      <c r="K33" s="37">
        <f t="shared" si="2"/>
        <v>91</v>
      </c>
      <c r="L33" s="39">
        <f t="shared" si="1"/>
        <v>1344.5333333333331</v>
      </c>
      <c r="M33" s="45" t="s">
        <v>191</v>
      </c>
      <c r="O33">
        <v>1138.1099999999999</v>
      </c>
    </row>
    <row r="34" spans="1:15">
      <c r="A34" s="42">
        <v>0.10763888888889001</v>
      </c>
      <c r="B34" s="41">
        <v>0.11111111111110999</v>
      </c>
      <c r="D34" s="50">
        <f t="shared" si="0"/>
        <v>1138.3599999999999</v>
      </c>
      <c r="I34" s="43"/>
      <c r="K34" s="37">
        <f t="shared" si="2"/>
        <v>94</v>
      </c>
      <c r="L34" s="39">
        <f t="shared" si="1"/>
        <v>1350.43</v>
      </c>
      <c r="M34" s="45" t="s">
        <v>192</v>
      </c>
      <c r="O34">
        <v>1138.3599999999999</v>
      </c>
    </row>
    <row r="35" spans="1:15">
      <c r="A35" s="41">
        <v>0.11111111111110999</v>
      </c>
      <c r="B35" s="42">
        <v>0.11458333333333</v>
      </c>
      <c r="D35" s="50">
        <f t="shared" si="0"/>
        <v>1139.49</v>
      </c>
      <c r="I35" s="43"/>
      <c r="K35" s="37">
        <f t="shared" si="2"/>
        <v>97</v>
      </c>
      <c r="L35" s="39">
        <f t="shared" ref="L35:L66" si="3">INDEX($I$3:$I$290,K35,0)</f>
        <v>1370.8366666666668</v>
      </c>
      <c r="M35" s="45" t="s">
        <v>193</v>
      </c>
      <c r="O35">
        <v>1139.49</v>
      </c>
    </row>
    <row r="36" spans="1:15">
      <c r="A36" s="42">
        <v>0.11458333333333</v>
      </c>
      <c r="B36" s="41">
        <v>0.11805555555555999</v>
      </c>
      <c r="D36" s="50">
        <f t="shared" si="0"/>
        <v>1130.3</v>
      </c>
      <c r="I36" s="43">
        <f>AVERAGE(D36:D38)</f>
        <v>1129.7066666666667</v>
      </c>
      <c r="K36" s="37">
        <f t="shared" ref="K36:K67" si="4">K35+3</f>
        <v>100</v>
      </c>
      <c r="L36" s="39">
        <f t="shared" si="3"/>
        <v>1375.5033333333333</v>
      </c>
      <c r="M36" s="45" t="s">
        <v>194</v>
      </c>
      <c r="O36">
        <v>1130.3</v>
      </c>
    </row>
    <row r="37" spans="1:15">
      <c r="A37" s="41">
        <v>0.11805555555555999</v>
      </c>
      <c r="B37" s="42">
        <v>0.12152777777778</v>
      </c>
      <c r="D37" s="50">
        <f t="shared" si="0"/>
        <v>1129.4100000000001</v>
      </c>
      <c r="I37" s="43"/>
      <c r="K37" s="37">
        <f t="shared" si="4"/>
        <v>103</v>
      </c>
      <c r="L37" s="39">
        <f t="shared" si="3"/>
        <v>1362.3533333333335</v>
      </c>
      <c r="M37" s="45" t="s">
        <v>195</v>
      </c>
      <c r="O37">
        <v>1129.4100000000001</v>
      </c>
    </row>
    <row r="38" spans="1:15">
      <c r="A38" s="42">
        <v>0.12152777777778</v>
      </c>
      <c r="B38" s="41">
        <v>0.125</v>
      </c>
      <c r="D38" s="50">
        <f t="shared" si="0"/>
        <v>1129.4100000000001</v>
      </c>
      <c r="I38" s="43"/>
      <c r="K38" s="37">
        <f t="shared" si="4"/>
        <v>106</v>
      </c>
      <c r="L38" s="39">
        <f t="shared" si="3"/>
        <v>1363.93</v>
      </c>
      <c r="M38" s="45" t="s">
        <v>196</v>
      </c>
      <c r="O38">
        <v>1129.4100000000001</v>
      </c>
    </row>
    <row r="39" spans="1:15">
      <c r="A39" s="41">
        <v>0.125</v>
      </c>
      <c r="B39" s="42">
        <v>0.12847222222221999</v>
      </c>
      <c r="D39" s="50">
        <f t="shared" si="0"/>
        <v>1125.82</v>
      </c>
      <c r="I39" s="43">
        <f>AVERAGE(D39:D41)</f>
        <v>1124.4366666666665</v>
      </c>
      <c r="K39" s="37">
        <f t="shared" si="4"/>
        <v>109</v>
      </c>
      <c r="L39" s="39">
        <f t="shared" si="3"/>
        <v>1383.8533333333335</v>
      </c>
      <c r="M39" s="45" t="s">
        <v>197</v>
      </c>
      <c r="O39">
        <v>1125.82</v>
      </c>
    </row>
    <row r="40" spans="1:15">
      <c r="A40" s="42">
        <v>0.12847222222221999</v>
      </c>
      <c r="B40" s="41">
        <v>0.13194444444444001</v>
      </c>
      <c r="D40" s="50">
        <f t="shared" si="0"/>
        <v>1123</v>
      </c>
      <c r="I40" s="43"/>
      <c r="K40" s="37">
        <f t="shared" si="4"/>
        <v>112</v>
      </c>
      <c r="L40" s="39">
        <f t="shared" si="3"/>
        <v>1440.6466666666668</v>
      </c>
      <c r="M40" s="45" t="s">
        <v>198</v>
      </c>
      <c r="O40">
        <v>1123</v>
      </c>
    </row>
    <row r="41" spans="1:15">
      <c r="A41" s="41">
        <v>0.13194444444444001</v>
      </c>
      <c r="B41" s="42">
        <v>0.13541666666666999</v>
      </c>
      <c r="D41" s="50">
        <f t="shared" si="0"/>
        <v>1124.49</v>
      </c>
      <c r="I41" s="43"/>
      <c r="K41" s="37">
        <f t="shared" si="4"/>
        <v>115</v>
      </c>
      <c r="L41" s="39">
        <f t="shared" si="3"/>
        <v>1478.0533333333333</v>
      </c>
      <c r="M41" s="45" t="s">
        <v>199</v>
      </c>
      <c r="O41">
        <v>1124.49</v>
      </c>
    </row>
    <row r="42" spans="1:15">
      <c r="A42" s="42">
        <v>0.13541666666666999</v>
      </c>
      <c r="B42" s="41">
        <v>0.13888888888889001</v>
      </c>
      <c r="D42" s="50">
        <f t="shared" si="0"/>
        <v>1114</v>
      </c>
      <c r="I42" s="43">
        <f>AVERAGE(D42:D44)</f>
        <v>1117.5033333333333</v>
      </c>
      <c r="K42" s="37">
        <f t="shared" si="4"/>
        <v>118</v>
      </c>
      <c r="L42" s="39">
        <f t="shared" si="3"/>
        <v>1521.926666666667</v>
      </c>
      <c r="M42" s="45" t="s">
        <v>200</v>
      </c>
      <c r="O42">
        <v>1114</v>
      </c>
    </row>
    <row r="43" spans="1:15">
      <c r="A43" s="41">
        <v>0.13888888888889001</v>
      </c>
      <c r="B43" s="42">
        <v>0.14236111111110999</v>
      </c>
      <c r="D43" s="50">
        <f t="shared" si="0"/>
        <v>1121.4000000000001</v>
      </c>
      <c r="I43" s="43"/>
      <c r="K43" s="37">
        <f t="shared" si="4"/>
        <v>121</v>
      </c>
      <c r="L43" s="39">
        <f t="shared" si="3"/>
        <v>1599.9733333333334</v>
      </c>
      <c r="M43" s="45" t="s">
        <v>201</v>
      </c>
      <c r="O43">
        <v>1121.4000000000001</v>
      </c>
    </row>
    <row r="44" spans="1:15">
      <c r="A44" s="42">
        <v>0.14236111111110999</v>
      </c>
      <c r="B44" s="41">
        <v>0.14583333333333001</v>
      </c>
      <c r="D44" s="50">
        <f t="shared" si="0"/>
        <v>1117.1099999999999</v>
      </c>
      <c r="I44" s="43"/>
      <c r="K44" s="37">
        <f t="shared" si="4"/>
        <v>124</v>
      </c>
      <c r="L44" s="39">
        <f t="shared" si="3"/>
        <v>1607.8833333333332</v>
      </c>
      <c r="M44" s="45" t="s">
        <v>202</v>
      </c>
      <c r="O44">
        <v>1117.1099999999999</v>
      </c>
    </row>
    <row r="45" spans="1:15">
      <c r="A45" s="41">
        <v>0.14583333333333001</v>
      </c>
      <c r="B45" s="42">
        <v>0.14930555555555999</v>
      </c>
      <c r="D45" s="50">
        <f t="shared" si="0"/>
        <v>1111.1199999999999</v>
      </c>
      <c r="I45" s="43">
        <f>AVERAGE(D45:D47)</f>
        <v>1108.8799999999999</v>
      </c>
      <c r="K45" s="37">
        <f t="shared" si="4"/>
        <v>127</v>
      </c>
      <c r="L45" s="39">
        <f t="shared" si="3"/>
        <v>1588.5033333333333</v>
      </c>
      <c r="M45" s="45" t="s">
        <v>203</v>
      </c>
      <c r="O45">
        <v>1111.1199999999999</v>
      </c>
    </row>
    <row r="46" spans="1:15">
      <c r="A46" s="42">
        <v>0.14930555555555999</v>
      </c>
      <c r="B46" s="41">
        <v>0.15277777777778001</v>
      </c>
      <c r="D46" s="50">
        <f t="shared" si="0"/>
        <v>1108.58</v>
      </c>
      <c r="I46" s="43"/>
      <c r="K46" s="37">
        <f t="shared" si="4"/>
        <v>130</v>
      </c>
      <c r="L46" s="39">
        <f t="shared" si="3"/>
        <v>1612.4433333333334</v>
      </c>
      <c r="M46" s="45" t="s">
        <v>204</v>
      </c>
      <c r="O46">
        <v>1108.58</v>
      </c>
    </row>
    <row r="47" spans="1:15">
      <c r="A47" s="41">
        <v>0.15277777777778001</v>
      </c>
      <c r="B47" s="42">
        <v>0.15625</v>
      </c>
      <c r="D47" s="50">
        <f t="shared" si="0"/>
        <v>1106.94</v>
      </c>
      <c r="I47" s="43"/>
      <c r="K47" s="37">
        <f t="shared" si="4"/>
        <v>133</v>
      </c>
      <c r="L47" s="39">
        <f t="shared" si="3"/>
        <v>1634.6033333333335</v>
      </c>
      <c r="M47" s="45" t="s">
        <v>205</v>
      </c>
      <c r="O47">
        <v>1106.94</v>
      </c>
    </row>
    <row r="48" spans="1:15">
      <c r="A48" s="42">
        <v>0.15625</v>
      </c>
      <c r="B48" s="41">
        <v>0.15972222222221999</v>
      </c>
      <c r="D48" s="50">
        <f t="shared" si="0"/>
        <v>1104.92</v>
      </c>
      <c r="I48" s="43">
        <f>AVERAGE(D48:D50)</f>
        <v>1104.53</v>
      </c>
      <c r="K48" s="37">
        <f t="shared" si="4"/>
        <v>136</v>
      </c>
      <c r="L48" s="39">
        <f t="shared" si="3"/>
        <v>1626.88</v>
      </c>
      <c r="M48" s="45" t="s">
        <v>206</v>
      </c>
      <c r="O48">
        <v>1104.92</v>
      </c>
    </row>
    <row r="49" spans="1:15">
      <c r="A49" s="41">
        <v>0.15972222222221999</v>
      </c>
      <c r="B49" s="42">
        <v>0.16319444444444001</v>
      </c>
      <c r="D49" s="50">
        <f t="shared" si="0"/>
        <v>1103.5999999999999</v>
      </c>
      <c r="I49" s="43"/>
      <c r="K49" s="37">
        <f t="shared" si="4"/>
        <v>139</v>
      </c>
      <c r="L49" s="39">
        <f t="shared" si="3"/>
        <v>1644.07</v>
      </c>
      <c r="M49" s="45" t="s">
        <v>207</v>
      </c>
      <c r="O49">
        <v>1103.5999999999999</v>
      </c>
    </row>
    <row r="50" spans="1:15">
      <c r="A50" s="42">
        <v>0.16319444444444001</v>
      </c>
      <c r="B50" s="41">
        <v>0.16666666666666999</v>
      </c>
      <c r="D50" s="50">
        <f t="shared" si="0"/>
        <v>1105.07</v>
      </c>
      <c r="I50" s="43"/>
      <c r="K50" s="37">
        <f t="shared" si="4"/>
        <v>142</v>
      </c>
      <c r="L50" s="39">
        <f t="shared" si="3"/>
        <v>1648.7933333333333</v>
      </c>
      <c r="M50" s="45" t="s">
        <v>208</v>
      </c>
      <c r="O50">
        <v>1105.07</v>
      </c>
    </row>
    <row r="51" spans="1:15">
      <c r="A51" s="41">
        <v>0.16666666666666999</v>
      </c>
      <c r="B51" s="42">
        <v>0.17013888888889001</v>
      </c>
      <c r="D51" s="50">
        <f t="shared" si="0"/>
        <v>1107.48</v>
      </c>
      <c r="I51" s="43">
        <f>AVERAGE(D51:D53)</f>
        <v>1108.6233333333332</v>
      </c>
      <c r="K51" s="37">
        <f t="shared" si="4"/>
        <v>145</v>
      </c>
      <c r="L51" s="39">
        <f t="shared" si="3"/>
        <v>1634.58</v>
      </c>
      <c r="M51" s="45" t="s">
        <v>209</v>
      </c>
      <c r="O51">
        <v>1107.48</v>
      </c>
    </row>
    <row r="52" spans="1:15">
      <c r="A52" s="42">
        <v>0.17013888888889001</v>
      </c>
      <c r="B52" s="41">
        <v>0.17361111111110999</v>
      </c>
      <c r="D52" s="50">
        <f t="shared" si="0"/>
        <v>1110.3399999999999</v>
      </c>
      <c r="I52" s="43"/>
      <c r="K52" s="37">
        <f t="shared" si="4"/>
        <v>148</v>
      </c>
      <c r="L52" s="39">
        <f t="shared" si="3"/>
        <v>1631.2766666666666</v>
      </c>
      <c r="M52" s="45" t="s">
        <v>210</v>
      </c>
      <c r="O52">
        <v>1110.3399999999999</v>
      </c>
    </row>
    <row r="53" spans="1:15">
      <c r="A53" s="41">
        <v>0.17361111111110999</v>
      </c>
      <c r="B53" s="42">
        <v>0.17708333333333001</v>
      </c>
      <c r="D53" s="50">
        <f t="shared" si="0"/>
        <v>1108.05</v>
      </c>
      <c r="I53" s="43"/>
      <c r="K53" s="37">
        <f t="shared" si="4"/>
        <v>151</v>
      </c>
      <c r="L53" s="39">
        <f t="shared" si="3"/>
        <v>1638.7833333333335</v>
      </c>
      <c r="M53" s="45" t="s">
        <v>211</v>
      </c>
      <c r="O53">
        <v>1108.05</v>
      </c>
    </row>
    <row r="54" spans="1:15">
      <c r="A54" s="42">
        <v>0.17708333333333001</v>
      </c>
      <c r="B54" s="41">
        <v>0.18055555555555999</v>
      </c>
      <c r="D54" s="50">
        <f t="shared" si="0"/>
        <v>1105.05</v>
      </c>
      <c r="I54" s="43">
        <f>AVERAGE(D54:D56)</f>
        <v>1109.6566666666668</v>
      </c>
      <c r="K54" s="37">
        <f t="shared" si="4"/>
        <v>154</v>
      </c>
      <c r="L54" s="39">
        <f t="shared" si="3"/>
        <v>1616.6066666666666</v>
      </c>
      <c r="M54" s="45" t="s">
        <v>212</v>
      </c>
      <c r="O54">
        <v>1105.05</v>
      </c>
    </row>
    <row r="55" spans="1:15">
      <c r="A55" s="41">
        <v>0.18055555555555999</v>
      </c>
      <c r="B55" s="42">
        <v>0.18402777777778001</v>
      </c>
      <c r="D55" s="50">
        <f t="shared" si="0"/>
        <v>1114.8900000000001</v>
      </c>
      <c r="I55" s="43"/>
      <c r="K55" s="37">
        <f t="shared" si="4"/>
        <v>157</v>
      </c>
      <c r="L55" s="39">
        <f t="shared" si="3"/>
        <v>1579.6299999999999</v>
      </c>
      <c r="M55" s="45" t="s">
        <v>213</v>
      </c>
      <c r="O55">
        <v>1114.8900000000001</v>
      </c>
    </row>
    <row r="56" spans="1:15">
      <c r="A56" s="42">
        <v>0.18402777777778001</v>
      </c>
      <c r="B56" s="41">
        <v>0.1875</v>
      </c>
      <c r="D56" s="50">
        <f t="shared" si="0"/>
        <v>1109.03</v>
      </c>
      <c r="I56" s="43"/>
      <c r="K56" s="37">
        <f t="shared" si="4"/>
        <v>160</v>
      </c>
      <c r="L56" s="39">
        <f t="shared" si="3"/>
        <v>1543.3</v>
      </c>
      <c r="M56" s="45" t="s">
        <v>214</v>
      </c>
      <c r="O56">
        <v>1109.03</v>
      </c>
    </row>
    <row r="57" spans="1:15">
      <c r="A57" s="41">
        <v>0.1875</v>
      </c>
      <c r="B57" s="42">
        <v>0.19097222222221999</v>
      </c>
      <c r="D57" s="50">
        <f t="shared" si="0"/>
        <v>1111.4100000000001</v>
      </c>
      <c r="I57" s="43">
        <f>AVERAGE(D57:D59)</f>
        <v>1113.5966666666666</v>
      </c>
      <c r="K57" s="37">
        <f t="shared" si="4"/>
        <v>163</v>
      </c>
      <c r="L57" s="39">
        <f t="shared" si="3"/>
        <v>1547.8766666666663</v>
      </c>
      <c r="M57" s="45" t="s">
        <v>215</v>
      </c>
      <c r="O57">
        <v>1111.4100000000001</v>
      </c>
    </row>
    <row r="58" spans="1:15">
      <c r="A58" s="42">
        <v>0.19097222222221999</v>
      </c>
      <c r="B58" s="41">
        <v>0.19444444444444001</v>
      </c>
      <c r="D58" s="50">
        <f t="shared" si="0"/>
        <v>1112.75</v>
      </c>
      <c r="I58" s="43"/>
      <c r="K58" s="37">
        <f t="shared" si="4"/>
        <v>166</v>
      </c>
      <c r="L58" s="39">
        <f t="shared" si="3"/>
        <v>1575.8499999999997</v>
      </c>
      <c r="M58" s="45" t="s">
        <v>216</v>
      </c>
      <c r="O58">
        <v>1112.75</v>
      </c>
    </row>
    <row r="59" spans="1:15">
      <c r="A59" s="41">
        <v>0.19444444444444001</v>
      </c>
      <c r="B59" s="42">
        <v>0.19791666666666999</v>
      </c>
      <c r="D59" s="50">
        <f t="shared" si="0"/>
        <v>1116.6300000000001</v>
      </c>
      <c r="I59" s="43"/>
      <c r="K59" s="37">
        <f t="shared" si="4"/>
        <v>169</v>
      </c>
      <c r="L59" s="39">
        <f t="shared" si="3"/>
        <v>1578.5266666666666</v>
      </c>
      <c r="M59" s="45" t="s">
        <v>217</v>
      </c>
      <c r="O59">
        <v>1116.6300000000001</v>
      </c>
    </row>
    <row r="60" spans="1:15">
      <c r="A60" s="42">
        <v>0.19791666666666999</v>
      </c>
      <c r="B60" s="41">
        <v>0.20138888888889001</v>
      </c>
      <c r="D60" s="50">
        <f t="shared" si="0"/>
        <v>1113.47</v>
      </c>
      <c r="I60" s="43">
        <f>AVERAGE(D60:D62)</f>
        <v>1118.2733333333333</v>
      </c>
      <c r="K60" s="37">
        <f t="shared" si="4"/>
        <v>172</v>
      </c>
      <c r="L60" s="39">
        <f t="shared" si="3"/>
        <v>1596.36</v>
      </c>
      <c r="M60" s="45" t="s">
        <v>218</v>
      </c>
      <c r="O60">
        <v>1113.47</v>
      </c>
    </row>
    <row r="61" spans="1:15">
      <c r="A61" s="41">
        <v>0.20138888888889001</v>
      </c>
      <c r="B61" s="42">
        <v>0.20486111111110999</v>
      </c>
      <c r="D61" s="50">
        <f t="shared" si="0"/>
        <v>1115.97</v>
      </c>
      <c r="I61" s="43"/>
      <c r="K61" s="37">
        <f t="shared" si="4"/>
        <v>175</v>
      </c>
      <c r="L61" s="39">
        <f t="shared" si="3"/>
        <v>1613.3633333333335</v>
      </c>
      <c r="M61" s="45" t="s">
        <v>219</v>
      </c>
      <c r="O61">
        <v>1115.97</v>
      </c>
    </row>
    <row r="62" spans="1:15">
      <c r="A62" s="42">
        <v>0.20486111111110999</v>
      </c>
      <c r="B62" s="41">
        <v>0.20833333333333001</v>
      </c>
      <c r="D62" s="50">
        <f t="shared" si="0"/>
        <v>1125.3800000000001</v>
      </c>
      <c r="I62" s="43"/>
      <c r="K62" s="37">
        <f t="shared" si="4"/>
        <v>178</v>
      </c>
      <c r="L62" s="39">
        <f t="shared" si="3"/>
        <v>1623.7833333333335</v>
      </c>
      <c r="M62" s="45" t="s">
        <v>220</v>
      </c>
      <c r="O62">
        <v>1125.3800000000001</v>
      </c>
    </row>
    <row r="63" spans="1:15">
      <c r="A63" s="41">
        <v>0.20833333333333001</v>
      </c>
      <c r="B63" s="42">
        <v>0.21180555555555999</v>
      </c>
      <c r="D63" s="50">
        <f t="shared" si="0"/>
        <v>1120.18</v>
      </c>
      <c r="I63" s="43">
        <f>AVERAGE(D63:D65)</f>
        <v>1132.24</v>
      </c>
      <c r="K63" s="37">
        <f t="shared" si="4"/>
        <v>181</v>
      </c>
      <c r="L63" s="39">
        <f t="shared" si="3"/>
        <v>1644.4366666666665</v>
      </c>
      <c r="M63" s="45" t="s">
        <v>221</v>
      </c>
      <c r="O63">
        <v>1120.18</v>
      </c>
    </row>
    <row r="64" spans="1:15">
      <c r="A64" s="42">
        <v>0.21180555555555999</v>
      </c>
      <c r="B64" s="41">
        <v>0.21527777777778001</v>
      </c>
      <c r="D64" s="50">
        <f t="shared" si="0"/>
        <v>1130.8800000000001</v>
      </c>
      <c r="I64" s="43"/>
      <c r="K64" s="37">
        <f t="shared" si="4"/>
        <v>184</v>
      </c>
      <c r="L64" s="39">
        <f t="shared" si="3"/>
        <v>1663.2433333333331</v>
      </c>
      <c r="M64" s="45" t="s">
        <v>222</v>
      </c>
      <c r="O64">
        <v>1130.8800000000001</v>
      </c>
    </row>
    <row r="65" spans="1:15">
      <c r="A65" s="41">
        <v>0.21527777777778001</v>
      </c>
      <c r="B65" s="42">
        <v>0.21875</v>
      </c>
      <c r="D65" s="50">
        <f t="shared" si="0"/>
        <v>1145.6600000000001</v>
      </c>
      <c r="I65" s="43"/>
      <c r="K65" s="37">
        <f t="shared" si="4"/>
        <v>187</v>
      </c>
      <c r="L65" s="39">
        <f t="shared" si="3"/>
        <v>1683.1499999999999</v>
      </c>
      <c r="M65" s="45" t="s">
        <v>223</v>
      </c>
      <c r="O65">
        <v>1145.6600000000001</v>
      </c>
    </row>
    <row r="66" spans="1:15">
      <c r="A66" s="42">
        <v>0.21875</v>
      </c>
      <c r="B66" s="41">
        <v>0.22222222222221999</v>
      </c>
      <c r="D66" s="50">
        <f t="shared" si="0"/>
        <v>1153.8900000000001</v>
      </c>
      <c r="I66" s="43">
        <f>AVERAGE(D66:D68)</f>
        <v>1165.4766666666667</v>
      </c>
      <c r="K66" s="37">
        <f t="shared" si="4"/>
        <v>190</v>
      </c>
      <c r="L66" s="39">
        <f t="shared" si="3"/>
        <v>1678.4899999999998</v>
      </c>
      <c r="M66" s="45" t="s">
        <v>224</v>
      </c>
      <c r="O66">
        <v>1153.8900000000001</v>
      </c>
    </row>
    <row r="67" spans="1:15">
      <c r="A67" s="41">
        <v>0.22222222222221999</v>
      </c>
      <c r="B67" s="42">
        <v>0.22569444444444001</v>
      </c>
      <c r="D67" s="50">
        <f t="shared" ref="D67:D130" si="5">O67</f>
        <v>1162.04</v>
      </c>
      <c r="I67" s="43"/>
      <c r="K67" s="37">
        <f t="shared" si="4"/>
        <v>193</v>
      </c>
      <c r="L67" s="39">
        <f t="shared" ref="L67:L98" si="6">INDEX($I$3:$I$290,K67,0)</f>
        <v>1683.0366666666669</v>
      </c>
      <c r="M67" s="45" t="s">
        <v>225</v>
      </c>
      <c r="O67">
        <v>1162.04</v>
      </c>
    </row>
    <row r="68" spans="1:15">
      <c r="A68" s="42">
        <v>0.22569444444444001</v>
      </c>
      <c r="B68" s="41">
        <v>0.22916666666666999</v>
      </c>
      <c r="D68" s="50">
        <f t="shared" si="5"/>
        <v>1180.5</v>
      </c>
      <c r="I68" s="43"/>
      <c r="K68" s="37">
        <f t="shared" ref="K68:K98" si="7">K67+3</f>
        <v>196</v>
      </c>
      <c r="L68" s="39">
        <f t="shared" si="6"/>
        <v>1675.0900000000001</v>
      </c>
      <c r="M68" s="45" t="s">
        <v>226</v>
      </c>
      <c r="O68">
        <v>1180.5</v>
      </c>
    </row>
    <row r="69" spans="1:15">
      <c r="A69" s="41">
        <v>0.22916666666666999</v>
      </c>
      <c r="B69" s="42">
        <v>0.23263888888889001</v>
      </c>
      <c r="D69" s="50">
        <f t="shared" si="5"/>
        <v>1180.19</v>
      </c>
      <c r="I69" s="43">
        <f>AVERAGE(D69:D71)</f>
        <v>1189.3933333333332</v>
      </c>
      <c r="K69" s="37">
        <f t="shared" si="7"/>
        <v>199</v>
      </c>
      <c r="L69" s="39">
        <f t="shared" si="6"/>
        <v>1687.4166666666667</v>
      </c>
      <c r="M69" s="45" t="s">
        <v>227</v>
      </c>
      <c r="O69">
        <v>1180.19</v>
      </c>
    </row>
    <row r="70" spans="1:15">
      <c r="A70" s="42">
        <v>0.23263888888889001</v>
      </c>
      <c r="B70" s="41">
        <v>0.23611111111110999</v>
      </c>
      <c r="D70" s="50">
        <f t="shared" si="5"/>
        <v>1187.0899999999999</v>
      </c>
      <c r="I70" s="43"/>
      <c r="K70" s="37">
        <f t="shared" si="7"/>
        <v>202</v>
      </c>
      <c r="L70" s="39">
        <f t="shared" si="6"/>
        <v>1669.92</v>
      </c>
      <c r="M70" s="45" t="s">
        <v>228</v>
      </c>
      <c r="O70">
        <v>1187.0899999999999</v>
      </c>
    </row>
    <row r="71" spans="1:15">
      <c r="A71" s="41">
        <v>0.23611111111110999</v>
      </c>
      <c r="B71" s="42">
        <v>0.23958333333333001</v>
      </c>
      <c r="D71" s="50">
        <f t="shared" si="5"/>
        <v>1200.9000000000001</v>
      </c>
      <c r="I71" s="43"/>
      <c r="K71" s="37">
        <f t="shared" si="7"/>
        <v>205</v>
      </c>
      <c r="L71" s="39">
        <f t="shared" si="6"/>
        <v>1672.5466666666664</v>
      </c>
      <c r="M71" s="45" t="s">
        <v>229</v>
      </c>
      <c r="O71">
        <v>1200.9000000000001</v>
      </c>
    </row>
    <row r="72" spans="1:15">
      <c r="A72" s="42">
        <v>0.23958333333333001</v>
      </c>
      <c r="B72" s="41">
        <v>0.24305555555555999</v>
      </c>
      <c r="D72" s="50">
        <f t="shared" si="5"/>
        <v>1217.03</v>
      </c>
      <c r="I72" s="43">
        <f>AVERAGE(D72:D74)</f>
        <v>1225.9066666666668</v>
      </c>
      <c r="K72" s="37">
        <f t="shared" si="7"/>
        <v>208</v>
      </c>
      <c r="L72" s="39">
        <f t="shared" si="6"/>
        <v>1683.5900000000001</v>
      </c>
      <c r="M72" s="45" t="s">
        <v>230</v>
      </c>
      <c r="O72">
        <v>1217.03</v>
      </c>
    </row>
    <row r="73" spans="1:15">
      <c r="A73" s="41">
        <v>0.24305555555555999</v>
      </c>
      <c r="B73" s="42">
        <v>0.24652777777778001</v>
      </c>
      <c r="D73" s="50">
        <f t="shared" si="5"/>
        <v>1227.81</v>
      </c>
      <c r="I73" s="43"/>
      <c r="K73" s="37">
        <f t="shared" si="7"/>
        <v>211</v>
      </c>
      <c r="L73" s="39">
        <f t="shared" si="6"/>
        <v>1652.6166666666668</v>
      </c>
      <c r="M73" s="45" t="s">
        <v>231</v>
      </c>
      <c r="O73">
        <v>1227.81</v>
      </c>
    </row>
    <row r="74" spans="1:15">
      <c r="A74" s="42">
        <v>0.24652777777778001</v>
      </c>
      <c r="B74" s="41">
        <v>0.25</v>
      </c>
      <c r="D74" s="50">
        <f t="shared" si="5"/>
        <v>1232.8800000000001</v>
      </c>
      <c r="I74" s="43"/>
      <c r="K74" s="37">
        <f t="shared" si="7"/>
        <v>214</v>
      </c>
      <c r="L74" s="39">
        <f t="shared" si="6"/>
        <v>1643.3100000000002</v>
      </c>
      <c r="M74" s="45" t="s">
        <v>232</v>
      </c>
      <c r="O74">
        <v>1232.8800000000001</v>
      </c>
    </row>
    <row r="75" spans="1:15">
      <c r="A75" s="41">
        <v>0.25</v>
      </c>
      <c r="B75" s="42">
        <v>0.25347222222221999</v>
      </c>
      <c r="D75" s="50">
        <f t="shared" si="5"/>
        <v>1237.46</v>
      </c>
      <c r="I75" s="43">
        <f>AVERAGE(D75:D77)</f>
        <v>1260.82</v>
      </c>
      <c r="K75" s="37">
        <f t="shared" si="7"/>
        <v>217</v>
      </c>
      <c r="L75" s="39">
        <f t="shared" si="6"/>
        <v>1655.24</v>
      </c>
      <c r="M75" s="45" t="s">
        <v>233</v>
      </c>
      <c r="O75">
        <v>1237.46</v>
      </c>
    </row>
    <row r="76" spans="1:15">
      <c r="A76" s="42">
        <v>0.25347222222221999</v>
      </c>
      <c r="B76" s="41">
        <v>0.25694444444443998</v>
      </c>
      <c r="D76" s="50">
        <f t="shared" si="5"/>
        <v>1252.51</v>
      </c>
      <c r="I76" s="43"/>
      <c r="K76" s="37">
        <f t="shared" si="7"/>
        <v>220</v>
      </c>
      <c r="L76" s="39">
        <f t="shared" si="6"/>
        <v>1649.9366666666665</v>
      </c>
      <c r="M76" s="45" t="s">
        <v>234</v>
      </c>
      <c r="O76">
        <v>1252.51</v>
      </c>
    </row>
    <row r="77" spans="1:15">
      <c r="A77" s="41">
        <v>0.25694444444443998</v>
      </c>
      <c r="B77" s="42">
        <v>0.26041666666667002</v>
      </c>
      <c r="D77" s="50">
        <f t="shared" si="5"/>
        <v>1292.49</v>
      </c>
      <c r="I77" s="43"/>
      <c r="K77" s="37">
        <f t="shared" si="7"/>
        <v>223</v>
      </c>
      <c r="L77" s="39">
        <f t="shared" si="6"/>
        <v>1656.68</v>
      </c>
      <c r="M77" s="45" t="s">
        <v>235</v>
      </c>
      <c r="O77">
        <v>1292.49</v>
      </c>
    </row>
    <row r="78" spans="1:15">
      <c r="A78" s="42">
        <v>0.26041666666667002</v>
      </c>
      <c r="B78" s="41">
        <v>0.26388888888889001</v>
      </c>
      <c r="D78" s="50">
        <f t="shared" si="5"/>
        <v>1283.22</v>
      </c>
      <c r="I78" s="43">
        <f>AVERAGE(D78:D80)</f>
        <v>1302.2933333333333</v>
      </c>
      <c r="K78" s="37">
        <f t="shared" si="7"/>
        <v>226</v>
      </c>
      <c r="L78" s="39">
        <f t="shared" si="6"/>
        <v>1664.2166666666665</v>
      </c>
      <c r="M78" s="45" t="s">
        <v>236</v>
      </c>
      <c r="O78">
        <v>1283.22</v>
      </c>
    </row>
    <row r="79" spans="1:15">
      <c r="A79" s="41">
        <v>0.26388888888889001</v>
      </c>
      <c r="B79" s="42">
        <v>0.26736111111110999</v>
      </c>
      <c r="D79" s="50">
        <f t="shared" si="5"/>
        <v>1304.8900000000001</v>
      </c>
      <c r="I79" s="43"/>
      <c r="K79" s="37">
        <f t="shared" si="7"/>
        <v>229</v>
      </c>
      <c r="L79" s="39">
        <f t="shared" si="6"/>
        <v>1684.1366666666665</v>
      </c>
      <c r="M79" s="45" t="s">
        <v>237</v>
      </c>
      <c r="O79">
        <v>1304.8900000000001</v>
      </c>
    </row>
    <row r="80" spans="1:15">
      <c r="A80" s="42">
        <v>0.26736111111110999</v>
      </c>
      <c r="B80" s="41">
        <v>0.27083333333332998</v>
      </c>
      <c r="D80" s="50">
        <f t="shared" si="5"/>
        <v>1318.77</v>
      </c>
      <c r="I80" s="43"/>
      <c r="K80" s="37">
        <f t="shared" si="7"/>
        <v>232</v>
      </c>
      <c r="L80" s="39">
        <f t="shared" si="6"/>
        <v>1681.5633333333333</v>
      </c>
      <c r="M80" s="45" t="s">
        <v>238</v>
      </c>
      <c r="O80">
        <v>1318.77</v>
      </c>
    </row>
    <row r="81" spans="1:15">
      <c r="A81" s="41">
        <v>0.27083333333332998</v>
      </c>
      <c r="B81" s="42">
        <v>0.27430555555556002</v>
      </c>
      <c r="D81" s="50">
        <f t="shared" si="5"/>
        <v>1320.46</v>
      </c>
      <c r="I81" s="43">
        <f>AVERAGE(D81:D83)</f>
        <v>1318.4166666666667</v>
      </c>
      <c r="K81" s="37">
        <f t="shared" si="7"/>
        <v>235</v>
      </c>
      <c r="L81" s="39">
        <f t="shared" si="6"/>
        <v>1688.8733333333332</v>
      </c>
      <c r="M81" s="45" t="s">
        <v>239</v>
      </c>
      <c r="O81">
        <v>1320.46</v>
      </c>
    </row>
    <row r="82" spans="1:15">
      <c r="A82" s="42">
        <v>0.27430555555556002</v>
      </c>
      <c r="B82" s="41">
        <v>0.27777777777778001</v>
      </c>
      <c r="D82" s="50">
        <f t="shared" si="5"/>
        <v>1320.06</v>
      </c>
      <c r="I82" s="43"/>
      <c r="K82" s="37">
        <f t="shared" si="7"/>
        <v>238</v>
      </c>
      <c r="L82" s="39">
        <f t="shared" si="6"/>
        <v>1683.28</v>
      </c>
      <c r="M82" s="45" t="s">
        <v>240</v>
      </c>
      <c r="O82">
        <v>1320.06</v>
      </c>
    </row>
    <row r="83" spans="1:15">
      <c r="A83" s="41">
        <v>0.27777777777778001</v>
      </c>
      <c r="B83" s="42">
        <v>0.28125</v>
      </c>
      <c r="D83" s="50">
        <f t="shared" si="5"/>
        <v>1314.73</v>
      </c>
      <c r="I83" s="43"/>
      <c r="K83" s="37">
        <f t="shared" si="7"/>
        <v>241</v>
      </c>
      <c r="L83" s="39">
        <f t="shared" si="6"/>
        <v>1681.9366666666665</v>
      </c>
      <c r="M83" s="45" t="s">
        <v>241</v>
      </c>
      <c r="O83">
        <v>1314.73</v>
      </c>
    </row>
    <row r="84" spans="1:15">
      <c r="A84" s="42">
        <v>0.28125</v>
      </c>
      <c r="B84" s="41">
        <v>0.28472222222221999</v>
      </c>
      <c r="D84" s="50">
        <f t="shared" si="5"/>
        <v>1315.9</v>
      </c>
      <c r="I84" s="43">
        <f>AVERAGE(D84:D86)</f>
        <v>1320.6499999999999</v>
      </c>
      <c r="K84" s="37">
        <f t="shared" si="7"/>
        <v>244</v>
      </c>
      <c r="L84" s="39">
        <f t="shared" si="6"/>
        <v>1659.5566666666666</v>
      </c>
      <c r="M84" s="45" t="s">
        <v>242</v>
      </c>
      <c r="O84">
        <v>1315.9</v>
      </c>
    </row>
    <row r="85" spans="1:15">
      <c r="A85" s="41">
        <v>0.28472222222221999</v>
      </c>
      <c r="B85" s="42">
        <v>0.28819444444443998</v>
      </c>
      <c r="D85" s="50">
        <f t="shared" si="5"/>
        <v>1325.5</v>
      </c>
      <c r="I85" s="43"/>
      <c r="K85" s="37">
        <f t="shared" si="7"/>
        <v>247</v>
      </c>
      <c r="L85" s="39">
        <f t="shared" si="6"/>
        <v>1653.8933333333334</v>
      </c>
      <c r="M85" s="45" t="s">
        <v>243</v>
      </c>
      <c r="O85">
        <v>1325.5</v>
      </c>
    </row>
    <row r="86" spans="1:15">
      <c r="A86" s="42">
        <v>0.28819444444443998</v>
      </c>
      <c r="B86" s="41">
        <v>0.29166666666667002</v>
      </c>
      <c r="D86" s="50">
        <f t="shared" si="5"/>
        <v>1320.55</v>
      </c>
      <c r="I86" s="43"/>
      <c r="K86" s="37">
        <f t="shared" si="7"/>
        <v>250</v>
      </c>
      <c r="L86" s="39">
        <f t="shared" si="6"/>
        <v>1649.25</v>
      </c>
      <c r="M86" s="45" t="s">
        <v>244</v>
      </c>
      <c r="O86">
        <v>1320.55</v>
      </c>
    </row>
    <row r="87" spans="1:15">
      <c r="A87" s="41">
        <v>0.29166666666667002</v>
      </c>
      <c r="B87" s="42">
        <v>0.29513888888889001</v>
      </c>
      <c r="D87" s="50">
        <f t="shared" si="5"/>
        <v>1294.1400000000001</v>
      </c>
      <c r="I87" s="43">
        <f>AVERAGE(D87:D89)</f>
        <v>1289.8033333333333</v>
      </c>
      <c r="K87" s="37">
        <f t="shared" si="7"/>
        <v>253</v>
      </c>
      <c r="L87" s="39">
        <f t="shared" si="6"/>
        <v>1626.9766666666667</v>
      </c>
      <c r="M87" s="45" t="s">
        <v>245</v>
      </c>
      <c r="O87">
        <v>1294.1400000000001</v>
      </c>
    </row>
    <row r="88" spans="1:15">
      <c r="A88" s="42">
        <v>0.29513888888889001</v>
      </c>
      <c r="B88" s="41">
        <v>0.29861111111110999</v>
      </c>
      <c r="D88" s="50">
        <f t="shared" si="5"/>
        <v>1302.57</v>
      </c>
      <c r="I88" s="43"/>
      <c r="K88" s="37">
        <f t="shared" si="7"/>
        <v>256</v>
      </c>
      <c r="L88" s="39">
        <f t="shared" si="6"/>
        <v>1613.3466666666666</v>
      </c>
      <c r="M88" s="45" t="s">
        <v>246</v>
      </c>
      <c r="O88">
        <v>1302.57</v>
      </c>
    </row>
    <row r="89" spans="1:15">
      <c r="A89" s="41">
        <v>0.29861111111110999</v>
      </c>
      <c r="B89" s="42">
        <v>0.30208333333332998</v>
      </c>
      <c r="D89" s="50">
        <f t="shared" si="5"/>
        <v>1272.7</v>
      </c>
      <c r="I89" s="43"/>
      <c r="K89" s="37">
        <f t="shared" si="7"/>
        <v>259</v>
      </c>
      <c r="L89" s="39">
        <f t="shared" si="6"/>
        <v>1610.3366666666668</v>
      </c>
      <c r="M89" s="45" t="s">
        <v>247</v>
      </c>
      <c r="O89">
        <v>1272.7</v>
      </c>
    </row>
    <row r="90" spans="1:15">
      <c r="A90" s="42">
        <v>0.30208333333332998</v>
      </c>
      <c r="B90" s="41">
        <v>0.30555555555556002</v>
      </c>
      <c r="D90" s="50">
        <f t="shared" si="5"/>
        <v>1329.46</v>
      </c>
      <c r="I90" s="43">
        <f>AVERAGE(D90:D92)</f>
        <v>1326.62</v>
      </c>
      <c r="K90" s="37">
        <f t="shared" si="7"/>
        <v>262</v>
      </c>
      <c r="L90" s="39">
        <f t="shared" si="6"/>
        <v>1617.95</v>
      </c>
      <c r="M90" s="45" t="s">
        <v>248</v>
      </c>
      <c r="O90">
        <v>1329.46</v>
      </c>
    </row>
    <row r="91" spans="1:15">
      <c r="A91" s="41">
        <v>0.30555555555556002</v>
      </c>
      <c r="B91" s="42">
        <v>0.30902777777778001</v>
      </c>
      <c r="D91" s="50">
        <f t="shared" si="5"/>
        <v>1322.06</v>
      </c>
      <c r="I91" s="43"/>
      <c r="K91" s="37">
        <f t="shared" si="7"/>
        <v>265</v>
      </c>
      <c r="L91" s="39">
        <f t="shared" si="6"/>
        <v>1608.6133333333335</v>
      </c>
      <c r="M91" s="45" t="s">
        <v>249</v>
      </c>
      <c r="O91">
        <v>1322.06</v>
      </c>
    </row>
    <row r="92" spans="1:15">
      <c r="A92" s="42">
        <v>0.30902777777778001</v>
      </c>
      <c r="B92" s="41">
        <v>0.3125</v>
      </c>
      <c r="D92" s="50">
        <f t="shared" si="5"/>
        <v>1328.34</v>
      </c>
      <c r="I92" s="43"/>
      <c r="K92" s="37">
        <f t="shared" si="7"/>
        <v>268</v>
      </c>
      <c r="L92" s="39">
        <f t="shared" si="6"/>
        <v>1600.4266666666665</v>
      </c>
      <c r="M92" s="45" t="s">
        <v>250</v>
      </c>
      <c r="O92">
        <v>1328.34</v>
      </c>
    </row>
    <row r="93" spans="1:15">
      <c r="A93" s="41">
        <v>0.3125</v>
      </c>
      <c r="B93" s="42">
        <v>0.31597222222221999</v>
      </c>
      <c r="D93" s="50">
        <f t="shared" si="5"/>
        <v>1342.06</v>
      </c>
      <c r="I93" s="43">
        <f>AVERAGE(D93:D95)</f>
        <v>1344.5333333333331</v>
      </c>
      <c r="K93" s="37">
        <f t="shared" si="7"/>
        <v>271</v>
      </c>
      <c r="L93" s="39">
        <f t="shared" si="6"/>
        <v>1610.3733333333332</v>
      </c>
      <c r="M93" s="45" t="s">
        <v>251</v>
      </c>
      <c r="O93">
        <v>1342.06</v>
      </c>
    </row>
    <row r="94" spans="1:15">
      <c r="A94" s="42">
        <v>0.31597222222221999</v>
      </c>
      <c r="B94" s="41">
        <v>0.31944444444443998</v>
      </c>
      <c r="D94" s="50">
        <f t="shared" si="5"/>
        <v>1348.59</v>
      </c>
      <c r="I94" s="43"/>
      <c r="K94" s="37">
        <f t="shared" si="7"/>
        <v>274</v>
      </c>
      <c r="L94" s="39">
        <f t="shared" si="6"/>
        <v>1585.9599999999998</v>
      </c>
      <c r="M94" s="45" t="s">
        <v>252</v>
      </c>
      <c r="O94">
        <v>1348.59</v>
      </c>
    </row>
    <row r="95" spans="1:15">
      <c r="A95" s="41">
        <v>0.31944444444443998</v>
      </c>
      <c r="B95" s="42">
        <v>0.32291666666667002</v>
      </c>
      <c r="D95" s="50">
        <f t="shared" si="5"/>
        <v>1342.95</v>
      </c>
      <c r="I95" s="43"/>
      <c r="K95" s="37">
        <f t="shared" si="7"/>
        <v>277</v>
      </c>
      <c r="L95" s="39">
        <f t="shared" si="6"/>
        <v>1557.07</v>
      </c>
      <c r="M95" s="45" t="s">
        <v>253</v>
      </c>
      <c r="O95">
        <v>1342.95</v>
      </c>
    </row>
    <row r="96" spans="1:15">
      <c r="A96" s="42">
        <v>0.32291666666667002</v>
      </c>
      <c r="B96" s="41">
        <v>0.32638888888889001</v>
      </c>
      <c r="D96" s="50">
        <f t="shared" si="5"/>
        <v>1337.19</v>
      </c>
      <c r="I96" s="43">
        <f>AVERAGE(D96:D98)</f>
        <v>1350.43</v>
      </c>
      <c r="K96" s="37">
        <f t="shared" si="7"/>
        <v>280</v>
      </c>
      <c r="L96" s="39">
        <f t="shared" si="6"/>
        <v>1536.3400000000001</v>
      </c>
      <c r="M96" s="45" t="s">
        <v>254</v>
      </c>
      <c r="O96">
        <v>1337.19</v>
      </c>
    </row>
    <row r="97" spans="1:15">
      <c r="A97" s="41">
        <v>0.32638888888889001</v>
      </c>
      <c r="B97" s="42">
        <v>0.32986111111110999</v>
      </c>
      <c r="D97" s="50">
        <f t="shared" si="5"/>
        <v>1350.16</v>
      </c>
      <c r="I97" s="43"/>
      <c r="K97" s="37">
        <f t="shared" si="7"/>
        <v>283</v>
      </c>
      <c r="L97" s="39">
        <f t="shared" si="6"/>
        <v>1514.6999999999998</v>
      </c>
      <c r="M97" s="45" t="s">
        <v>255</v>
      </c>
      <c r="O97">
        <v>1350.16</v>
      </c>
    </row>
    <row r="98" spans="1:15">
      <c r="A98" s="42">
        <v>0.32986111111110999</v>
      </c>
      <c r="B98" s="41">
        <v>0.33333333333332998</v>
      </c>
      <c r="D98" s="50">
        <f t="shared" si="5"/>
        <v>1363.94</v>
      </c>
      <c r="I98" s="43"/>
      <c r="K98" s="37">
        <f t="shared" si="7"/>
        <v>286</v>
      </c>
      <c r="L98" s="39">
        <f t="shared" si="6"/>
        <v>1471.5666666666666</v>
      </c>
      <c r="M98" s="45" t="s">
        <v>256</v>
      </c>
      <c r="O98">
        <v>1363.94</v>
      </c>
    </row>
    <row r="99" spans="1:15">
      <c r="A99" s="41">
        <v>0.33333333333332998</v>
      </c>
      <c r="B99" s="42">
        <v>0.33680555555556002</v>
      </c>
      <c r="D99" s="50">
        <f t="shared" si="5"/>
        <v>1370.22</v>
      </c>
      <c r="I99" s="43">
        <f>AVERAGE(D99:D101)</f>
        <v>1370.8366666666668</v>
      </c>
      <c r="L99" s="39"/>
      <c r="M99" t="s">
        <v>257</v>
      </c>
      <c r="O99">
        <v>1370.22</v>
      </c>
    </row>
    <row r="100" spans="1:15">
      <c r="A100" s="42">
        <v>0.33680555555556002</v>
      </c>
      <c r="B100" s="41">
        <v>0.34027777777778001</v>
      </c>
      <c r="D100" s="50">
        <f t="shared" si="5"/>
        <v>1363.25</v>
      </c>
      <c r="I100" s="43"/>
      <c r="L100" s="39"/>
      <c r="M100" t="s">
        <v>258</v>
      </c>
      <c r="O100">
        <v>1363.25</v>
      </c>
    </row>
    <row r="101" spans="1:15">
      <c r="A101" s="41">
        <v>0.34027777777778001</v>
      </c>
      <c r="B101" s="42">
        <v>0.34375</v>
      </c>
      <c r="D101" s="50">
        <f t="shared" si="5"/>
        <v>1379.04</v>
      </c>
      <c r="I101" s="43"/>
      <c r="L101" s="39"/>
      <c r="M101" t="s">
        <v>259</v>
      </c>
      <c r="O101">
        <v>1379.04</v>
      </c>
    </row>
    <row r="102" spans="1:15">
      <c r="A102" s="42">
        <v>0.34375</v>
      </c>
      <c r="B102" s="41">
        <v>0.34722222222221999</v>
      </c>
      <c r="D102" s="50">
        <f t="shared" si="5"/>
        <v>1383.51</v>
      </c>
      <c r="I102" s="43">
        <f>AVERAGE(D102:D104)</f>
        <v>1375.5033333333333</v>
      </c>
      <c r="L102" s="39"/>
      <c r="M102" t="s">
        <v>260</v>
      </c>
      <c r="O102">
        <v>1383.51</v>
      </c>
    </row>
    <row r="103" spans="1:15">
      <c r="A103" s="41">
        <v>0.34722222222221999</v>
      </c>
      <c r="B103" s="42">
        <v>0.35069444444443998</v>
      </c>
      <c r="D103" s="50">
        <f t="shared" si="5"/>
        <v>1374.95</v>
      </c>
      <c r="I103" s="43"/>
      <c r="L103" s="39"/>
      <c r="M103" t="s">
        <v>261</v>
      </c>
      <c r="O103">
        <v>1374.95</v>
      </c>
    </row>
    <row r="104" spans="1:15">
      <c r="A104" s="42">
        <v>0.35069444444443998</v>
      </c>
      <c r="B104" s="41">
        <v>0.35416666666667002</v>
      </c>
      <c r="D104" s="50">
        <f t="shared" si="5"/>
        <v>1368.05</v>
      </c>
      <c r="I104" s="43"/>
      <c r="L104" s="39"/>
      <c r="M104" t="s">
        <v>262</v>
      </c>
      <c r="O104">
        <v>1368.05</v>
      </c>
    </row>
    <row r="105" spans="1:15">
      <c r="A105" s="41">
        <v>0.35416666666667002</v>
      </c>
      <c r="B105" s="42">
        <v>0.35763888888889001</v>
      </c>
      <c r="D105" s="50">
        <f t="shared" si="5"/>
        <v>1371.55</v>
      </c>
      <c r="I105" s="43">
        <f>AVERAGE(D105:D107)</f>
        <v>1362.3533333333335</v>
      </c>
      <c r="L105" s="39"/>
      <c r="M105" t="s">
        <v>263</v>
      </c>
      <c r="O105">
        <v>1371.55</v>
      </c>
    </row>
    <row r="106" spans="1:15">
      <c r="A106" s="42">
        <v>0.35763888888889001</v>
      </c>
      <c r="B106" s="41">
        <v>0.36111111111110999</v>
      </c>
      <c r="D106" s="50">
        <f t="shared" si="5"/>
        <v>1397.83</v>
      </c>
      <c r="I106" s="43"/>
      <c r="L106" s="39"/>
      <c r="M106" t="s">
        <v>264</v>
      </c>
      <c r="O106">
        <v>1397.83</v>
      </c>
    </row>
    <row r="107" spans="1:15">
      <c r="A107" s="41">
        <v>0.36111111111110999</v>
      </c>
      <c r="B107" s="42">
        <v>0.36458333333332998</v>
      </c>
      <c r="D107" s="50">
        <f t="shared" si="5"/>
        <v>1317.68</v>
      </c>
      <c r="I107" s="43"/>
      <c r="L107" s="39"/>
      <c r="M107" t="s">
        <v>265</v>
      </c>
      <c r="O107">
        <v>1317.68</v>
      </c>
    </row>
    <row r="108" spans="1:15">
      <c r="A108" s="42">
        <v>0.36458333333332998</v>
      </c>
      <c r="B108" s="41">
        <v>0.36805555555556002</v>
      </c>
      <c r="D108" s="50">
        <f t="shared" si="5"/>
        <v>1367.99</v>
      </c>
      <c r="I108" s="43">
        <f>AVERAGE(D108:D110)</f>
        <v>1363.93</v>
      </c>
      <c r="L108" s="39"/>
      <c r="M108" t="s">
        <v>266</v>
      </c>
      <c r="O108">
        <v>1367.99</v>
      </c>
    </row>
    <row r="109" spans="1:15">
      <c r="A109" s="41">
        <v>0.36805555555556002</v>
      </c>
      <c r="B109" s="42">
        <v>0.37152777777778001</v>
      </c>
      <c r="D109" s="50">
        <f t="shared" si="5"/>
        <v>1353.9</v>
      </c>
      <c r="I109" s="43"/>
      <c r="L109" s="39"/>
      <c r="M109" t="s">
        <v>267</v>
      </c>
      <c r="O109">
        <v>1353.9</v>
      </c>
    </row>
    <row r="110" spans="1:15">
      <c r="A110" s="42">
        <v>0.37152777777778001</v>
      </c>
      <c r="B110" s="41">
        <v>0.375</v>
      </c>
      <c r="D110" s="50">
        <f t="shared" si="5"/>
        <v>1369.9</v>
      </c>
      <c r="I110" s="43"/>
      <c r="L110" s="39"/>
      <c r="M110" t="s">
        <v>268</v>
      </c>
      <c r="O110">
        <v>1369.9</v>
      </c>
    </row>
    <row r="111" spans="1:15">
      <c r="A111" s="41">
        <v>0.375</v>
      </c>
      <c r="B111" s="42">
        <v>0.37847222222221999</v>
      </c>
      <c r="D111" s="50">
        <f t="shared" si="5"/>
        <v>1381.89</v>
      </c>
      <c r="I111" s="43">
        <f>AVERAGE(D111:D113)</f>
        <v>1383.8533333333335</v>
      </c>
      <c r="L111" s="39"/>
      <c r="M111" t="s">
        <v>269</v>
      </c>
      <c r="O111">
        <v>1381.89</v>
      </c>
    </row>
    <row r="112" spans="1:15">
      <c r="A112" s="42">
        <v>0.37847222222221999</v>
      </c>
      <c r="B112" s="41">
        <v>0.38194444444443998</v>
      </c>
      <c r="D112" s="50">
        <f t="shared" si="5"/>
        <v>1378.95</v>
      </c>
      <c r="I112" s="43"/>
      <c r="L112" s="39"/>
      <c r="M112" t="s">
        <v>270</v>
      </c>
      <c r="O112">
        <v>1378.95</v>
      </c>
    </row>
    <row r="113" spans="1:15">
      <c r="A113" s="41">
        <v>0.38194444444443998</v>
      </c>
      <c r="B113" s="42">
        <v>0.38541666666667002</v>
      </c>
      <c r="D113" s="50">
        <f t="shared" si="5"/>
        <v>1390.72</v>
      </c>
      <c r="I113" s="43"/>
      <c r="L113" s="39"/>
      <c r="M113" t="s">
        <v>271</v>
      </c>
      <c r="O113">
        <v>1390.72</v>
      </c>
    </row>
    <row r="114" spans="1:15">
      <c r="A114" s="42">
        <v>0.38541666666667002</v>
      </c>
      <c r="B114" s="41">
        <v>0.38888888888889001</v>
      </c>
      <c r="D114" s="50">
        <f t="shared" si="5"/>
        <v>1428.95</v>
      </c>
      <c r="I114" s="43">
        <f>AVERAGE(D114:D116)</f>
        <v>1440.6466666666668</v>
      </c>
      <c r="L114" s="39"/>
      <c r="M114" t="s">
        <v>272</v>
      </c>
      <c r="O114">
        <v>1428.95</v>
      </c>
    </row>
    <row r="115" spans="1:15">
      <c r="A115" s="41">
        <v>0.38888888888889001</v>
      </c>
      <c r="B115" s="42">
        <v>0.39236111111110999</v>
      </c>
      <c r="D115" s="50">
        <f t="shared" si="5"/>
        <v>1427.91</v>
      </c>
      <c r="I115" s="43"/>
      <c r="L115" s="39"/>
      <c r="M115" t="s">
        <v>273</v>
      </c>
      <c r="O115">
        <v>1427.91</v>
      </c>
    </row>
    <row r="116" spans="1:15">
      <c r="A116" s="42">
        <v>0.39236111111110999</v>
      </c>
      <c r="B116" s="41">
        <v>0.39583333333332998</v>
      </c>
      <c r="D116" s="50">
        <f t="shared" si="5"/>
        <v>1465.08</v>
      </c>
      <c r="I116" s="43"/>
      <c r="L116" s="39"/>
      <c r="M116" t="s">
        <v>274</v>
      </c>
      <c r="O116">
        <v>1465.08</v>
      </c>
    </row>
    <row r="117" spans="1:15">
      <c r="A117" s="41">
        <v>0.39583333333332998</v>
      </c>
      <c r="B117" s="42">
        <v>0.39930555555556002</v>
      </c>
      <c r="D117" s="50">
        <f t="shared" si="5"/>
        <v>1448.54</v>
      </c>
      <c r="I117" s="43">
        <f>AVERAGE(D117:D119)</f>
        <v>1478.0533333333333</v>
      </c>
      <c r="L117" s="39"/>
      <c r="M117" t="s">
        <v>275</v>
      </c>
      <c r="O117">
        <v>1448.54</v>
      </c>
    </row>
    <row r="118" spans="1:15">
      <c r="A118" s="42">
        <v>0.39930555555556002</v>
      </c>
      <c r="B118" s="41">
        <v>0.40277777777778001</v>
      </c>
      <c r="D118" s="50">
        <f t="shared" si="5"/>
        <v>1492.53</v>
      </c>
      <c r="I118" s="43"/>
      <c r="L118" s="39"/>
      <c r="M118" t="s">
        <v>276</v>
      </c>
      <c r="O118">
        <v>1492.53</v>
      </c>
    </row>
    <row r="119" spans="1:15">
      <c r="A119" s="41">
        <v>0.40277777777778001</v>
      </c>
      <c r="B119" s="42">
        <v>0.40625</v>
      </c>
      <c r="D119" s="50">
        <f t="shared" si="5"/>
        <v>1493.09</v>
      </c>
      <c r="I119" s="43"/>
      <c r="L119" s="39"/>
      <c r="M119" t="s">
        <v>277</v>
      </c>
      <c r="O119">
        <v>1493.09</v>
      </c>
    </row>
    <row r="120" spans="1:15">
      <c r="A120" s="42">
        <v>0.40625</v>
      </c>
      <c r="B120" s="41">
        <v>0.40972222222221999</v>
      </c>
      <c r="D120" s="50">
        <f t="shared" si="5"/>
        <v>1488.53</v>
      </c>
      <c r="I120" s="43">
        <f>AVERAGE(D120:D122)</f>
        <v>1521.926666666667</v>
      </c>
      <c r="L120" s="39"/>
      <c r="M120" t="s">
        <v>278</v>
      </c>
      <c r="O120">
        <v>1488.53</v>
      </c>
    </row>
    <row r="121" spans="1:15">
      <c r="A121" s="41">
        <v>0.40972222222221999</v>
      </c>
      <c r="B121" s="42">
        <v>0.41319444444443998</v>
      </c>
      <c r="D121" s="50">
        <f t="shared" si="5"/>
        <v>1505.31</v>
      </c>
      <c r="I121" s="43"/>
      <c r="L121" s="39"/>
      <c r="M121" t="s">
        <v>279</v>
      </c>
      <c r="O121">
        <v>1505.31</v>
      </c>
    </row>
    <row r="122" spans="1:15">
      <c r="A122" s="42">
        <v>0.41319444444443998</v>
      </c>
      <c r="B122" s="41">
        <v>0.41666666666667002</v>
      </c>
      <c r="D122" s="50">
        <f t="shared" si="5"/>
        <v>1571.94</v>
      </c>
      <c r="I122" s="43"/>
      <c r="L122" s="39"/>
      <c r="M122" t="s">
        <v>280</v>
      </c>
      <c r="O122">
        <v>1571.94</v>
      </c>
    </row>
    <row r="123" spans="1:15">
      <c r="A123" s="41">
        <v>0.41666666666667002</v>
      </c>
      <c r="B123" s="42">
        <v>0.42013888888889001</v>
      </c>
      <c r="D123" s="50">
        <f t="shared" si="5"/>
        <v>1590.84</v>
      </c>
      <c r="I123" s="43">
        <f>AVERAGE(D123:D125)</f>
        <v>1599.9733333333334</v>
      </c>
      <c r="L123" s="39"/>
      <c r="M123" t="s">
        <v>281</v>
      </c>
      <c r="O123">
        <v>1590.84</v>
      </c>
    </row>
    <row r="124" spans="1:15">
      <c r="A124" s="42">
        <v>0.42013888888889001</v>
      </c>
      <c r="B124" s="41">
        <v>0.42361111111110999</v>
      </c>
      <c r="D124" s="50">
        <f t="shared" si="5"/>
        <v>1604.79</v>
      </c>
      <c r="I124" s="43"/>
      <c r="L124" s="39"/>
      <c r="M124" t="s">
        <v>282</v>
      </c>
      <c r="O124">
        <v>1604.79</v>
      </c>
    </row>
    <row r="125" spans="1:15">
      <c r="A125" s="41">
        <v>0.42361111111110999</v>
      </c>
      <c r="B125" s="42">
        <v>0.42708333333332998</v>
      </c>
      <c r="D125" s="50">
        <f t="shared" si="5"/>
        <v>1604.29</v>
      </c>
      <c r="I125" s="43"/>
      <c r="L125" s="39"/>
      <c r="M125" t="s">
        <v>283</v>
      </c>
      <c r="O125">
        <v>1604.29</v>
      </c>
    </row>
    <row r="126" spans="1:15">
      <c r="A126" s="42">
        <v>0.42708333333332998</v>
      </c>
      <c r="B126" s="41">
        <v>0.43055555555556002</v>
      </c>
      <c r="D126" s="50">
        <f t="shared" si="5"/>
        <v>1599.13</v>
      </c>
      <c r="I126" s="43">
        <f>AVERAGE(D126:D128)</f>
        <v>1607.8833333333332</v>
      </c>
      <c r="L126" s="39"/>
      <c r="M126" t="s">
        <v>284</v>
      </c>
      <c r="O126">
        <v>1599.13</v>
      </c>
    </row>
    <row r="127" spans="1:15">
      <c r="A127" s="41">
        <v>0.43055555555556002</v>
      </c>
      <c r="B127" s="42">
        <v>0.43402777777778001</v>
      </c>
      <c r="D127" s="50">
        <f t="shared" si="5"/>
        <v>1613.49</v>
      </c>
      <c r="I127" s="43"/>
      <c r="L127" s="39"/>
      <c r="M127" t="s">
        <v>285</v>
      </c>
      <c r="O127">
        <v>1613.49</v>
      </c>
    </row>
    <row r="128" spans="1:15">
      <c r="A128" s="42">
        <v>0.43402777777778001</v>
      </c>
      <c r="B128" s="41">
        <v>0.4375</v>
      </c>
      <c r="D128" s="50">
        <f t="shared" si="5"/>
        <v>1611.03</v>
      </c>
      <c r="I128" s="43"/>
      <c r="L128" s="39"/>
      <c r="M128" t="s">
        <v>286</v>
      </c>
      <c r="O128">
        <v>1611.03</v>
      </c>
    </row>
    <row r="129" spans="1:15">
      <c r="A129" s="41">
        <v>0.4375</v>
      </c>
      <c r="B129" s="42">
        <v>0.44097222222221999</v>
      </c>
      <c r="D129" s="50">
        <f t="shared" si="5"/>
        <v>1579.33</v>
      </c>
      <c r="I129" s="43">
        <f>AVERAGE(D129:D131)</f>
        <v>1588.5033333333333</v>
      </c>
      <c r="L129" s="39"/>
      <c r="M129" t="s">
        <v>287</v>
      </c>
      <c r="O129">
        <v>1579.33</v>
      </c>
    </row>
    <row r="130" spans="1:15">
      <c r="A130" s="42">
        <v>0.44097222222221999</v>
      </c>
      <c r="B130" s="41">
        <v>0.44444444444443998</v>
      </c>
      <c r="D130" s="50">
        <f t="shared" si="5"/>
        <v>1574.45</v>
      </c>
      <c r="I130" s="43"/>
      <c r="L130" s="39"/>
      <c r="M130" t="s">
        <v>288</v>
      </c>
      <c r="O130">
        <v>1574.45</v>
      </c>
    </row>
    <row r="131" spans="1:15">
      <c r="A131" s="41">
        <v>0.44444444444443998</v>
      </c>
      <c r="B131" s="42">
        <v>0.44791666666667002</v>
      </c>
      <c r="D131" s="50">
        <f t="shared" ref="D131:D194" si="8">O131</f>
        <v>1611.73</v>
      </c>
      <c r="I131" s="43"/>
      <c r="L131" s="39"/>
      <c r="M131" t="s">
        <v>289</v>
      </c>
      <c r="O131">
        <v>1611.73</v>
      </c>
    </row>
    <row r="132" spans="1:15">
      <c r="A132" s="42">
        <v>0.44791666666667002</v>
      </c>
      <c r="B132" s="41">
        <v>0.45138888888889001</v>
      </c>
      <c r="D132" s="50">
        <f t="shared" si="8"/>
        <v>1600.47</v>
      </c>
      <c r="I132" s="43">
        <f>AVERAGE(D132:D134)</f>
        <v>1612.4433333333334</v>
      </c>
      <c r="L132" s="39"/>
      <c r="M132" t="s">
        <v>290</v>
      </c>
      <c r="O132">
        <v>1600.47</v>
      </c>
    </row>
    <row r="133" spans="1:15">
      <c r="A133" s="41">
        <v>0.45138888888889001</v>
      </c>
      <c r="B133" s="42">
        <v>0.45486111111110999</v>
      </c>
      <c r="D133" s="50">
        <f t="shared" si="8"/>
        <v>1631.76</v>
      </c>
      <c r="I133" s="43"/>
      <c r="L133" s="39"/>
      <c r="M133" t="s">
        <v>291</v>
      </c>
      <c r="O133">
        <v>1631.76</v>
      </c>
    </row>
    <row r="134" spans="1:15">
      <c r="A134" s="42">
        <v>0.45486111111110999</v>
      </c>
      <c r="B134" s="41">
        <v>0.45833333333332998</v>
      </c>
      <c r="D134" s="50">
        <f t="shared" si="8"/>
        <v>1605.1</v>
      </c>
      <c r="I134" s="43"/>
      <c r="L134" s="39"/>
      <c r="M134" t="s">
        <v>292</v>
      </c>
      <c r="O134">
        <v>1605.1</v>
      </c>
    </row>
    <row r="135" spans="1:15">
      <c r="A135" s="41">
        <v>0.45833333333332998</v>
      </c>
      <c r="B135" s="42">
        <v>0.46180555555556002</v>
      </c>
      <c r="D135" s="50">
        <f t="shared" si="8"/>
        <v>1636.57</v>
      </c>
      <c r="I135" s="43">
        <f>AVERAGE(D135:D137)</f>
        <v>1634.6033333333335</v>
      </c>
      <c r="L135" s="39"/>
      <c r="M135" t="s">
        <v>293</v>
      </c>
      <c r="O135">
        <v>1636.57</v>
      </c>
    </row>
    <row r="136" spans="1:15">
      <c r="A136" s="42">
        <v>0.46180555555556002</v>
      </c>
      <c r="B136" s="41">
        <v>0.46527777777778001</v>
      </c>
      <c r="D136" s="50">
        <f t="shared" si="8"/>
        <v>1632.02</v>
      </c>
      <c r="I136" s="43"/>
      <c r="L136" s="39"/>
      <c r="M136" t="s">
        <v>294</v>
      </c>
      <c r="O136">
        <v>1632.02</v>
      </c>
    </row>
    <row r="137" spans="1:15">
      <c r="A137" s="41">
        <v>0.46527777777778001</v>
      </c>
      <c r="B137" s="42">
        <v>0.46875</v>
      </c>
      <c r="D137" s="50">
        <f t="shared" si="8"/>
        <v>1635.22</v>
      </c>
      <c r="I137" s="43"/>
      <c r="L137" s="39"/>
      <c r="M137" t="s">
        <v>295</v>
      </c>
      <c r="O137">
        <v>1635.22</v>
      </c>
    </row>
    <row r="138" spans="1:15">
      <c r="A138" s="42">
        <v>0.46875</v>
      </c>
      <c r="B138" s="41">
        <v>0.47222222222221999</v>
      </c>
      <c r="D138" s="50">
        <f t="shared" si="8"/>
        <v>1631.94</v>
      </c>
      <c r="I138" s="43">
        <f>AVERAGE(D138:D140)</f>
        <v>1626.88</v>
      </c>
      <c r="L138" s="39"/>
      <c r="M138" t="s">
        <v>296</v>
      </c>
      <c r="O138">
        <v>1631.94</v>
      </c>
    </row>
    <row r="139" spans="1:15">
      <c r="A139" s="41">
        <v>0.47222222222221999</v>
      </c>
      <c r="B139" s="42">
        <v>0.47569444444443998</v>
      </c>
      <c r="D139" s="50">
        <f t="shared" si="8"/>
        <v>1620.38</v>
      </c>
      <c r="I139" s="43"/>
      <c r="L139" s="39"/>
      <c r="M139" t="s">
        <v>297</v>
      </c>
      <c r="O139">
        <v>1620.38</v>
      </c>
    </row>
    <row r="140" spans="1:15">
      <c r="A140" s="42">
        <v>0.47569444444443998</v>
      </c>
      <c r="B140" s="41">
        <v>0.47916666666667002</v>
      </c>
      <c r="D140" s="50">
        <f t="shared" si="8"/>
        <v>1628.32</v>
      </c>
      <c r="I140" s="43"/>
      <c r="L140" s="39"/>
      <c r="M140" t="s">
        <v>298</v>
      </c>
      <c r="O140">
        <v>1628.32</v>
      </c>
    </row>
    <row r="141" spans="1:15">
      <c r="A141" s="41">
        <v>0.47916666666667002</v>
      </c>
      <c r="B141" s="42">
        <v>0.48263888888889001</v>
      </c>
      <c r="D141" s="50">
        <f t="shared" si="8"/>
        <v>1650.65</v>
      </c>
      <c r="I141" s="43">
        <f>AVERAGE(D141:D143)</f>
        <v>1644.07</v>
      </c>
      <c r="L141" s="39"/>
      <c r="M141" t="s">
        <v>299</v>
      </c>
      <c r="O141">
        <v>1650.65</v>
      </c>
    </row>
    <row r="142" spans="1:15">
      <c r="A142" s="42">
        <v>0.48263888888889001</v>
      </c>
      <c r="B142" s="41">
        <v>0.48611111111110999</v>
      </c>
      <c r="D142" s="50">
        <f t="shared" si="8"/>
        <v>1648.83</v>
      </c>
      <c r="I142" s="43"/>
      <c r="L142" s="39"/>
      <c r="M142" t="s">
        <v>300</v>
      </c>
      <c r="O142">
        <v>1648.83</v>
      </c>
    </row>
    <row r="143" spans="1:15">
      <c r="A143" s="41">
        <v>0.48611111111110999</v>
      </c>
      <c r="B143" s="42">
        <v>0.48958333333332998</v>
      </c>
      <c r="D143" s="50">
        <f t="shared" si="8"/>
        <v>1632.73</v>
      </c>
      <c r="I143" s="43"/>
      <c r="L143" s="39"/>
      <c r="M143" t="s">
        <v>301</v>
      </c>
      <c r="O143">
        <v>1632.73</v>
      </c>
    </row>
    <row r="144" spans="1:15">
      <c r="A144" s="42">
        <v>0.48958333333332998</v>
      </c>
      <c r="B144" s="41">
        <v>0.49305555555556002</v>
      </c>
      <c r="D144" s="50">
        <f t="shared" si="8"/>
        <v>1652.27</v>
      </c>
      <c r="I144" s="43">
        <f>AVERAGE(D144:D146)</f>
        <v>1648.7933333333333</v>
      </c>
      <c r="L144" s="39"/>
      <c r="M144" t="s">
        <v>302</v>
      </c>
      <c r="O144">
        <v>1652.27</v>
      </c>
    </row>
    <row r="145" spans="1:15">
      <c r="A145" s="41">
        <v>0.49305555555556002</v>
      </c>
      <c r="B145" s="42">
        <v>0.49652777777778001</v>
      </c>
      <c r="D145" s="50">
        <f t="shared" si="8"/>
        <v>1641.18</v>
      </c>
      <c r="I145" s="43"/>
      <c r="L145" s="39"/>
      <c r="M145" t="s">
        <v>303</v>
      </c>
      <c r="O145">
        <v>1641.18</v>
      </c>
    </row>
    <row r="146" spans="1:15">
      <c r="A146" s="42">
        <v>0.49652777777778001</v>
      </c>
      <c r="B146" s="41">
        <v>0.5</v>
      </c>
      <c r="D146" s="50">
        <f t="shared" si="8"/>
        <v>1652.93</v>
      </c>
      <c r="I146" s="43"/>
      <c r="L146" s="39"/>
      <c r="M146" t="s">
        <v>304</v>
      </c>
      <c r="O146">
        <v>1652.93</v>
      </c>
    </row>
    <row r="147" spans="1:15">
      <c r="A147" s="41">
        <v>0.5</v>
      </c>
      <c r="B147" s="42">
        <v>0.50347222222221999</v>
      </c>
      <c r="D147" s="50">
        <f t="shared" si="8"/>
        <v>1644.04</v>
      </c>
      <c r="I147" s="43">
        <f>AVERAGE(D147:D149)</f>
        <v>1634.58</v>
      </c>
      <c r="L147" s="39"/>
      <c r="M147" t="s">
        <v>305</v>
      </c>
      <c r="O147">
        <v>1644.04</v>
      </c>
    </row>
    <row r="148" spans="1:15">
      <c r="A148" s="42">
        <v>0.50347222222221999</v>
      </c>
      <c r="B148" s="41">
        <v>0.50694444444443998</v>
      </c>
      <c r="D148" s="50">
        <f t="shared" si="8"/>
        <v>1636.55</v>
      </c>
      <c r="I148" s="43"/>
      <c r="L148" s="39"/>
      <c r="M148" t="s">
        <v>306</v>
      </c>
      <c r="O148">
        <v>1636.55</v>
      </c>
    </row>
    <row r="149" spans="1:15">
      <c r="A149" s="41">
        <v>0.50694444444443998</v>
      </c>
      <c r="B149" s="42">
        <v>0.51041666666666996</v>
      </c>
      <c r="D149" s="50">
        <f t="shared" si="8"/>
        <v>1623.15</v>
      </c>
      <c r="I149" s="43"/>
      <c r="L149" s="39"/>
      <c r="M149" t="s">
        <v>307</v>
      </c>
      <c r="O149">
        <v>1623.15</v>
      </c>
    </row>
    <row r="150" spans="1:15">
      <c r="A150" s="42">
        <v>0.51041666666666996</v>
      </c>
      <c r="B150" s="41">
        <v>0.51388888888888995</v>
      </c>
      <c r="D150" s="50">
        <f t="shared" si="8"/>
        <v>1636.03</v>
      </c>
      <c r="I150" s="43">
        <f>AVERAGE(D150:D152)</f>
        <v>1631.2766666666666</v>
      </c>
      <c r="L150" s="39"/>
      <c r="M150" t="s">
        <v>308</v>
      </c>
      <c r="O150">
        <v>1636.03</v>
      </c>
    </row>
    <row r="151" spans="1:15">
      <c r="A151" s="41">
        <v>0.51388888888888995</v>
      </c>
      <c r="B151" s="42">
        <v>0.51736111111111005</v>
      </c>
      <c r="D151" s="50">
        <f t="shared" si="8"/>
        <v>1646.33</v>
      </c>
      <c r="I151" s="43"/>
      <c r="L151" s="39"/>
      <c r="M151" t="s">
        <v>309</v>
      </c>
      <c r="O151">
        <v>1646.33</v>
      </c>
    </row>
    <row r="152" spans="1:15">
      <c r="A152" s="42">
        <v>0.51736111111111005</v>
      </c>
      <c r="B152" s="41">
        <v>0.52083333333333004</v>
      </c>
      <c r="D152" s="50">
        <f t="shared" si="8"/>
        <v>1611.47</v>
      </c>
      <c r="I152" s="43"/>
      <c r="L152" s="39"/>
      <c r="M152" t="s">
        <v>310</v>
      </c>
      <c r="O152">
        <v>1611.47</v>
      </c>
    </row>
    <row r="153" spans="1:15">
      <c r="A153" s="41">
        <v>0.52083333333333004</v>
      </c>
      <c r="B153" s="42">
        <v>0.52430555555556002</v>
      </c>
      <c r="D153" s="50">
        <f t="shared" si="8"/>
        <v>1634.12</v>
      </c>
      <c r="I153" s="43">
        <f>AVERAGE(D153:D155)</f>
        <v>1638.7833333333335</v>
      </c>
      <c r="L153" s="39"/>
      <c r="M153" t="s">
        <v>311</v>
      </c>
      <c r="O153">
        <v>1634.12</v>
      </c>
    </row>
    <row r="154" spans="1:15">
      <c r="A154" s="42">
        <v>0.52430555555556002</v>
      </c>
      <c r="B154" s="41">
        <v>0.52777777777778001</v>
      </c>
      <c r="D154" s="50">
        <f t="shared" si="8"/>
        <v>1636.35</v>
      </c>
      <c r="I154" s="43"/>
      <c r="L154" s="39"/>
      <c r="M154" t="s">
        <v>312</v>
      </c>
      <c r="O154">
        <v>1636.35</v>
      </c>
    </row>
    <row r="155" spans="1:15">
      <c r="A155" s="41">
        <v>0.52777777777778001</v>
      </c>
      <c r="B155" s="42">
        <v>0.53125</v>
      </c>
      <c r="D155" s="50">
        <f t="shared" si="8"/>
        <v>1645.88</v>
      </c>
      <c r="I155" s="43"/>
      <c r="L155" s="39"/>
      <c r="M155" t="s">
        <v>313</v>
      </c>
      <c r="O155">
        <v>1645.88</v>
      </c>
    </row>
    <row r="156" spans="1:15">
      <c r="A156" s="42">
        <v>0.53125</v>
      </c>
      <c r="B156" s="41">
        <v>0.53472222222221999</v>
      </c>
      <c r="D156" s="50">
        <f t="shared" si="8"/>
        <v>1621.75</v>
      </c>
      <c r="I156" s="43">
        <f>AVERAGE(D156:D158)</f>
        <v>1616.6066666666666</v>
      </c>
      <c r="L156" s="39"/>
      <c r="M156" t="s">
        <v>314</v>
      </c>
      <c r="O156">
        <v>1621.75</v>
      </c>
    </row>
    <row r="157" spans="1:15">
      <c r="A157" s="41">
        <v>0.53472222222221999</v>
      </c>
      <c r="B157" s="42">
        <v>0.53819444444443998</v>
      </c>
      <c r="D157" s="50">
        <f t="shared" si="8"/>
        <v>1616.46</v>
      </c>
      <c r="I157" s="43"/>
      <c r="L157" s="39"/>
      <c r="M157" t="s">
        <v>315</v>
      </c>
      <c r="O157">
        <v>1616.46</v>
      </c>
    </row>
    <row r="158" spans="1:15">
      <c r="A158" s="42">
        <v>0.53819444444443998</v>
      </c>
      <c r="B158" s="41">
        <v>0.54166666666666996</v>
      </c>
      <c r="D158" s="50">
        <f t="shared" si="8"/>
        <v>1611.61</v>
      </c>
      <c r="I158" s="43"/>
      <c r="L158" s="39"/>
      <c r="M158" t="s">
        <v>316</v>
      </c>
      <c r="O158">
        <v>1611.61</v>
      </c>
    </row>
    <row r="159" spans="1:15">
      <c r="A159" s="41">
        <v>0.54166666666666996</v>
      </c>
      <c r="B159" s="42">
        <v>0.54513888888888995</v>
      </c>
      <c r="D159" s="50">
        <f t="shared" si="8"/>
        <v>1599.79</v>
      </c>
      <c r="I159" s="43">
        <f>AVERAGE(D159:D161)</f>
        <v>1579.6299999999999</v>
      </c>
      <c r="L159" s="39"/>
      <c r="M159" t="s">
        <v>317</v>
      </c>
      <c r="O159">
        <v>1599.79</v>
      </c>
    </row>
    <row r="160" spans="1:15">
      <c r="A160" s="42">
        <v>0.54513888888888995</v>
      </c>
      <c r="B160" s="41">
        <v>0.54861111111111005</v>
      </c>
      <c r="D160" s="50">
        <f t="shared" si="8"/>
        <v>1567.66</v>
      </c>
      <c r="I160" s="43"/>
      <c r="L160" s="39"/>
      <c r="M160" t="s">
        <v>318</v>
      </c>
      <c r="O160">
        <v>1567.66</v>
      </c>
    </row>
    <row r="161" spans="1:15">
      <c r="A161" s="41">
        <v>0.54861111111111005</v>
      </c>
      <c r="B161" s="42">
        <v>0.55208333333333004</v>
      </c>
      <c r="D161" s="50">
        <f t="shared" si="8"/>
        <v>1571.44</v>
      </c>
      <c r="I161" s="43"/>
      <c r="L161" s="39"/>
      <c r="M161" t="s">
        <v>319</v>
      </c>
      <c r="O161">
        <v>1571.44</v>
      </c>
    </row>
    <row r="162" spans="1:15">
      <c r="A162" s="42">
        <v>0.55208333333333004</v>
      </c>
      <c r="B162" s="41">
        <v>0.55555555555556002</v>
      </c>
      <c r="D162" s="50">
        <f t="shared" si="8"/>
        <v>1547.92</v>
      </c>
      <c r="I162" s="43">
        <f>AVERAGE(D162:D164)</f>
        <v>1543.3</v>
      </c>
      <c r="L162" s="39"/>
      <c r="M162" t="s">
        <v>320</v>
      </c>
      <c r="O162">
        <v>1547.92</v>
      </c>
    </row>
    <row r="163" spans="1:15">
      <c r="A163" s="41">
        <v>0.55555555555556002</v>
      </c>
      <c r="B163" s="42">
        <v>0.55902777777778001</v>
      </c>
      <c r="D163" s="50">
        <f t="shared" si="8"/>
        <v>1553.94</v>
      </c>
      <c r="I163" s="43"/>
      <c r="L163" s="39"/>
      <c r="M163" t="s">
        <v>321</v>
      </c>
      <c r="O163">
        <v>1553.94</v>
      </c>
    </row>
    <row r="164" spans="1:15">
      <c r="A164" s="42">
        <v>0.55902777777778001</v>
      </c>
      <c r="B164" s="41">
        <v>0.5625</v>
      </c>
      <c r="D164" s="50">
        <f t="shared" si="8"/>
        <v>1528.04</v>
      </c>
      <c r="I164" s="43"/>
      <c r="L164" s="39"/>
      <c r="M164" t="s">
        <v>322</v>
      </c>
      <c r="O164">
        <v>1528.04</v>
      </c>
    </row>
    <row r="165" spans="1:15">
      <c r="A165" s="41">
        <v>0.5625</v>
      </c>
      <c r="B165" s="42">
        <v>0.56597222222221999</v>
      </c>
      <c r="D165" s="50">
        <f t="shared" si="8"/>
        <v>1542.5</v>
      </c>
      <c r="I165" s="43">
        <f>AVERAGE(D165:D167)</f>
        <v>1547.8766666666663</v>
      </c>
      <c r="L165" s="39"/>
      <c r="M165" t="s">
        <v>323</v>
      </c>
      <c r="O165">
        <v>1542.5</v>
      </c>
    </row>
    <row r="166" spans="1:15">
      <c r="A166" s="42">
        <v>0.56597222222221999</v>
      </c>
      <c r="B166" s="41">
        <v>0.56944444444443998</v>
      </c>
      <c r="D166" s="50">
        <f t="shared" si="8"/>
        <v>1552.78</v>
      </c>
      <c r="I166" s="43"/>
      <c r="L166" s="39"/>
      <c r="M166" t="s">
        <v>324</v>
      </c>
      <c r="O166">
        <v>1552.78</v>
      </c>
    </row>
    <row r="167" spans="1:15">
      <c r="A167" s="41">
        <v>0.56944444444443998</v>
      </c>
      <c r="B167" s="42">
        <v>0.57291666666666996</v>
      </c>
      <c r="D167" s="50">
        <f t="shared" si="8"/>
        <v>1548.35</v>
      </c>
      <c r="I167" s="43"/>
      <c r="L167" s="39"/>
      <c r="M167" t="s">
        <v>325</v>
      </c>
      <c r="O167">
        <v>1548.35</v>
      </c>
    </row>
    <row r="168" spans="1:15">
      <c r="A168" s="42">
        <v>0.57291666666666996</v>
      </c>
      <c r="B168" s="41">
        <v>0.57638888888888995</v>
      </c>
      <c r="D168" s="50">
        <f t="shared" si="8"/>
        <v>1571.05</v>
      </c>
      <c r="I168" s="43">
        <f>AVERAGE(D168:D170)</f>
        <v>1575.8499999999997</v>
      </c>
      <c r="L168" s="39"/>
      <c r="M168" t="s">
        <v>326</v>
      </c>
      <c r="O168">
        <v>1571.05</v>
      </c>
    </row>
    <row r="169" spans="1:15">
      <c r="A169" s="41">
        <v>0.57638888888888995</v>
      </c>
      <c r="B169" s="42">
        <v>0.57986111111111005</v>
      </c>
      <c r="D169" s="50">
        <f t="shared" si="8"/>
        <v>1592.19</v>
      </c>
      <c r="I169" s="43"/>
      <c r="L169" s="39"/>
      <c r="M169" t="s">
        <v>327</v>
      </c>
      <c r="O169">
        <v>1592.19</v>
      </c>
    </row>
    <row r="170" spans="1:15">
      <c r="A170" s="42">
        <v>0.57986111111111005</v>
      </c>
      <c r="B170" s="41">
        <v>0.58333333333333004</v>
      </c>
      <c r="D170" s="50">
        <f t="shared" si="8"/>
        <v>1564.31</v>
      </c>
      <c r="I170" s="43"/>
      <c r="L170" s="39"/>
      <c r="M170" t="s">
        <v>328</v>
      </c>
      <c r="O170">
        <v>1564.31</v>
      </c>
    </row>
    <row r="171" spans="1:15">
      <c r="A171" s="41">
        <v>0.58333333333333004</v>
      </c>
      <c r="B171" s="42">
        <v>0.58680555555556002</v>
      </c>
      <c r="D171" s="50">
        <f t="shared" si="8"/>
        <v>1580.63</v>
      </c>
      <c r="I171" s="43">
        <f>AVERAGE(D171:D173)</f>
        <v>1578.5266666666666</v>
      </c>
      <c r="L171" s="39"/>
      <c r="M171" t="s">
        <v>329</v>
      </c>
      <c r="O171">
        <v>1580.63</v>
      </c>
    </row>
    <row r="172" spans="1:15">
      <c r="A172" s="42">
        <v>0.58680555555556002</v>
      </c>
      <c r="B172" s="41">
        <v>0.59027777777778001</v>
      </c>
      <c r="D172" s="50">
        <f t="shared" si="8"/>
        <v>1576.39</v>
      </c>
      <c r="I172" s="43"/>
      <c r="L172" s="39"/>
      <c r="M172" t="s">
        <v>330</v>
      </c>
      <c r="O172">
        <v>1576.39</v>
      </c>
    </row>
    <row r="173" spans="1:15">
      <c r="A173" s="41">
        <v>0.59027777777778001</v>
      </c>
      <c r="B173" s="42">
        <v>0.59375</v>
      </c>
      <c r="D173" s="50">
        <f t="shared" si="8"/>
        <v>1578.56</v>
      </c>
      <c r="I173" s="43"/>
      <c r="L173" s="39"/>
      <c r="M173" t="s">
        <v>331</v>
      </c>
      <c r="O173">
        <v>1578.56</v>
      </c>
    </row>
    <row r="174" spans="1:15">
      <c r="A174" s="42">
        <v>0.59375</v>
      </c>
      <c r="B174" s="41">
        <v>0.59722222222221999</v>
      </c>
      <c r="D174" s="50">
        <f t="shared" si="8"/>
        <v>1592.77</v>
      </c>
      <c r="I174" s="43">
        <f>AVERAGE(D174:D176)</f>
        <v>1596.36</v>
      </c>
      <c r="L174" s="39"/>
      <c r="M174" t="s">
        <v>332</v>
      </c>
      <c r="O174">
        <v>1592.77</v>
      </c>
    </row>
    <row r="175" spans="1:15">
      <c r="A175" s="41">
        <v>0.59722222222221999</v>
      </c>
      <c r="B175" s="42">
        <v>0.60069444444443998</v>
      </c>
      <c r="D175" s="50">
        <f t="shared" si="8"/>
        <v>1593.2</v>
      </c>
      <c r="I175" s="43"/>
      <c r="L175" s="39"/>
      <c r="M175" t="s">
        <v>333</v>
      </c>
      <c r="O175">
        <v>1593.2</v>
      </c>
    </row>
    <row r="176" spans="1:15">
      <c r="A176" s="42">
        <v>0.60069444444443998</v>
      </c>
      <c r="B176" s="41">
        <v>0.60416666666666996</v>
      </c>
      <c r="D176" s="50">
        <f t="shared" si="8"/>
        <v>1603.11</v>
      </c>
      <c r="I176" s="43"/>
      <c r="L176" s="39"/>
      <c r="M176" t="s">
        <v>334</v>
      </c>
      <c r="O176">
        <v>1603.11</v>
      </c>
    </row>
    <row r="177" spans="1:15">
      <c r="A177" s="41">
        <v>0.60416666666666996</v>
      </c>
      <c r="B177" s="42">
        <v>0.60763888888888995</v>
      </c>
      <c r="D177" s="50">
        <f t="shared" si="8"/>
        <v>1626.74</v>
      </c>
      <c r="I177" s="43">
        <f>AVERAGE(D177:D179)</f>
        <v>1613.3633333333335</v>
      </c>
      <c r="L177" s="39"/>
      <c r="M177" t="s">
        <v>335</v>
      </c>
      <c r="O177">
        <v>1626.74</v>
      </c>
    </row>
    <row r="178" spans="1:15">
      <c r="A178" s="42">
        <v>0.60763888888888995</v>
      </c>
      <c r="B178" s="41">
        <v>0.61111111111111005</v>
      </c>
      <c r="D178" s="50">
        <f t="shared" si="8"/>
        <v>1616.84</v>
      </c>
      <c r="I178" s="43"/>
      <c r="L178" s="39"/>
      <c r="M178" t="s">
        <v>336</v>
      </c>
      <c r="O178">
        <v>1616.84</v>
      </c>
    </row>
    <row r="179" spans="1:15">
      <c r="A179" s="41">
        <v>0.61111111111111005</v>
      </c>
      <c r="B179" s="42">
        <v>0.61458333333333004</v>
      </c>
      <c r="D179" s="50">
        <f t="shared" si="8"/>
        <v>1596.51</v>
      </c>
      <c r="I179" s="43"/>
      <c r="L179" s="39"/>
      <c r="M179" t="s">
        <v>337</v>
      </c>
      <c r="O179">
        <v>1596.51</v>
      </c>
    </row>
    <row r="180" spans="1:15">
      <c r="A180" s="42">
        <v>0.61458333333333004</v>
      </c>
      <c r="B180" s="41">
        <v>0.61805555555556002</v>
      </c>
      <c r="D180" s="50">
        <f t="shared" si="8"/>
        <v>1616.1</v>
      </c>
      <c r="I180" s="43">
        <f>AVERAGE(D180:D182)</f>
        <v>1623.7833333333335</v>
      </c>
      <c r="L180" s="39"/>
      <c r="M180" t="s">
        <v>338</v>
      </c>
      <c r="O180">
        <v>1616.1</v>
      </c>
    </row>
    <row r="181" spans="1:15">
      <c r="A181" s="41">
        <v>0.61805555555556002</v>
      </c>
      <c r="B181" s="42">
        <v>0.62152777777778001</v>
      </c>
      <c r="D181" s="50">
        <f t="shared" si="8"/>
        <v>1635.75</v>
      </c>
      <c r="I181" s="43"/>
      <c r="L181" s="39"/>
      <c r="M181" t="s">
        <v>339</v>
      </c>
      <c r="O181">
        <v>1635.75</v>
      </c>
    </row>
    <row r="182" spans="1:15">
      <c r="A182" s="42">
        <v>0.62152777777778001</v>
      </c>
      <c r="B182" s="41">
        <v>0.625</v>
      </c>
      <c r="D182" s="50">
        <f t="shared" si="8"/>
        <v>1619.5</v>
      </c>
      <c r="I182" s="43"/>
      <c r="L182" s="39"/>
      <c r="M182" t="s">
        <v>340</v>
      </c>
      <c r="O182">
        <v>1619.5</v>
      </c>
    </row>
    <row r="183" spans="1:15">
      <c r="A183" s="41">
        <v>0.625</v>
      </c>
      <c r="B183" s="42">
        <v>0.62847222222221999</v>
      </c>
      <c r="D183" s="50">
        <f t="shared" si="8"/>
        <v>1642.64</v>
      </c>
      <c r="I183" s="43">
        <f>AVERAGE(D183:D185)</f>
        <v>1644.4366666666665</v>
      </c>
      <c r="L183" s="39"/>
      <c r="M183" t="s">
        <v>341</v>
      </c>
      <c r="O183">
        <v>1642.64</v>
      </c>
    </row>
    <row r="184" spans="1:15">
      <c r="A184" s="42">
        <v>0.62847222222221999</v>
      </c>
      <c r="B184" s="41">
        <v>0.63194444444443998</v>
      </c>
      <c r="D184" s="50">
        <f t="shared" si="8"/>
        <v>1653.65</v>
      </c>
      <c r="I184" s="43"/>
      <c r="L184" s="39"/>
      <c r="M184" t="s">
        <v>342</v>
      </c>
      <c r="O184">
        <v>1653.65</v>
      </c>
    </row>
    <row r="185" spans="1:15">
      <c r="A185" s="41">
        <v>0.63194444444443998</v>
      </c>
      <c r="B185" s="42">
        <v>0.63541666666666996</v>
      </c>
      <c r="D185" s="50">
        <f t="shared" si="8"/>
        <v>1637.02</v>
      </c>
      <c r="I185" s="43"/>
      <c r="L185" s="39"/>
      <c r="M185" t="s">
        <v>343</v>
      </c>
      <c r="O185">
        <v>1637.02</v>
      </c>
    </row>
    <row r="186" spans="1:15">
      <c r="A186" s="42">
        <v>0.63541666666666996</v>
      </c>
      <c r="B186" s="41">
        <v>0.63888888888888995</v>
      </c>
      <c r="D186" s="50">
        <f t="shared" si="8"/>
        <v>1668.52</v>
      </c>
      <c r="I186" s="43">
        <f>AVERAGE(D186:D188)</f>
        <v>1663.2433333333331</v>
      </c>
      <c r="L186" s="39"/>
      <c r="M186" t="s">
        <v>344</v>
      </c>
      <c r="O186">
        <v>1668.52</v>
      </c>
    </row>
    <row r="187" spans="1:15">
      <c r="A187" s="41">
        <v>0.63888888888888995</v>
      </c>
      <c r="B187" s="42">
        <v>0.64236111111111005</v>
      </c>
      <c r="D187" s="50">
        <f t="shared" si="8"/>
        <v>1666.09</v>
      </c>
      <c r="I187" s="43"/>
      <c r="L187" s="39"/>
      <c r="M187" t="s">
        <v>345</v>
      </c>
      <c r="O187">
        <v>1666.09</v>
      </c>
    </row>
    <row r="188" spans="1:15">
      <c r="A188" s="42">
        <v>0.64236111111111005</v>
      </c>
      <c r="B188" s="41">
        <v>0.64583333333333004</v>
      </c>
      <c r="D188" s="50">
        <f t="shared" si="8"/>
        <v>1655.12</v>
      </c>
      <c r="I188" s="43"/>
      <c r="L188" s="39"/>
      <c r="M188" t="s">
        <v>346</v>
      </c>
      <c r="O188">
        <v>1655.12</v>
      </c>
    </row>
    <row r="189" spans="1:15">
      <c r="A189" s="41">
        <v>0.64583333333333004</v>
      </c>
      <c r="B189" s="42">
        <v>0.64930555555556002</v>
      </c>
      <c r="D189" s="50">
        <f t="shared" si="8"/>
        <v>1696.81</v>
      </c>
      <c r="I189" s="43">
        <f>AVERAGE(D189:D191)</f>
        <v>1683.1499999999999</v>
      </c>
      <c r="L189" s="39"/>
      <c r="M189" t="s">
        <v>347</v>
      </c>
      <c r="O189">
        <v>1696.81</v>
      </c>
    </row>
    <row r="190" spans="1:15">
      <c r="A190" s="42">
        <v>0.64930555555556002</v>
      </c>
      <c r="B190" s="41">
        <v>0.65277777777778001</v>
      </c>
      <c r="D190" s="50">
        <f t="shared" si="8"/>
        <v>1685.12</v>
      </c>
      <c r="I190" s="43"/>
      <c r="L190" s="39"/>
      <c r="M190" t="s">
        <v>348</v>
      </c>
      <c r="O190">
        <v>1685.12</v>
      </c>
    </row>
    <row r="191" spans="1:15">
      <c r="A191" s="41">
        <v>0.65277777777778001</v>
      </c>
      <c r="B191" s="42">
        <v>0.65625</v>
      </c>
      <c r="D191" s="50">
        <f t="shared" si="8"/>
        <v>1667.52</v>
      </c>
      <c r="I191" s="43"/>
      <c r="L191" s="39"/>
      <c r="M191" t="s">
        <v>349</v>
      </c>
      <c r="O191">
        <v>1667.52</v>
      </c>
    </row>
    <row r="192" spans="1:15">
      <c r="A192" s="42">
        <v>0.65625</v>
      </c>
      <c r="B192" s="41">
        <v>0.65972222222221999</v>
      </c>
      <c r="D192" s="50">
        <f t="shared" si="8"/>
        <v>1659.84</v>
      </c>
      <c r="I192" s="43">
        <f>AVERAGE(D192:D194)</f>
        <v>1678.4899999999998</v>
      </c>
      <c r="L192" s="39"/>
      <c r="M192" t="s">
        <v>350</v>
      </c>
      <c r="O192">
        <v>1659.84</v>
      </c>
    </row>
    <row r="193" spans="1:15">
      <c r="A193" s="41">
        <v>0.65972222222221999</v>
      </c>
      <c r="B193" s="42">
        <v>0.66319444444443998</v>
      </c>
      <c r="D193" s="50">
        <f t="shared" si="8"/>
        <v>1702.36</v>
      </c>
      <c r="I193" s="43"/>
      <c r="L193" s="39"/>
      <c r="M193" t="s">
        <v>351</v>
      </c>
      <c r="O193">
        <v>1702.36</v>
      </c>
    </row>
    <row r="194" spans="1:15">
      <c r="A194" s="42">
        <v>0.66319444444443998</v>
      </c>
      <c r="B194" s="41">
        <v>0.66666666666666996</v>
      </c>
      <c r="D194" s="50">
        <f t="shared" si="8"/>
        <v>1673.27</v>
      </c>
      <c r="I194" s="43"/>
      <c r="L194" s="39"/>
      <c r="M194" t="s">
        <v>352</v>
      </c>
      <c r="O194">
        <v>1673.27</v>
      </c>
    </row>
    <row r="195" spans="1:15">
      <c r="A195" s="41">
        <v>0.66666666666666996</v>
      </c>
      <c r="B195" s="42">
        <v>0.67013888888888995</v>
      </c>
      <c r="D195" s="50">
        <f t="shared" ref="D195:D258" si="9">O195</f>
        <v>1695.4</v>
      </c>
      <c r="I195" s="43">
        <f>AVERAGE(D195:D197)</f>
        <v>1683.0366666666669</v>
      </c>
      <c r="L195" s="39"/>
      <c r="M195" t="s">
        <v>353</v>
      </c>
      <c r="O195">
        <v>1695.4</v>
      </c>
    </row>
    <row r="196" spans="1:15">
      <c r="A196" s="42">
        <v>0.67013888888888995</v>
      </c>
      <c r="B196" s="41">
        <v>0.67361111111111005</v>
      </c>
      <c r="D196" s="50">
        <f t="shared" si="9"/>
        <v>1685.5</v>
      </c>
      <c r="I196" s="43"/>
      <c r="L196" s="39"/>
      <c r="M196" t="s">
        <v>354</v>
      </c>
      <c r="O196">
        <v>1685.5</v>
      </c>
    </row>
    <row r="197" spans="1:15">
      <c r="A197" s="41">
        <v>0.67361111111111005</v>
      </c>
      <c r="B197" s="42">
        <v>0.67708333333333004</v>
      </c>
      <c r="D197" s="50">
        <f t="shared" si="9"/>
        <v>1668.21</v>
      </c>
      <c r="I197" s="43"/>
      <c r="L197" s="39"/>
      <c r="M197" t="s">
        <v>355</v>
      </c>
      <c r="O197">
        <v>1668.21</v>
      </c>
    </row>
    <row r="198" spans="1:15">
      <c r="A198" s="42">
        <v>0.67708333333333004</v>
      </c>
      <c r="B198" s="41">
        <v>0.68055555555556002</v>
      </c>
      <c r="D198" s="50">
        <f t="shared" si="9"/>
        <v>1671.01</v>
      </c>
      <c r="I198" s="43">
        <f>AVERAGE(D198:D200)</f>
        <v>1675.0900000000001</v>
      </c>
      <c r="L198" s="39"/>
      <c r="M198" t="s">
        <v>356</v>
      </c>
      <c r="O198">
        <v>1671.01</v>
      </c>
    </row>
    <row r="199" spans="1:15">
      <c r="A199" s="41">
        <v>0.68055555555556002</v>
      </c>
      <c r="B199" s="42">
        <v>0.68402777777778001</v>
      </c>
      <c r="D199" s="50">
        <f t="shared" si="9"/>
        <v>1680.36</v>
      </c>
      <c r="I199" s="43"/>
      <c r="L199" s="39"/>
      <c r="M199" t="s">
        <v>357</v>
      </c>
      <c r="O199">
        <v>1680.36</v>
      </c>
    </row>
    <row r="200" spans="1:15">
      <c r="A200" s="42">
        <v>0.68402777777778001</v>
      </c>
      <c r="B200" s="41">
        <v>0.6875</v>
      </c>
      <c r="D200" s="50">
        <f t="shared" si="9"/>
        <v>1673.9</v>
      </c>
      <c r="I200" s="43"/>
      <c r="L200" s="39"/>
      <c r="M200" t="s">
        <v>358</v>
      </c>
      <c r="O200">
        <v>1673.9</v>
      </c>
    </row>
    <row r="201" spans="1:15">
      <c r="A201" s="41">
        <v>0.6875</v>
      </c>
      <c r="B201" s="42">
        <v>0.69097222222221999</v>
      </c>
      <c r="D201" s="50">
        <f t="shared" si="9"/>
        <v>1691.67</v>
      </c>
      <c r="I201" s="43">
        <f>AVERAGE(D201:D203)</f>
        <v>1687.4166666666667</v>
      </c>
      <c r="L201" s="39"/>
      <c r="M201" t="s">
        <v>359</v>
      </c>
      <c r="O201">
        <v>1691.67</v>
      </c>
    </row>
    <row r="202" spans="1:15">
      <c r="A202" s="42">
        <v>0.69097222222221999</v>
      </c>
      <c r="B202" s="41">
        <v>0.69444444444443998</v>
      </c>
      <c r="D202" s="50">
        <f t="shared" si="9"/>
        <v>1694.27</v>
      </c>
      <c r="I202" s="43"/>
      <c r="L202" s="39"/>
      <c r="M202" t="s">
        <v>360</v>
      </c>
      <c r="O202">
        <v>1694.27</v>
      </c>
    </row>
    <row r="203" spans="1:15">
      <c r="A203" s="41">
        <v>0.69444444444443998</v>
      </c>
      <c r="B203" s="42">
        <v>0.69791666666666996</v>
      </c>
      <c r="D203" s="50">
        <f t="shared" si="9"/>
        <v>1676.31</v>
      </c>
      <c r="I203" s="43"/>
      <c r="L203" s="39"/>
      <c r="M203" t="s">
        <v>361</v>
      </c>
      <c r="O203">
        <v>1676.31</v>
      </c>
    </row>
    <row r="204" spans="1:15">
      <c r="A204" s="42">
        <v>0.69791666666666996</v>
      </c>
      <c r="B204" s="41">
        <v>0.70138888888888995</v>
      </c>
      <c r="D204" s="50">
        <f t="shared" si="9"/>
        <v>1688.33</v>
      </c>
      <c r="I204" s="43">
        <f>AVERAGE(D204:D206)</f>
        <v>1669.92</v>
      </c>
      <c r="L204" s="39"/>
      <c r="M204" t="s">
        <v>362</v>
      </c>
      <c r="O204">
        <v>1688.33</v>
      </c>
    </row>
    <row r="205" spans="1:15">
      <c r="A205" s="41">
        <v>0.70138888888888995</v>
      </c>
      <c r="B205" s="42">
        <v>0.70486111111111005</v>
      </c>
      <c r="D205" s="50">
        <f t="shared" si="9"/>
        <v>1663.14</v>
      </c>
      <c r="I205" s="43"/>
      <c r="L205" s="39"/>
      <c r="M205" t="s">
        <v>363</v>
      </c>
      <c r="O205">
        <v>1663.14</v>
      </c>
    </row>
    <row r="206" spans="1:15">
      <c r="A206" s="42">
        <v>0.70486111111111005</v>
      </c>
      <c r="B206" s="41">
        <v>0.70833333333333004</v>
      </c>
      <c r="D206" s="50">
        <f t="shared" si="9"/>
        <v>1658.29</v>
      </c>
      <c r="I206" s="43"/>
      <c r="L206" s="39"/>
      <c r="M206" t="s">
        <v>364</v>
      </c>
      <c r="O206">
        <v>1658.29</v>
      </c>
    </row>
    <row r="207" spans="1:15">
      <c r="A207" s="41">
        <v>0.70833333333333004</v>
      </c>
      <c r="B207" s="42">
        <v>0.71180555555556002</v>
      </c>
      <c r="D207" s="50">
        <f t="shared" si="9"/>
        <v>1657.21</v>
      </c>
      <c r="I207" s="43">
        <f>AVERAGE(D207:D209)</f>
        <v>1672.5466666666664</v>
      </c>
      <c r="L207" s="39"/>
      <c r="M207" t="s">
        <v>365</v>
      </c>
      <c r="O207">
        <v>1657.21</v>
      </c>
    </row>
    <row r="208" spans="1:15">
      <c r="A208" s="42">
        <v>0.71180555555556002</v>
      </c>
      <c r="B208" s="41">
        <v>0.71527777777778001</v>
      </c>
      <c r="D208" s="50">
        <f t="shared" si="9"/>
        <v>1685.45</v>
      </c>
      <c r="I208" s="43"/>
      <c r="L208" s="39"/>
      <c r="M208" t="s">
        <v>366</v>
      </c>
      <c r="O208">
        <v>1685.45</v>
      </c>
    </row>
    <row r="209" spans="1:15">
      <c r="A209" s="41">
        <v>0.71527777777778001</v>
      </c>
      <c r="B209" s="42">
        <v>0.71875</v>
      </c>
      <c r="D209" s="50">
        <f t="shared" si="9"/>
        <v>1674.98</v>
      </c>
      <c r="I209" s="43"/>
      <c r="L209" s="39"/>
      <c r="M209" t="s">
        <v>367</v>
      </c>
      <c r="O209">
        <v>1674.98</v>
      </c>
    </row>
    <row r="210" spans="1:15">
      <c r="A210" s="42">
        <v>0.71875</v>
      </c>
      <c r="B210" s="41">
        <v>0.72222222222221999</v>
      </c>
      <c r="D210" s="50">
        <f t="shared" si="9"/>
        <v>1686.44</v>
      </c>
      <c r="I210" s="43">
        <f>AVERAGE(D210:D212)</f>
        <v>1683.5900000000001</v>
      </c>
      <c r="L210" s="39"/>
      <c r="M210" t="s">
        <v>368</v>
      </c>
      <c r="O210">
        <v>1686.44</v>
      </c>
    </row>
    <row r="211" spans="1:15">
      <c r="A211" s="41">
        <v>0.72222222222221999</v>
      </c>
      <c r="B211" s="42">
        <v>0.72569444444443998</v>
      </c>
      <c r="D211" s="50">
        <f t="shared" si="9"/>
        <v>1697.36</v>
      </c>
      <c r="I211" s="43"/>
      <c r="L211" s="39"/>
      <c r="M211" t="s">
        <v>369</v>
      </c>
      <c r="O211">
        <v>1697.36</v>
      </c>
    </row>
    <row r="212" spans="1:15">
      <c r="A212" s="42">
        <v>0.72569444444443998</v>
      </c>
      <c r="B212" s="41">
        <v>0.72916666666666996</v>
      </c>
      <c r="D212" s="50">
        <f t="shared" si="9"/>
        <v>1666.97</v>
      </c>
      <c r="I212" s="43"/>
      <c r="L212" s="39"/>
      <c r="M212" t="s">
        <v>370</v>
      </c>
      <c r="O212">
        <v>1666.97</v>
      </c>
    </row>
    <row r="213" spans="1:15">
      <c r="A213" s="41">
        <v>0.72916666666666996</v>
      </c>
      <c r="B213" s="42">
        <v>0.73263888888888995</v>
      </c>
      <c r="D213" s="50">
        <f t="shared" si="9"/>
        <v>1662.91</v>
      </c>
      <c r="I213" s="43">
        <f>AVERAGE(D213:D215)</f>
        <v>1652.6166666666668</v>
      </c>
      <c r="L213" s="39"/>
      <c r="M213" t="s">
        <v>371</v>
      </c>
      <c r="O213">
        <v>1662.91</v>
      </c>
    </row>
    <row r="214" spans="1:15">
      <c r="A214" s="42">
        <v>0.73263888888888995</v>
      </c>
      <c r="B214" s="41">
        <v>0.73611111111111005</v>
      </c>
      <c r="D214" s="50">
        <f t="shared" si="9"/>
        <v>1653.95</v>
      </c>
      <c r="I214" s="43"/>
      <c r="L214" s="39"/>
      <c r="M214" t="s">
        <v>372</v>
      </c>
      <c r="O214">
        <v>1653.95</v>
      </c>
    </row>
    <row r="215" spans="1:15">
      <c r="A215" s="41">
        <v>0.73611111111111005</v>
      </c>
      <c r="B215" s="42">
        <v>0.73958333333333004</v>
      </c>
      <c r="D215" s="50">
        <f t="shared" si="9"/>
        <v>1640.99</v>
      </c>
      <c r="I215" s="43"/>
      <c r="L215" s="39"/>
      <c r="M215" t="s">
        <v>373</v>
      </c>
      <c r="O215">
        <v>1640.99</v>
      </c>
    </row>
    <row r="216" spans="1:15">
      <c r="A216" s="42">
        <v>0.73958333333333004</v>
      </c>
      <c r="B216" s="41">
        <v>0.74305555555556002</v>
      </c>
      <c r="D216" s="50">
        <f t="shared" si="9"/>
        <v>1631.13</v>
      </c>
      <c r="I216" s="43">
        <f>AVERAGE(D216:D218)</f>
        <v>1643.3100000000002</v>
      </c>
      <c r="L216" s="39"/>
      <c r="M216" t="s">
        <v>374</v>
      </c>
      <c r="O216">
        <v>1631.13</v>
      </c>
    </row>
    <row r="217" spans="1:15">
      <c r="A217" s="41">
        <v>0.74305555555556002</v>
      </c>
      <c r="B217" s="42">
        <v>0.74652777777778001</v>
      </c>
      <c r="D217" s="50">
        <f t="shared" si="9"/>
        <v>1651.41</v>
      </c>
      <c r="I217" s="43"/>
      <c r="L217" s="39"/>
      <c r="M217" t="s">
        <v>375</v>
      </c>
      <c r="O217">
        <v>1651.41</v>
      </c>
    </row>
    <row r="218" spans="1:15">
      <c r="A218" s="42">
        <v>0.74652777777778001</v>
      </c>
      <c r="B218" s="41">
        <v>0.75</v>
      </c>
      <c r="D218" s="50">
        <f t="shared" si="9"/>
        <v>1647.39</v>
      </c>
      <c r="I218" s="43"/>
      <c r="L218" s="39"/>
      <c r="M218" t="s">
        <v>376</v>
      </c>
      <c r="O218">
        <v>1647.39</v>
      </c>
    </row>
    <row r="219" spans="1:15">
      <c r="A219" s="41">
        <v>0.75</v>
      </c>
      <c r="B219" s="42">
        <v>0.75347222222221999</v>
      </c>
      <c r="D219" s="50">
        <f t="shared" si="9"/>
        <v>1660.88</v>
      </c>
      <c r="I219" s="43">
        <f>AVERAGE(D219:D221)</f>
        <v>1655.24</v>
      </c>
      <c r="L219" s="39"/>
      <c r="M219" t="s">
        <v>377</v>
      </c>
      <c r="O219">
        <v>1660.88</v>
      </c>
    </row>
    <row r="220" spans="1:15">
      <c r="A220" s="42">
        <v>0.75347222222221999</v>
      </c>
      <c r="B220" s="41">
        <v>0.75694444444443998</v>
      </c>
      <c r="D220" s="50">
        <f t="shared" si="9"/>
        <v>1664.7</v>
      </c>
      <c r="I220" s="43"/>
      <c r="L220" s="39"/>
      <c r="M220" t="s">
        <v>378</v>
      </c>
      <c r="O220">
        <v>1664.7</v>
      </c>
    </row>
    <row r="221" spans="1:15">
      <c r="A221" s="41">
        <v>0.75694444444443998</v>
      </c>
      <c r="B221" s="42">
        <v>0.76041666666666996</v>
      </c>
      <c r="D221" s="50">
        <f t="shared" si="9"/>
        <v>1640.14</v>
      </c>
      <c r="I221" s="43"/>
      <c r="L221" s="39"/>
      <c r="M221" t="s">
        <v>379</v>
      </c>
      <c r="O221">
        <v>1640.14</v>
      </c>
    </row>
    <row r="222" spans="1:15">
      <c r="A222" s="42">
        <v>0.76041666666666996</v>
      </c>
      <c r="B222" s="41">
        <v>0.76388888888888995</v>
      </c>
      <c r="D222" s="50">
        <f t="shared" si="9"/>
        <v>1637.04</v>
      </c>
      <c r="I222" s="43">
        <f>AVERAGE(D222:D224)</f>
        <v>1649.9366666666665</v>
      </c>
      <c r="L222" s="39"/>
      <c r="M222" t="s">
        <v>380</v>
      </c>
      <c r="O222">
        <v>1637.04</v>
      </c>
    </row>
    <row r="223" spans="1:15">
      <c r="A223" s="41">
        <v>0.76388888888888995</v>
      </c>
      <c r="B223" s="42">
        <v>0.76736111111111005</v>
      </c>
      <c r="D223" s="50">
        <f t="shared" si="9"/>
        <v>1647.98</v>
      </c>
      <c r="I223" s="43"/>
      <c r="L223" s="39"/>
      <c r="M223" t="s">
        <v>381</v>
      </c>
      <c r="O223">
        <v>1647.98</v>
      </c>
    </row>
    <row r="224" spans="1:15">
      <c r="A224" s="42">
        <v>0.76736111111111005</v>
      </c>
      <c r="B224" s="41">
        <v>0.77083333333333004</v>
      </c>
      <c r="D224" s="50">
        <f t="shared" si="9"/>
        <v>1664.79</v>
      </c>
      <c r="I224" s="43"/>
      <c r="L224" s="39"/>
      <c r="M224" t="s">
        <v>382</v>
      </c>
      <c r="O224">
        <v>1664.79</v>
      </c>
    </row>
    <row r="225" spans="1:15">
      <c r="A225" s="41">
        <v>0.77083333333333004</v>
      </c>
      <c r="B225" s="42">
        <v>0.77430555555556002</v>
      </c>
      <c r="D225" s="50">
        <f t="shared" si="9"/>
        <v>1640.87</v>
      </c>
      <c r="I225" s="43">
        <f>AVERAGE(D225:D227)</f>
        <v>1656.68</v>
      </c>
      <c r="L225" s="39"/>
      <c r="M225" t="s">
        <v>383</v>
      </c>
      <c r="O225">
        <v>1640.87</v>
      </c>
    </row>
    <row r="226" spans="1:15">
      <c r="A226" s="42">
        <v>0.77430555555556002</v>
      </c>
      <c r="B226" s="41">
        <v>0.77777777777778001</v>
      </c>
      <c r="D226" s="50">
        <f t="shared" si="9"/>
        <v>1680.83</v>
      </c>
      <c r="I226" s="43"/>
      <c r="L226" s="39"/>
      <c r="M226" t="s">
        <v>384</v>
      </c>
      <c r="O226">
        <v>1680.83</v>
      </c>
    </row>
    <row r="227" spans="1:15">
      <c r="A227" s="41">
        <v>0.77777777777778001</v>
      </c>
      <c r="B227" s="42">
        <v>0.78125</v>
      </c>
      <c r="D227" s="50">
        <f t="shared" si="9"/>
        <v>1648.34</v>
      </c>
      <c r="I227" s="43"/>
      <c r="L227" s="39"/>
      <c r="M227" t="s">
        <v>385</v>
      </c>
      <c r="O227">
        <v>1648.34</v>
      </c>
    </row>
    <row r="228" spans="1:15">
      <c r="A228" s="42">
        <v>0.78125</v>
      </c>
      <c r="B228" s="41">
        <v>0.78472222222221999</v>
      </c>
      <c r="D228" s="50">
        <f t="shared" si="9"/>
        <v>1624.49</v>
      </c>
      <c r="I228" s="43">
        <f>AVERAGE(D228:D230)</f>
        <v>1664.2166666666665</v>
      </c>
      <c r="L228" s="39"/>
      <c r="M228" t="s">
        <v>386</v>
      </c>
      <c r="O228">
        <v>1624.49</v>
      </c>
    </row>
    <row r="229" spans="1:15">
      <c r="A229" s="41">
        <v>0.78472222222221999</v>
      </c>
      <c r="B229" s="42">
        <v>0.78819444444443998</v>
      </c>
      <c r="D229" s="50">
        <f t="shared" si="9"/>
        <v>1681.18</v>
      </c>
      <c r="I229" s="43"/>
      <c r="L229" s="39"/>
      <c r="M229" t="s">
        <v>387</v>
      </c>
      <c r="O229">
        <v>1681.18</v>
      </c>
    </row>
    <row r="230" spans="1:15">
      <c r="A230" s="42">
        <v>0.78819444444443998</v>
      </c>
      <c r="B230" s="41">
        <v>0.79166666666666996</v>
      </c>
      <c r="D230" s="50">
        <f t="shared" si="9"/>
        <v>1686.98</v>
      </c>
      <c r="I230" s="43"/>
      <c r="L230" s="39"/>
      <c r="M230" t="s">
        <v>388</v>
      </c>
      <c r="O230">
        <v>1686.98</v>
      </c>
    </row>
    <row r="231" spans="1:15">
      <c r="A231" s="41">
        <v>0.79166666666666996</v>
      </c>
      <c r="B231" s="42">
        <v>0.79513888888888995</v>
      </c>
      <c r="D231" s="50">
        <f t="shared" si="9"/>
        <v>1691.87</v>
      </c>
      <c r="I231" s="43">
        <f>AVERAGE(D231:D233)</f>
        <v>1684.1366666666665</v>
      </c>
      <c r="L231" s="39"/>
      <c r="M231" t="s">
        <v>389</v>
      </c>
      <c r="O231">
        <v>1691.87</v>
      </c>
    </row>
    <row r="232" spans="1:15">
      <c r="A232" s="42">
        <v>0.79513888888888995</v>
      </c>
      <c r="B232" s="41">
        <v>0.79861111111111005</v>
      </c>
      <c r="D232" s="50">
        <f t="shared" si="9"/>
        <v>1687.38</v>
      </c>
      <c r="I232" s="43"/>
      <c r="L232" s="39"/>
      <c r="M232" t="s">
        <v>390</v>
      </c>
      <c r="O232">
        <v>1687.38</v>
      </c>
    </row>
    <row r="233" spans="1:15">
      <c r="A233" s="41">
        <v>0.79861111111111005</v>
      </c>
      <c r="B233" s="42">
        <v>0.80208333333333004</v>
      </c>
      <c r="D233" s="50">
        <f t="shared" si="9"/>
        <v>1673.16</v>
      </c>
      <c r="I233" s="43"/>
      <c r="L233" s="39"/>
      <c r="M233" t="s">
        <v>391</v>
      </c>
      <c r="O233">
        <v>1673.16</v>
      </c>
    </row>
    <row r="234" spans="1:15">
      <c r="A234" s="42">
        <v>0.80208333333333004</v>
      </c>
      <c r="B234" s="41">
        <v>0.80555555555556002</v>
      </c>
      <c r="D234" s="50">
        <f t="shared" si="9"/>
        <v>1683.08</v>
      </c>
      <c r="I234" s="43">
        <f>AVERAGE(D234:D236)</f>
        <v>1681.5633333333333</v>
      </c>
      <c r="L234" s="39"/>
      <c r="M234" t="s">
        <v>392</v>
      </c>
      <c r="O234">
        <v>1683.08</v>
      </c>
    </row>
    <row r="235" spans="1:15">
      <c r="A235" s="41">
        <v>0.80555555555556002</v>
      </c>
      <c r="B235" s="42">
        <v>0.80902777777778001</v>
      </c>
      <c r="D235" s="50">
        <f t="shared" si="9"/>
        <v>1693.24</v>
      </c>
      <c r="I235" s="43"/>
      <c r="L235" s="39"/>
      <c r="M235" t="s">
        <v>393</v>
      </c>
      <c r="O235">
        <v>1693.24</v>
      </c>
    </row>
    <row r="236" spans="1:15">
      <c r="A236" s="42">
        <v>0.80902777777778001</v>
      </c>
      <c r="B236" s="41">
        <v>0.8125</v>
      </c>
      <c r="D236" s="50">
        <f t="shared" si="9"/>
        <v>1668.37</v>
      </c>
      <c r="I236" s="43"/>
      <c r="L236" s="39"/>
      <c r="M236" t="s">
        <v>394</v>
      </c>
      <c r="O236">
        <v>1668.37</v>
      </c>
    </row>
    <row r="237" spans="1:15">
      <c r="A237" s="41">
        <v>0.8125</v>
      </c>
      <c r="B237" s="42">
        <v>0.81597222222221999</v>
      </c>
      <c r="D237" s="50">
        <f t="shared" si="9"/>
        <v>1679.48</v>
      </c>
      <c r="I237" s="43">
        <f>AVERAGE(D237:D239)</f>
        <v>1688.8733333333332</v>
      </c>
      <c r="L237" s="39"/>
      <c r="M237" t="s">
        <v>395</v>
      </c>
      <c r="O237">
        <v>1679.48</v>
      </c>
    </row>
    <row r="238" spans="1:15">
      <c r="A238" s="42">
        <v>0.81597222222221999</v>
      </c>
      <c r="B238" s="41">
        <v>0.81944444444443998</v>
      </c>
      <c r="D238" s="50">
        <f t="shared" si="9"/>
        <v>1702.03</v>
      </c>
      <c r="I238" s="43"/>
      <c r="L238" s="39"/>
      <c r="M238" t="s">
        <v>396</v>
      </c>
      <c r="O238">
        <v>1702.03</v>
      </c>
    </row>
    <row r="239" spans="1:15">
      <c r="A239" s="41">
        <v>0.81944444444443998</v>
      </c>
      <c r="B239" s="42">
        <v>0.82291666666666996</v>
      </c>
      <c r="D239" s="50">
        <f t="shared" si="9"/>
        <v>1685.11</v>
      </c>
      <c r="I239" s="43"/>
      <c r="L239" s="39"/>
      <c r="M239" t="s">
        <v>397</v>
      </c>
      <c r="O239">
        <v>1685.11</v>
      </c>
    </row>
    <row r="240" spans="1:15">
      <c r="A240" s="42">
        <v>0.82291666666666996</v>
      </c>
      <c r="B240" s="41">
        <v>0.82638888888888995</v>
      </c>
      <c r="D240" s="50">
        <f t="shared" si="9"/>
        <v>1690.08</v>
      </c>
      <c r="I240" s="43">
        <f>AVERAGE(D240:D242)</f>
        <v>1683.28</v>
      </c>
      <c r="L240" s="39"/>
      <c r="M240" t="s">
        <v>398</v>
      </c>
      <c r="O240">
        <v>1690.08</v>
      </c>
    </row>
    <row r="241" spans="1:15">
      <c r="A241" s="41">
        <v>0.82638888888888995</v>
      </c>
      <c r="B241" s="42">
        <v>0.82986111111111005</v>
      </c>
      <c r="D241" s="50">
        <f t="shared" si="9"/>
        <v>1670.83</v>
      </c>
      <c r="I241" s="43"/>
      <c r="L241" s="39"/>
      <c r="M241" t="s">
        <v>399</v>
      </c>
      <c r="O241">
        <v>1670.83</v>
      </c>
    </row>
    <row r="242" spans="1:15">
      <c r="A242" s="42">
        <v>0.82986111111111005</v>
      </c>
      <c r="B242" s="41">
        <v>0.83333333333333004</v>
      </c>
      <c r="D242" s="50">
        <f t="shared" si="9"/>
        <v>1688.93</v>
      </c>
      <c r="I242" s="43"/>
      <c r="L242" s="39"/>
      <c r="M242" t="s">
        <v>400</v>
      </c>
      <c r="O242">
        <v>1688.93</v>
      </c>
    </row>
    <row r="243" spans="1:15">
      <c r="A243" s="41">
        <v>0.83333333333333004</v>
      </c>
      <c r="B243" s="42">
        <v>0.83680555555556002</v>
      </c>
      <c r="D243" s="50">
        <f t="shared" si="9"/>
        <v>1687.67</v>
      </c>
      <c r="I243" s="43">
        <f>AVERAGE(D243:D245)</f>
        <v>1681.9366666666665</v>
      </c>
      <c r="L243" s="39"/>
      <c r="M243" t="s">
        <v>401</v>
      </c>
      <c r="O243">
        <v>1687.67</v>
      </c>
    </row>
    <row r="244" spans="1:15">
      <c r="A244" s="42">
        <v>0.83680555555556002</v>
      </c>
      <c r="B244" s="41">
        <v>0.84027777777778001</v>
      </c>
      <c r="D244" s="50">
        <f t="shared" si="9"/>
        <v>1680.62</v>
      </c>
      <c r="I244" s="43"/>
      <c r="L244" s="39"/>
      <c r="M244" t="s">
        <v>402</v>
      </c>
      <c r="O244">
        <v>1680.62</v>
      </c>
    </row>
    <row r="245" spans="1:15">
      <c r="A245" s="41">
        <v>0.84027777777778001</v>
      </c>
      <c r="B245" s="42">
        <v>0.84375</v>
      </c>
      <c r="D245" s="50">
        <f t="shared" si="9"/>
        <v>1677.52</v>
      </c>
      <c r="I245" s="43"/>
      <c r="L245" s="39"/>
      <c r="M245" t="s">
        <v>403</v>
      </c>
      <c r="O245">
        <v>1677.52</v>
      </c>
    </row>
    <row r="246" spans="1:15">
      <c r="A246" s="42">
        <v>0.84375</v>
      </c>
      <c r="B246" s="41">
        <v>0.84722222222221999</v>
      </c>
      <c r="D246" s="50">
        <f t="shared" si="9"/>
        <v>1651.4</v>
      </c>
      <c r="I246" s="43">
        <f>AVERAGE(D246:D248)</f>
        <v>1659.5566666666666</v>
      </c>
      <c r="L246" s="39"/>
      <c r="M246" t="s">
        <v>404</v>
      </c>
      <c r="O246">
        <v>1651.4</v>
      </c>
    </row>
    <row r="247" spans="1:15">
      <c r="A247" s="41">
        <v>0.84722222222221999</v>
      </c>
      <c r="B247" s="42">
        <v>0.85069444444443998</v>
      </c>
      <c r="D247" s="50">
        <f t="shared" si="9"/>
        <v>1653.19</v>
      </c>
      <c r="I247" s="43"/>
      <c r="L247" s="39"/>
      <c r="M247" t="s">
        <v>405</v>
      </c>
      <c r="O247">
        <v>1653.19</v>
      </c>
    </row>
    <row r="248" spans="1:15">
      <c r="A248" s="42">
        <v>0.85069444444443998</v>
      </c>
      <c r="B248" s="41">
        <v>0.85416666666666996</v>
      </c>
      <c r="D248" s="50">
        <f t="shared" si="9"/>
        <v>1674.08</v>
      </c>
      <c r="I248" s="43"/>
      <c r="L248" s="39"/>
      <c r="M248" t="s">
        <v>406</v>
      </c>
      <c r="O248">
        <v>1674.08</v>
      </c>
    </row>
    <row r="249" spans="1:15">
      <c r="A249" s="41">
        <v>0.85416666666666996</v>
      </c>
      <c r="B249" s="42">
        <v>0.85763888888888995</v>
      </c>
      <c r="D249" s="50">
        <f t="shared" si="9"/>
        <v>1652.17</v>
      </c>
      <c r="I249" s="43">
        <f>AVERAGE(D249:D251)</f>
        <v>1653.8933333333334</v>
      </c>
      <c r="L249" s="39"/>
      <c r="M249" t="s">
        <v>407</v>
      </c>
      <c r="O249">
        <v>1652.17</v>
      </c>
    </row>
    <row r="250" spans="1:15">
      <c r="A250" s="42">
        <v>0.85763888888888995</v>
      </c>
      <c r="B250" s="41">
        <v>0.86111111111111005</v>
      </c>
      <c r="D250" s="50">
        <f t="shared" si="9"/>
        <v>1648.16</v>
      </c>
      <c r="I250" s="43"/>
      <c r="L250" s="39"/>
      <c r="M250" t="s">
        <v>408</v>
      </c>
      <c r="O250">
        <v>1648.16</v>
      </c>
    </row>
    <row r="251" spans="1:15">
      <c r="A251" s="41">
        <v>0.86111111111111005</v>
      </c>
      <c r="B251" s="42">
        <v>0.86458333333333004</v>
      </c>
      <c r="D251" s="50">
        <f t="shared" si="9"/>
        <v>1661.35</v>
      </c>
      <c r="I251" s="43"/>
      <c r="L251" s="39"/>
      <c r="M251" t="s">
        <v>409</v>
      </c>
      <c r="O251">
        <v>1661.35</v>
      </c>
    </row>
    <row r="252" spans="1:15">
      <c r="A252" s="42">
        <v>0.86458333333333004</v>
      </c>
      <c r="B252" s="41">
        <v>0.86805555555556002</v>
      </c>
      <c r="D252" s="50">
        <f t="shared" si="9"/>
        <v>1657.21</v>
      </c>
      <c r="I252" s="43">
        <f>AVERAGE(D252:D254)</f>
        <v>1649.25</v>
      </c>
      <c r="L252" s="39"/>
      <c r="M252" t="s">
        <v>410</v>
      </c>
      <c r="O252">
        <v>1657.21</v>
      </c>
    </row>
    <row r="253" spans="1:15">
      <c r="A253" s="41">
        <v>0.86805555555556002</v>
      </c>
      <c r="B253" s="42">
        <v>0.87152777777778001</v>
      </c>
      <c r="D253" s="50">
        <f t="shared" si="9"/>
        <v>1642.4</v>
      </c>
      <c r="I253" s="43"/>
      <c r="L253" s="39"/>
      <c r="M253" t="s">
        <v>411</v>
      </c>
      <c r="O253">
        <v>1642.4</v>
      </c>
    </row>
    <row r="254" spans="1:15">
      <c r="A254" s="42">
        <v>0.87152777777778001</v>
      </c>
      <c r="B254" s="41">
        <v>0.875</v>
      </c>
      <c r="D254" s="50">
        <f t="shared" si="9"/>
        <v>1648.14</v>
      </c>
      <c r="I254" s="43"/>
      <c r="L254" s="39"/>
      <c r="M254" t="s">
        <v>412</v>
      </c>
      <c r="O254">
        <v>1648.14</v>
      </c>
    </row>
    <row r="255" spans="1:15">
      <c r="A255" s="41">
        <v>0.875</v>
      </c>
      <c r="B255" s="42">
        <v>0.87847222222221999</v>
      </c>
      <c r="D255" s="50">
        <f t="shared" si="9"/>
        <v>1655.04</v>
      </c>
      <c r="I255" s="43">
        <f>AVERAGE(D255:D257)</f>
        <v>1626.9766666666667</v>
      </c>
      <c r="L255" s="39"/>
      <c r="M255" t="s">
        <v>413</v>
      </c>
      <c r="O255">
        <v>1655.04</v>
      </c>
    </row>
    <row r="256" spans="1:15">
      <c r="A256" s="42">
        <v>0.87847222222221999</v>
      </c>
      <c r="B256" s="41">
        <v>0.88194444444443998</v>
      </c>
      <c r="D256" s="50">
        <f t="shared" si="9"/>
        <v>1609.94</v>
      </c>
      <c r="I256" s="43"/>
      <c r="L256" s="39"/>
      <c r="M256" t="s">
        <v>414</v>
      </c>
      <c r="O256">
        <v>1609.94</v>
      </c>
    </row>
    <row r="257" spans="1:15">
      <c r="A257" s="41">
        <v>0.88194444444443998</v>
      </c>
      <c r="B257" s="42">
        <v>0.88541666666666996</v>
      </c>
      <c r="D257" s="50">
        <f t="shared" si="9"/>
        <v>1615.95</v>
      </c>
      <c r="I257" s="43"/>
      <c r="L257" s="39"/>
      <c r="M257" t="s">
        <v>415</v>
      </c>
      <c r="O257">
        <v>1615.95</v>
      </c>
    </row>
    <row r="258" spans="1:15">
      <c r="A258" s="42">
        <v>0.88541666666666996</v>
      </c>
      <c r="B258" s="41">
        <v>0.88888888888888995</v>
      </c>
      <c r="D258" s="50">
        <f t="shared" si="9"/>
        <v>1598.05</v>
      </c>
      <c r="I258" s="43">
        <f>AVERAGE(D258:D260)</f>
        <v>1613.3466666666666</v>
      </c>
      <c r="L258" s="39"/>
      <c r="M258" t="s">
        <v>416</v>
      </c>
      <c r="O258">
        <v>1598.05</v>
      </c>
    </row>
    <row r="259" spans="1:15">
      <c r="A259" s="41">
        <v>0.88888888888888995</v>
      </c>
      <c r="B259" s="42">
        <v>0.89236111111111005</v>
      </c>
      <c r="D259" s="50">
        <f t="shared" ref="D259:D290" si="10">O259</f>
        <v>1624.02</v>
      </c>
      <c r="I259" s="43"/>
      <c r="L259" s="39"/>
      <c r="M259" t="s">
        <v>417</v>
      </c>
      <c r="O259">
        <v>1624.02</v>
      </c>
    </row>
    <row r="260" spans="1:15">
      <c r="A260" s="42">
        <v>0.89236111111111005</v>
      </c>
      <c r="B260" s="41">
        <v>0.89583333333333004</v>
      </c>
      <c r="D260" s="50">
        <f t="shared" si="10"/>
        <v>1617.97</v>
      </c>
      <c r="I260" s="43"/>
      <c r="L260" s="39"/>
      <c r="M260" t="s">
        <v>418</v>
      </c>
      <c r="O260">
        <v>1617.97</v>
      </c>
    </row>
    <row r="261" spans="1:15">
      <c r="A261" s="41">
        <v>0.89583333333333004</v>
      </c>
      <c r="B261" s="42">
        <v>0.89930555555556002</v>
      </c>
      <c r="D261" s="50">
        <f t="shared" si="10"/>
        <v>1614.14</v>
      </c>
      <c r="I261" s="43">
        <f>AVERAGE(D261:D263)</f>
        <v>1610.3366666666668</v>
      </c>
      <c r="L261" s="39"/>
      <c r="M261" t="s">
        <v>419</v>
      </c>
      <c r="O261">
        <v>1614.14</v>
      </c>
    </row>
    <row r="262" spans="1:15">
      <c r="A262" s="42">
        <v>0.89930555555556002</v>
      </c>
      <c r="B262" s="41">
        <v>0.90277777777778001</v>
      </c>
      <c r="D262" s="50">
        <f t="shared" si="10"/>
        <v>1612.14</v>
      </c>
      <c r="I262" s="43"/>
      <c r="L262" s="39"/>
      <c r="M262" t="s">
        <v>420</v>
      </c>
      <c r="O262">
        <v>1612.14</v>
      </c>
    </row>
    <row r="263" spans="1:15">
      <c r="A263" s="41">
        <v>0.90277777777778001</v>
      </c>
      <c r="B263" s="42">
        <v>0.90625</v>
      </c>
      <c r="D263" s="50">
        <f t="shared" si="10"/>
        <v>1604.73</v>
      </c>
      <c r="I263" s="43"/>
      <c r="L263" s="39"/>
      <c r="M263" t="s">
        <v>421</v>
      </c>
      <c r="O263">
        <v>1604.73</v>
      </c>
    </row>
    <row r="264" spans="1:15">
      <c r="A264" s="42">
        <v>0.90625</v>
      </c>
      <c r="B264" s="41">
        <v>0.90972222222221999</v>
      </c>
      <c r="D264" s="50">
        <f t="shared" si="10"/>
        <v>1619.73</v>
      </c>
      <c r="I264" s="43">
        <f>AVERAGE(D264:D266)</f>
        <v>1617.95</v>
      </c>
      <c r="L264" s="39"/>
      <c r="M264" t="s">
        <v>422</v>
      </c>
      <c r="O264">
        <v>1619.73</v>
      </c>
    </row>
    <row r="265" spans="1:15">
      <c r="A265" s="41">
        <v>0.90972222222221999</v>
      </c>
      <c r="B265" s="42">
        <v>0.91319444444443998</v>
      </c>
      <c r="D265" s="50">
        <f t="shared" si="10"/>
        <v>1622.9</v>
      </c>
      <c r="I265" s="43"/>
      <c r="L265" s="39"/>
      <c r="M265" t="s">
        <v>423</v>
      </c>
      <c r="O265">
        <v>1622.9</v>
      </c>
    </row>
    <row r="266" spans="1:15">
      <c r="A266" s="42">
        <v>0.91319444444443998</v>
      </c>
      <c r="B266" s="41">
        <v>0.91666666666666996</v>
      </c>
      <c r="D266" s="50">
        <f t="shared" si="10"/>
        <v>1611.22</v>
      </c>
      <c r="I266" s="43"/>
      <c r="L266" s="39"/>
      <c r="M266" t="s">
        <v>424</v>
      </c>
      <c r="O266">
        <v>1611.22</v>
      </c>
    </row>
    <row r="267" spans="1:15">
      <c r="A267" s="41">
        <v>0.91666666666666996</v>
      </c>
      <c r="B267" s="42">
        <v>0.92013888888888995</v>
      </c>
      <c r="D267" s="50">
        <f t="shared" si="10"/>
        <v>1608.85</v>
      </c>
      <c r="I267" s="43">
        <f>AVERAGE(D267:D269)</f>
        <v>1608.6133333333335</v>
      </c>
      <c r="L267" s="39"/>
      <c r="M267" t="s">
        <v>425</v>
      </c>
      <c r="O267">
        <v>1608.85</v>
      </c>
    </row>
    <row r="268" spans="1:15">
      <c r="A268" s="42">
        <v>0.92013888888888995</v>
      </c>
      <c r="B268" s="41">
        <v>0.92361111111111005</v>
      </c>
      <c r="D268" s="50">
        <f t="shared" si="10"/>
        <v>1602.41</v>
      </c>
      <c r="I268" s="43"/>
      <c r="L268" s="39"/>
      <c r="M268" t="s">
        <v>426</v>
      </c>
      <c r="O268">
        <v>1602.41</v>
      </c>
    </row>
    <row r="269" spans="1:15">
      <c r="A269" s="41">
        <v>0.92361111111111005</v>
      </c>
      <c r="B269" s="42">
        <v>0.92708333333333004</v>
      </c>
      <c r="D269" s="50">
        <f t="shared" si="10"/>
        <v>1614.58</v>
      </c>
      <c r="I269" s="43"/>
      <c r="L269" s="39"/>
      <c r="M269" t="s">
        <v>427</v>
      </c>
      <c r="O269">
        <v>1614.58</v>
      </c>
    </row>
    <row r="270" spans="1:15">
      <c r="A270" s="42">
        <v>0.92708333333333004</v>
      </c>
      <c r="B270" s="41">
        <v>0.93055555555556002</v>
      </c>
      <c r="D270" s="50">
        <f t="shared" si="10"/>
        <v>1583.2</v>
      </c>
      <c r="I270" s="43">
        <f>AVERAGE(D270:D272)</f>
        <v>1600.4266666666665</v>
      </c>
      <c r="L270" s="39"/>
      <c r="M270" t="s">
        <v>428</v>
      </c>
      <c r="O270">
        <v>1583.2</v>
      </c>
    </row>
    <row r="271" spans="1:15">
      <c r="A271" s="41">
        <v>0.93055555555556002</v>
      </c>
      <c r="B271" s="42">
        <v>0.93402777777778001</v>
      </c>
      <c r="D271" s="50">
        <f t="shared" si="10"/>
        <v>1602.17</v>
      </c>
      <c r="I271" s="43"/>
      <c r="L271" s="39"/>
      <c r="M271" t="s">
        <v>429</v>
      </c>
      <c r="O271">
        <v>1602.17</v>
      </c>
    </row>
    <row r="272" spans="1:15">
      <c r="A272" s="42">
        <v>0.93402777777778001</v>
      </c>
      <c r="B272" s="41">
        <v>0.9375</v>
      </c>
      <c r="D272" s="50">
        <f t="shared" si="10"/>
        <v>1615.91</v>
      </c>
      <c r="I272" s="43"/>
      <c r="L272" s="39"/>
      <c r="M272" t="s">
        <v>430</v>
      </c>
      <c r="O272">
        <v>1615.91</v>
      </c>
    </row>
    <row r="273" spans="1:15">
      <c r="A273" s="41">
        <v>0.9375</v>
      </c>
      <c r="B273" s="42">
        <v>0.94097222222221999</v>
      </c>
      <c r="D273" s="50">
        <f t="shared" si="10"/>
        <v>1619.19</v>
      </c>
      <c r="I273" s="43">
        <f>AVERAGE(D273:D275)</f>
        <v>1610.3733333333332</v>
      </c>
      <c r="L273" s="39"/>
      <c r="M273" t="s">
        <v>431</v>
      </c>
      <c r="O273">
        <v>1619.19</v>
      </c>
    </row>
    <row r="274" spans="1:15">
      <c r="A274" s="42">
        <v>0.94097222222221999</v>
      </c>
      <c r="B274" s="41">
        <v>0.94444444444443998</v>
      </c>
      <c r="D274" s="50">
        <f t="shared" si="10"/>
        <v>1608.18</v>
      </c>
      <c r="I274" s="43"/>
      <c r="L274" s="39"/>
      <c r="M274" t="s">
        <v>432</v>
      </c>
      <c r="O274">
        <v>1608.18</v>
      </c>
    </row>
    <row r="275" spans="1:15">
      <c r="A275" s="41">
        <v>0.94444444444443998</v>
      </c>
      <c r="B275" s="42">
        <v>0.94791666666666996</v>
      </c>
      <c r="D275" s="50">
        <f t="shared" si="10"/>
        <v>1603.75</v>
      </c>
      <c r="I275" s="43"/>
      <c r="L275" s="39"/>
      <c r="M275" t="s">
        <v>433</v>
      </c>
      <c r="O275">
        <v>1603.75</v>
      </c>
    </row>
    <row r="276" spans="1:15">
      <c r="A276" s="42">
        <v>0.94791666666666996</v>
      </c>
      <c r="B276" s="41">
        <v>0.95138888888888995</v>
      </c>
      <c r="D276" s="50">
        <f t="shared" si="10"/>
        <v>1609.06</v>
      </c>
      <c r="I276" s="43">
        <f>AVERAGE(D276:D278)</f>
        <v>1585.9599999999998</v>
      </c>
      <c r="L276" s="39"/>
      <c r="M276" t="s">
        <v>434</v>
      </c>
      <c r="O276">
        <v>1609.06</v>
      </c>
    </row>
    <row r="277" spans="1:15">
      <c r="A277" s="41">
        <v>0.95138888888888995</v>
      </c>
      <c r="B277" s="42">
        <v>0.95486111111111005</v>
      </c>
      <c r="D277" s="50">
        <f t="shared" si="10"/>
        <v>1575.22</v>
      </c>
      <c r="I277" s="43"/>
      <c r="L277" s="39"/>
      <c r="M277" t="s">
        <v>435</v>
      </c>
      <c r="O277">
        <v>1575.22</v>
      </c>
    </row>
    <row r="278" spans="1:15">
      <c r="A278" s="42">
        <v>0.95486111111111005</v>
      </c>
      <c r="B278" s="41">
        <v>0.95833333333333004</v>
      </c>
      <c r="D278" s="50">
        <f t="shared" si="10"/>
        <v>1573.6</v>
      </c>
      <c r="I278" s="43"/>
      <c r="L278" s="39"/>
      <c r="M278" t="s">
        <v>436</v>
      </c>
      <c r="O278">
        <v>1573.6</v>
      </c>
    </row>
    <row r="279" spans="1:15">
      <c r="A279" s="41">
        <v>0.95833333333333004</v>
      </c>
      <c r="B279" s="42">
        <v>0.96180555555556002</v>
      </c>
      <c r="D279" s="50">
        <f t="shared" si="10"/>
        <v>1569.51</v>
      </c>
      <c r="I279" s="43">
        <f>AVERAGE(D279:D281)</f>
        <v>1557.07</v>
      </c>
      <c r="L279" s="39"/>
      <c r="M279" t="s">
        <v>437</v>
      </c>
      <c r="O279">
        <v>1569.51</v>
      </c>
    </row>
    <row r="280" spans="1:15">
      <c r="A280" s="42">
        <v>0.96180555555556002</v>
      </c>
      <c r="B280" s="41">
        <v>0.96527777777778001</v>
      </c>
      <c r="D280" s="50">
        <f t="shared" si="10"/>
        <v>1550.26</v>
      </c>
      <c r="I280" s="43"/>
      <c r="L280" s="39"/>
      <c r="M280" t="s">
        <v>438</v>
      </c>
      <c r="O280">
        <v>1550.26</v>
      </c>
    </row>
    <row r="281" spans="1:15">
      <c r="A281" s="41">
        <v>0.96527777777778001</v>
      </c>
      <c r="B281" s="42">
        <v>0.96875</v>
      </c>
      <c r="D281" s="50">
        <f t="shared" si="10"/>
        <v>1551.44</v>
      </c>
      <c r="I281" s="43"/>
      <c r="L281" s="39"/>
      <c r="M281" t="s">
        <v>439</v>
      </c>
      <c r="O281">
        <v>1551.44</v>
      </c>
    </row>
    <row r="282" spans="1:15">
      <c r="A282" s="42">
        <v>0.96875</v>
      </c>
      <c r="B282" s="41">
        <v>0.97222222222221999</v>
      </c>
      <c r="D282" s="50">
        <f t="shared" si="10"/>
        <v>1544.4</v>
      </c>
      <c r="I282" s="43">
        <f>AVERAGE(D282:D284)</f>
        <v>1536.3400000000001</v>
      </c>
      <c r="L282" s="39"/>
      <c r="M282" t="s">
        <v>440</v>
      </c>
      <c r="O282">
        <v>1544.4</v>
      </c>
    </row>
    <row r="283" spans="1:15">
      <c r="A283" s="41">
        <v>0.97222222222221999</v>
      </c>
      <c r="B283" s="42">
        <v>0.97569444444443998</v>
      </c>
      <c r="D283" s="50">
        <f t="shared" si="10"/>
        <v>1542.1</v>
      </c>
      <c r="I283" s="43"/>
      <c r="L283" s="39"/>
      <c r="M283" t="s">
        <v>441</v>
      </c>
      <c r="O283">
        <v>1542.1</v>
      </c>
    </row>
    <row r="284" spans="1:15">
      <c r="A284" s="42">
        <v>0.97569444444443998</v>
      </c>
      <c r="B284" s="41">
        <v>0.97916666666666996</v>
      </c>
      <c r="D284" s="50">
        <f t="shared" si="10"/>
        <v>1522.52</v>
      </c>
      <c r="I284" s="43"/>
      <c r="L284" s="39"/>
      <c r="M284" t="s">
        <v>442</v>
      </c>
      <c r="O284">
        <v>1522.52</v>
      </c>
    </row>
    <row r="285" spans="1:15">
      <c r="A285" s="41">
        <v>0.97916666666666996</v>
      </c>
      <c r="B285" s="42">
        <v>0.98263888888888995</v>
      </c>
      <c r="D285" s="50">
        <f t="shared" si="10"/>
        <v>1520.08</v>
      </c>
      <c r="I285" s="43">
        <f>AVERAGE(D285:D287)</f>
        <v>1514.6999999999998</v>
      </c>
      <c r="L285" s="39"/>
      <c r="M285" t="s">
        <v>443</v>
      </c>
      <c r="O285">
        <v>1520.08</v>
      </c>
    </row>
    <row r="286" spans="1:15">
      <c r="A286" s="42">
        <v>0.98263888888888995</v>
      </c>
      <c r="B286" s="41">
        <v>0.98611111111111005</v>
      </c>
      <c r="D286" s="50">
        <f t="shared" si="10"/>
        <v>1507.32</v>
      </c>
      <c r="I286" s="43"/>
      <c r="L286" s="39"/>
      <c r="M286" t="s">
        <v>444</v>
      </c>
      <c r="O286">
        <v>1507.32</v>
      </c>
    </row>
    <row r="287" spans="1:15">
      <c r="A287" s="41">
        <v>0.98611111111111005</v>
      </c>
      <c r="B287" s="42">
        <v>0.98958333333333004</v>
      </c>
      <c r="D287" s="50">
        <f t="shared" si="10"/>
        <v>1516.7</v>
      </c>
      <c r="I287" s="43"/>
      <c r="L287" s="39"/>
      <c r="M287" t="s">
        <v>445</v>
      </c>
      <c r="O287">
        <v>1516.7</v>
      </c>
    </row>
    <row r="288" spans="1:15">
      <c r="A288" s="42">
        <v>0.98958333333333004</v>
      </c>
      <c r="B288" s="41">
        <v>0.99305555555556002</v>
      </c>
      <c r="D288" s="50">
        <f t="shared" si="10"/>
        <v>1516.99</v>
      </c>
      <c r="I288" s="43">
        <f>AVERAGE(D288:D290)</f>
        <v>1471.5666666666666</v>
      </c>
      <c r="L288" s="39"/>
      <c r="M288" t="s">
        <v>446</v>
      </c>
      <c r="O288">
        <v>1516.99</v>
      </c>
    </row>
    <row r="289" spans="1:15">
      <c r="A289" s="41">
        <v>0.99305555555556002</v>
      </c>
      <c r="B289" s="42">
        <v>0.99652777777778001</v>
      </c>
      <c r="D289" s="50">
        <f t="shared" si="10"/>
        <v>1499.14</v>
      </c>
      <c r="I289" s="43"/>
      <c r="L289" s="39"/>
      <c r="M289" t="s">
        <v>447</v>
      </c>
      <c r="O289">
        <v>1499.14</v>
      </c>
    </row>
    <row r="290" spans="1:15">
      <c r="A290" s="42">
        <v>0.99652777777778001</v>
      </c>
      <c r="B290" s="42">
        <v>1</v>
      </c>
      <c r="D290" s="50">
        <f t="shared" si="10"/>
        <v>1398.57</v>
      </c>
      <c r="I290" s="43"/>
      <c r="L290" s="39"/>
      <c r="M290" t="s">
        <v>448</v>
      </c>
      <c r="O290">
        <v>1398.57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4:AT105"/>
  <sheetViews>
    <sheetView workbookViewId="0">
      <selection activeCell="F11" sqref="F11"/>
    </sheetView>
  </sheetViews>
  <sheetFormatPr defaultRowHeight="15"/>
  <cols>
    <col min="1" max="1" width="12.140625" style="37" customWidth="1"/>
  </cols>
  <sheetData>
    <row r="4" spans="1:46" s="50" customFormat="1"/>
    <row r="5" spans="1:46" s="50" customFormat="1"/>
    <row r="6" spans="1:46" s="50" customFormat="1"/>
    <row r="7" spans="1:46" s="50" customFormat="1"/>
    <row r="9" spans="1:46">
      <c r="A9" s="46" t="s">
        <v>449</v>
      </c>
      <c r="B9" s="48" t="s">
        <v>450</v>
      </c>
      <c r="C9" s="48" t="s">
        <v>451</v>
      </c>
      <c r="D9" s="48" t="s">
        <v>452</v>
      </c>
      <c r="E9" s="48" t="s">
        <v>453</v>
      </c>
      <c r="F9" s="48" t="s">
        <v>454</v>
      </c>
      <c r="G9" s="48" t="s">
        <v>455</v>
      </c>
      <c r="H9" s="48" t="s">
        <v>456</v>
      </c>
      <c r="I9" s="48" t="s">
        <v>457</v>
      </c>
      <c r="J9" s="48" t="s">
        <v>458</v>
      </c>
      <c r="K9" s="48" t="s">
        <v>459</v>
      </c>
      <c r="L9" s="48" t="s">
        <v>460</v>
      </c>
      <c r="M9" s="48" t="s">
        <v>461</v>
      </c>
      <c r="N9" s="48" t="s">
        <v>462</v>
      </c>
      <c r="O9" s="48" t="s">
        <v>463</v>
      </c>
      <c r="P9" s="48" t="s">
        <v>464</v>
      </c>
      <c r="Q9" s="48" t="s">
        <v>465</v>
      </c>
      <c r="R9" s="48" t="s">
        <v>466</v>
      </c>
      <c r="S9" s="48" t="s">
        <v>467</v>
      </c>
      <c r="T9" s="48" t="s">
        <v>468</v>
      </c>
      <c r="U9" s="48" t="s">
        <v>469</v>
      </c>
      <c r="V9" s="48" t="s">
        <v>470</v>
      </c>
      <c r="W9" s="48" t="s">
        <v>471</v>
      </c>
      <c r="X9" s="48" t="s">
        <v>472</v>
      </c>
      <c r="Y9" s="48" t="s">
        <v>473</v>
      </c>
      <c r="Z9" s="48" t="s">
        <v>474</v>
      </c>
      <c r="AA9" s="48" t="s">
        <v>475</v>
      </c>
      <c r="AB9" s="48" t="s">
        <v>476</v>
      </c>
      <c r="AC9" s="48" t="s">
        <v>477</v>
      </c>
      <c r="AD9" s="48" t="s">
        <v>478</v>
      </c>
      <c r="AE9" s="48" t="s">
        <v>479</v>
      </c>
      <c r="AF9" s="48" t="s">
        <v>480</v>
      </c>
      <c r="AG9" s="48" t="s">
        <v>481</v>
      </c>
      <c r="AH9" s="48" t="s">
        <v>482</v>
      </c>
      <c r="AI9" s="48" t="s">
        <v>483</v>
      </c>
      <c r="AJ9" s="48" t="s">
        <v>484</v>
      </c>
      <c r="AK9" s="48" t="s">
        <v>485</v>
      </c>
      <c r="AL9" s="48" t="s">
        <v>486</v>
      </c>
      <c r="AM9" s="48" t="s">
        <v>487</v>
      </c>
      <c r="AN9" s="48" t="s">
        <v>488</v>
      </c>
      <c r="AO9" s="48" t="s">
        <v>489</v>
      </c>
      <c r="AP9" s="48" t="s">
        <v>490</v>
      </c>
      <c r="AQ9" s="48" t="s">
        <v>491</v>
      </c>
      <c r="AR9" s="48" t="s">
        <v>492</v>
      </c>
      <c r="AS9" s="48" t="s">
        <v>493</v>
      </c>
      <c r="AT9" t="s">
        <v>494</v>
      </c>
    </row>
    <row r="10" spans="1:46">
      <c r="A10" s="47" t="s">
        <v>495</v>
      </c>
      <c r="B10" s="48">
        <v>4.83</v>
      </c>
      <c r="C10" s="48">
        <v>75.14</v>
      </c>
      <c r="D10" s="48">
        <v>4.1399999999999997</v>
      </c>
      <c r="E10" s="48">
        <v>0</v>
      </c>
      <c r="F10" s="48">
        <v>5.85</v>
      </c>
      <c r="G10" s="48">
        <v>0</v>
      </c>
      <c r="H10" s="48">
        <v>0.52</v>
      </c>
      <c r="I10" s="48">
        <v>210</v>
      </c>
      <c r="J10" s="48">
        <v>440</v>
      </c>
      <c r="K10" s="48">
        <v>0</v>
      </c>
      <c r="L10" s="48">
        <v>0</v>
      </c>
      <c r="M10" s="48">
        <v>58.8</v>
      </c>
      <c r="N10" s="48">
        <v>3.97</v>
      </c>
      <c r="O10" s="48">
        <v>20.8</v>
      </c>
      <c r="P10" s="48">
        <v>0</v>
      </c>
      <c r="Q10" s="48">
        <v>0</v>
      </c>
      <c r="R10" s="48">
        <v>5.47</v>
      </c>
      <c r="S10" s="48">
        <v>14.5</v>
      </c>
      <c r="T10" s="48">
        <v>65.150000000000006</v>
      </c>
      <c r="U10" s="48">
        <v>6.15</v>
      </c>
      <c r="V10" s="48">
        <v>29.25</v>
      </c>
      <c r="W10" s="48">
        <v>0</v>
      </c>
      <c r="X10" s="48">
        <v>-5.2</v>
      </c>
      <c r="Y10" s="48">
        <v>0</v>
      </c>
      <c r="Z10" s="48">
        <v>43.28</v>
      </c>
      <c r="AA10" s="48">
        <v>23.41</v>
      </c>
      <c r="AB10" s="48">
        <v>31.19</v>
      </c>
      <c r="AC10" s="48">
        <v>52.16</v>
      </c>
      <c r="AD10" s="48">
        <v>63.36</v>
      </c>
      <c r="AE10" s="48">
        <v>7.8</v>
      </c>
      <c r="AF10" s="48">
        <v>53.44</v>
      </c>
      <c r="AG10" s="48">
        <v>0</v>
      </c>
      <c r="AH10" s="48">
        <v>0</v>
      </c>
      <c r="AI10" s="48">
        <v>17.34</v>
      </c>
      <c r="AJ10" s="48">
        <v>0</v>
      </c>
      <c r="AK10" s="48">
        <v>0</v>
      </c>
      <c r="AL10" s="48">
        <v>0</v>
      </c>
      <c r="AM10" s="48">
        <v>1262.48</v>
      </c>
      <c r="AN10" s="48">
        <v>1303.48</v>
      </c>
      <c r="AO10" s="48">
        <v>35.79</v>
      </c>
      <c r="AP10" s="48">
        <v>9.58</v>
      </c>
      <c r="AQ10" s="48">
        <v>18.78</v>
      </c>
      <c r="AR10" s="48">
        <v>11.59</v>
      </c>
      <c r="AS10" s="48">
        <v>19.88</v>
      </c>
      <c r="AT10">
        <v>7.09</v>
      </c>
    </row>
    <row r="11" spans="1:46">
      <c r="A11" s="47" t="s">
        <v>496</v>
      </c>
      <c r="B11" s="48">
        <v>4.83</v>
      </c>
      <c r="C11" s="48">
        <v>75.14</v>
      </c>
      <c r="D11" s="48">
        <v>4.1399999999999997</v>
      </c>
      <c r="E11" s="48">
        <v>0</v>
      </c>
      <c r="F11" s="48">
        <v>5.85</v>
      </c>
      <c r="G11" s="48">
        <v>0</v>
      </c>
      <c r="H11" s="48">
        <v>0</v>
      </c>
      <c r="I11" s="48">
        <v>210</v>
      </c>
      <c r="J11" s="48">
        <v>418</v>
      </c>
      <c r="K11" s="48">
        <v>0</v>
      </c>
      <c r="L11" s="48">
        <v>0</v>
      </c>
      <c r="M11" s="48">
        <v>58.8</v>
      </c>
      <c r="N11" s="48">
        <v>3.97</v>
      </c>
      <c r="O11" s="48">
        <v>20.8</v>
      </c>
      <c r="P11" s="48">
        <v>0</v>
      </c>
      <c r="Q11" s="48">
        <v>0</v>
      </c>
      <c r="R11" s="48">
        <v>5.47</v>
      </c>
      <c r="S11" s="48">
        <v>14.5</v>
      </c>
      <c r="T11" s="48">
        <v>65.150000000000006</v>
      </c>
      <c r="U11" s="48">
        <v>6.15</v>
      </c>
      <c r="V11" s="48">
        <v>29.25</v>
      </c>
      <c r="W11" s="48">
        <v>0</v>
      </c>
      <c r="X11" s="48">
        <v>-5.2</v>
      </c>
      <c r="Y11" s="48">
        <v>0</v>
      </c>
      <c r="Z11" s="48">
        <v>43.28</v>
      </c>
      <c r="AA11" s="48">
        <v>23.41</v>
      </c>
      <c r="AB11" s="48">
        <v>31.19</v>
      </c>
      <c r="AC11" s="48">
        <v>52.16</v>
      </c>
      <c r="AD11" s="48">
        <v>63.36</v>
      </c>
      <c r="AE11" s="48">
        <v>7.8</v>
      </c>
      <c r="AF11" s="48">
        <v>53.44</v>
      </c>
      <c r="AG11" s="48">
        <v>0</v>
      </c>
      <c r="AH11" s="48">
        <v>0</v>
      </c>
      <c r="AI11" s="48">
        <v>17.34</v>
      </c>
      <c r="AJ11" s="48">
        <v>0</v>
      </c>
      <c r="AK11" s="48">
        <v>0</v>
      </c>
      <c r="AL11" s="48">
        <v>0</v>
      </c>
      <c r="AM11" s="48">
        <v>1247.46</v>
      </c>
      <c r="AN11" s="48">
        <v>1288.04</v>
      </c>
      <c r="AO11" s="48">
        <v>35.380000000000003</v>
      </c>
      <c r="AP11" s="48">
        <v>9.58</v>
      </c>
      <c r="AQ11" s="48">
        <v>18.78</v>
      </c>
      <c r="AR11" s="48">
        <v>11.59</v>
      </c>
      <c r="AS11" s="48">
        <v>19.88</v>
      </c>
      <c r="AT11">
        <v>14.18</v>
      </c>
    </row>
    <row r="12" spans="1:46">
      <c r="A12" s="47" t="s">
        <v>497</v>
      </c>
      <c r="B12" s="48">
        <v>4.83</v>
      </c>
      <c r="C12" s="48">
        <v>75.14</v>
      </c>
      <c r="D12" s="48">
        <v>4.1399999999999997</v>
      </c>
      <c r="E12" s="48">
        <v>0</v>
      </c>
      <c r="F12" s="48">
        <v>5.85</v>
      </c>
      <c r="G12" s="48">
        <v>0</v>
      </c>
      <c r="H12" s="48">
        <v>0</v>
      </c>
      <c r="I12" s="48">
        <v>210</v>
      </c>
      <c r="J12" s="48">
        <v>397</v>
      </c>
      <c r="K12" s="48">
        <v>0</v>
      </c>
      <c r="L12" s="48">
        <v>0</v>
      </c>
      <c r="M12" s="48">
        <v>58.8</v>
      </c>
      <c r="N12" s="48">
        <v>3.97</v>
      </c>
      <c r="O12" s="48">
        <v>20.8</v>
      </c>
      <c r="P12" s="48">
        <v>0</v>
      </c>
      <c r="Q12" s="48">
        <v>0</v>
      </c>
      <c r="R12" s="48">
        <v>5.47</v>
      </c>
      <c r="S12" s="48">
        <v>14.5</v>
      </c>
      <c r="T12" s="48">
        <v>65.150000000000006</v>
      </c>
      <c r="U12" s="48">
        <v>6.15</v>
      </c>
      <c r="V12" s="48">
        <v>29.25</v>
      </c>
      <c r="W12" s="48">
        <v>0</v>
      </c>
      <c r="X12" s="48">
        <v>-5.2</v>
      </c>
      <c r="Y12" s="48">
        <v>0</v>
      </c>
      <c r="Z12" s="48">
        <v>43.28</v>
      </c>
      <c r="AA12" s="48">
        <v>23.41</v>
      </c>
      <c r="AB12" s="48">
        <v>31.19</v>
      </c>
      <c r="AC12" s="48">
        <v>52.16</v>
      </c>
      <c r="AD12" s="48">
        <v>63.36</v>
      </c>
      <c r="AE12" s="48">
        <v>7.8</v>
      </c>
      <c r="AF12" s="48">
        <v>53.44</v>
      </c>
      <c r="AG12" s="48">
        <v>0</v>
      </c>
      <c r="AH12" s="48">
        <v>0</v>
      </c>
      <c r="AI12" s="48">
        <v>17.34</v>
      </c>
      <c r="AJ12" s="48">
        <v>0</v>
      </c>
      <c r="AK12" s="48">
        <v>0</v>
      </c>
      <c r="AL12" s="48">
        <v>0</v>
      </c>
      <c r="AM12" s="48">
        <v>1219.51</v>
      </c>
      <c r="AN12" s="48">
        <v>1259.28</v>
      </c>
      <c r="AO12" s="48">
        <v>34.57</v>
      </c>
      <c r="AP12" s="48">
        <v>9.58</v>
      </c>
      <c r="AQ12" s="48">
        <v>18.78</v>
      </c>
      <c r="AR12" s="48">
        <v>11.59</v>
      </c>
      <c r="AS12" s="48">
        <v>12.12</v>
      </c>
      <c r="AT12">
        <v>14.18</v>
      </c>
    </row>
    <row r="13" spans="1:46">
      <c r="A13" s="47" t="s">
        <v>498</v>
      </c>
      <c r="B13" s="48">
        <v>4.83</v>
      </c>
      <c r="C13" s="48">
        <v>75.14</v>
      </c>
      <c r="D13" s="48">
        <v>4.1399999999999997</v>
      </c>
      <c r="E13" s="48">
        <v>0</v>
      </c>
      <c r="F13" s="48">
        <v>5.85</v>
      </c>
      <c r="G13" s="48">
        <v>0</v>
      </c>
      <c r="H13" s="48">
        <v>0</v>
      </c>
      <c r="I13" s="48">
        <v>210</v>
      </c>
      <c r="J13" s="48">
        <v>376</v>
      </c>
      <c r="K13" s="48">
        <v>0</v>
      </c>
      <c r="L13" s="48">
        <v>0</v>
      </c>
      <c r="M13" s="48">
        <v>58.8</v>
      </c>
      <c r="N13" s="48">
        <v>3.97</v>
      </c>
      <c r="O13" s="48">
        <v>20.8</v>
      </c>
      <c r="P13" s="48">
        <v>0</v>
      </c>
      <c r="Q13" s="48">
        <v>0</v>
      </c>
      <c r="R13" s="48">
        <v>5.09</v>
      </c>
      <c r="S13" s="48">
        <v>14.5</v>
      </c>
      <c r="T13" s="48">
        <v>65.150000000000006</v>
      </c>
      <c r="U13" s="48">
        <v>6.15</v>
      </c>
      <c r="V13" s="48">
        <v>29.25</v>
      </c>
      <c r="W13" s="48">
        <v>0</v>
      </c>
      <c r="X13" s="48">
        <v>-5.2</v>
      </c>
      <c r="Y13" s="48">
        <v>0</v>
      </c>
      <c r="Z13" s="48">
        <v>43.28</v>
      </c>
      <c r="AA13" s="48">
        <v>23.41</v>
      </c>
      <c r="AB13" s="48">
        <v>31.19</v>
      </c>
      <c r="AC13" s="48">
        <v>52.16</v>
      </c>
      <c r="AD13" s="48">
        <v>63.36</v>
      </c>
      <c r="AE13" s="48">
        <v>7.8</v>
      </c>
      <c r="AF13" s="48">
        <v>53.44</v>
      </c>
      <c r="AG13" s="48">
        <v>0</v>
      </c>
      <c r="AH13" s="48">
        <v>0</v>
      </c>
      <c r="AI13" s="48">
        <v>17.34</v>
      </c>
      <c r="AJ13" s="48">
        <v>0</v>
      </c>
      <c r="AK13" s="48">
        <v>0</v>
      </c>
      <c r="AL13" s="48">
        <v>0</v>
      </c>
      <c r="AM13" s="48">
        <v>1198.72</v>
      </c>
      <c r="AN13" s="48">
        <v>1237.9000000000001</v>
      </c>
      <c r="AO13" s="48">
        <v>33.979999999999997</v>
      </c>
      <c r="AP13" s="48">
        <v>9.58</v>
      </c>
      <c r="AQ13" s="48">
        <v>18.78</v>
      </c>
      <c r="AR13" s="48">
        <v>11.59</v>
      </c>
      <c r="AS13" s="48">
        <v>12.12</v>
      </c>
      <c r="AT13">
        <v>14.18</v>
      </c>
    </row>
    <row r="14" spans="1:46">
      <c r="A14" s="47" t="s">
        <v>499</v>
      </c>
      <c r="B14" s="48">
        <v>4.83</v>
      </c>
      <c r="C14" s="48">
        <v>75.14</v>
      </c>
      <c r="D14" s="48">
        <v>4.1399999999999997</v>
      </c>
      <c r="E14" s="48">
        <v>0</v>
      </c>
      <c r="F14" s="48">
        <v>5.85</v>
      </c>
      <c r="G14" s="48">
        <v>0</v>
      </c>
      <c r="H14" s="48">
        <v>0</v>
      </c>
      <c r="I14" s="48">
        <v>210</v>
      </c>
      <c r="J14" s="48">
        <v>358</v>
      </c>
      <c r="K14" s="48">
        <v>0</v>
      </c>
      <c r="L14" s="48">
        <v>0</v>
      </c>
      <c r="M14" s="48">
        <v>58.8</v>
      </c>
      <c r="N14" s="48">
        <v>3.97</v>
      </c>
      <c r="O14" s="48">
        <v>20.8</v>
      </c>
      <c r="P14" s="48">
        <v>0</v>
      </c>
      <c r="Q14" s="48">
        <v>0</v>
      </c>
      <c r="R14" s="48">
        <v>5.47</v>
      </c>
      <c r="S14" s="48">
        <v>14.5</v>
      </c>
      <c r="T14" s="48">
        <v>65.150000000000006</v>
      </c>
      <c r="U14" s="48">
        <v>6.15</v>
      </c>
      <c r="V14" s="48">
        <v>29.25</v>
      </c>
      <c r="W14" s="48">
        <v>0</v>
      </c>
      <c r="X14" s="48">
        <v>-5.2</v>
      </c>
      <c r="Y14" s="48">
        <v>0</v>
      </c>
      <c r="Z14" s="48">
        <v>43.28</v>
      </c>
      <c r="AA14" s="48">
        <v>23.41</v>
      </c>
      <c r="AB14" s="48">
        <v>31.19</v>
      </c>
      <c r="AC14" s="48">
        <v>52.16</v>
      </c>
      <c r="AD14" s="48">
        <v>63.36</v>
      </c>
      <c r="AE14" s="48">
        <v>7.8</v>
      </c>
      <c r="AF14" s="48">
        <v>53.44</v>
      </c>
      <c r="AG14" s="48">
        <v>0</v>
      </c>
      <c r="AH14" s="48">
        <v>0</v>
      </c>
      <c r="AI14" s="48">
        <v>17.34</v>
      </c>
      <c r="AJ14" s="48">
        <v>0</v>
      </c>
      <c r="AK14" s="48">
        <v>0</v>
      </c>
      <c r="AL14" s="48">
        <v>0</v>
      </c>
      <c r="AM14" s="48">
        <v>1181.58</v>
      </c>
      <c r="AN14" s="48">
        <v>1220.28</v>
      </c>
      <c r="AO14" s="48">
        <v>33.5</v>
      </c>
      <c r="AP14" s="48">
        <v>9.58</v>
      </c>
      <c r="AQ14" s="48">
        <v>18.78</v>
      </c>
      <c r="AR14" s="48">
        <v>11.59</v>
      </c>
      <c r="AS14" s="48">
        <v>12.12</v>
      </c>
      <c r="AT14">
        <v>14.18</v>
      </c>
    </row>
    <row r="15" spans="1:46">
      <c r="A15" s="47" t="s">
        <v>500</v>
      </c>
      <c r="B15" s="48">
        <v>4.83</v>
      </c>
      <c r="C15" s="48">
        <v>75.14</v>
      </c>
      <c r="D15" s="48">
        <v>4.1399999999999997</v>
      </c>
      <c r="E15" s="48">
        <v>0</v>
      </c>
      <c r="F15" s="48">
        <v>5.85</v>
      </c>
      <c r="G15" s="48">
        <v>0</v>
      </c>
      <c r="H15" s="48">
        <v>0</v>
      </c>
      <c r="I15" s="48">
        <v>210</v>
      </c>
      <c r="J15" s="48">
        <v>346</v>
      </c>
      <c r="K15" s="48">
        <v>0</v>
      </c>
      <c r="L15" s="48">
        <v>0</v>
      </c>
      <c r="M15" s="48">
        <v>58.8</v>
      </c>
      <c r="N15" s="48">
        <v>3.97</v>
      </c>
      <c r="O15" s="48">
        <v>20.8</v>
      </c>
      <c r="P15" s="48">
        <v>0</v>
      </c>
      <c r="Q15" s="48">
        <v>0</v>
      </c>
      <c r="R15" s="48">
        <v>5.47</v>
      </c>
      <c r="S15" s="48">
        <v>14.5</v>
      </c>
      <c r="T15" s="48">
        <v>65.150000000000006</v>
      </c>
      <c r="U15" s="48">
        <v>6.15</v>
      </c>
      <c r="V15" s="48">
        <v>29.25</v>
      </c>
      <c r="W15" s="48">
        <v>0</v>
      </c>
      <c r="X15" s="48">
        <v>-5.2</v>
      </c>
      <c r="Y15" s="48">
        <v>0</v>
      </c>
      <c r="Z15" s="48">
        <v>43.28</v>
      </c>
      <c r="AA15" s="48">
        <v>23.41</v>
      </c>
      <c r="AB15" s="48">
        <v>31.19</v>
      </c>
      <c r="AC15" s="48">
        <v>52.16</v>
      </c>
      <c r="AD15" s="48">
        <v>63.36</v>
      </c>
      <c r="AE15" s="48">
        <v>7.8</v>
      </c>
      <c r="AF15" s="48">
        <v>53.44</v>
      </c>
      <c r="AG15" s="48">
        <v>0</v>
      </c>
      <c r="AH15" s="48">
        <v>0</v>
      </c>
      <c r="AI15" s="48">
        <v>17.34</v>
      </c>
      <c r="AJ15" s="48">
        <v>0</v>
      </c>
      <c r="AK15" s="48">
        <v>0</v>
      </c>
      <c r="AL15" s="48">
        <v>0</v>
      </c>
      <c r="AM15" s="48">
        <v>1165.33</v>
      </c>
      <c r="AN15" s="48">
        <v>1203.55</v>
      </c>
      <c r="AO15" s="48">
        <v>33.03</v>
      </c>
      <c r="AP15" s="48">
        <v>9.58</v>
      </c>
      <c r="AQ15" s="48">
        <v>18.78</v>
      </c>
      <c r="AR15" s="48">
        <v>11.59</v>
      </c>
      <c r="AS15" s="48">
        <v>12.12</v>
      </c>
      <c r="AT15">
        <v>9.4499999999999993</v>
      </c>
    </row>
    <row r="16" spans="1:46">
      <c r="A16" s="47" t="s">
        <v>501</v>
      </c>
      <c r="B16" s="48">
        <v>4.83</v>
      </c>
      <c r="C16" s="48">
        <v>75.14</v>
      </c>
      <c r="D16" s="48">
        <v>4.1399999999999997</v>
      </c>
      <c r="E16" s="48">
        <v>0</v>
      </c>
      <c r="F16" s="48">
        <v>0</v>
      </c>
      <c r="G16" s="48">
        <v>0</v>
      </c>
      <c r="H16" s="48">
        <v>0</v>
      </c>
      <c r="I16" s="48">
        <v>210</v>
      </c>
      <c r="J16" s="48">
        <v>336</v>
      </c>
      <c r="K16" s="48">
        <v>0</v>
      </c>
      <c r="L16" s="48">
        <v>0</v>
      </c>
      <c r="M16" s="48">
        <v>58.8</v>
      </c>
      <c r="N16" s="48">
        <v>3.97</v>
      </c>
      <c r="O16" s="48">
        <v>20.8</v>
      </c>
      <c r="P16" s="48">
        <v>0</v>
      </c>
      <c r="Q16" s="48">
        <v>0</v>
      </c>
      <c r="R16" s="48">
        <v>3.6</v>
      </c>
      <c r="S16" s="48">
        <v>14.5</v>
      </c>
      <c r="T16" s="48">
        <v>65.150000000000006</v>
      </c>
      <c r="U16" s="48">
        <v>6.15</v>
      </c>
      <c r="V16" s="48">
        <v>29.25</v>
      </c>
      <c r="W16" s="48">
        <v>0</v>
      </c>
      <c r="X16" s="48">
        <v>-5.2</v>
      </c>
      <c r="Y16" s="48">
        <v>0</v>
      </c>
      <c r="Z16" s="48">
        <v>43.28</v>
      </c>
      <c r="AA16" s="48">
        <v>23.41</v>
      </c>
      <c r="AB16" s="48">
        <v>31.19</v>
      </c>
      <c r="AC16" s="48">
        <v>52.16</v>
      </c>
      <c r="AD16" s="48">
        <v>63.36</v>
      </c>
      <c r="AE16" s="48">
        <v>7.8</v>
      </c>
      <c r="AF16" s="48">
        <v>53.44</v>
      </c>
      <c r="AG16" s="48">
        <v>0</v>
      </c>
      <c r="AH16" s="48">
        <v>0</v>
      </c>
      <c r="AI16" s="48">
        <v>17.34</v>
      </c>
      <c r="AJ16" s="48">
        <v>0</v>
      </c>
      <c r="AK16" s="48">
        <v>0</v>
      </c>
      <c r="AL16" s="48">
        <v>0</v>
      </c>
      <c r="AM16" s="48">
        <v>1148.04</v>
      </c>
      <c r="AN16" s="48">
        <v>1185.83</v>
      </c>
      <c r="AO16" s="48">
        <v>32.590000000000003</v>
      </c>
      <c r="AP16" s="48">
        <v>9.58</v>
      </c>
      <c r="AQ16" s="48">
        <v>18.78</v>
      </c>
      <c r="AR16" s="48">
        <v>11.59</v>
      </c>
      <c r="AS16" s="48">
        <v>12.12</v>
      </c>
      <c r="AT16">
        <v>9.4499999999999993</v>
      </c>
    </row>
    <row r="17" spans="1:46">
      <c r="A17" s="47" t="s">
        <v>502</v>
      </c>
      <c r="B17" s="48">
        <v>4.83</v>
      </c>
      <c r="C17" s="48">
        <v>75.14</v>
      </c>
      <c r="D17" s="48">
        <v>4.1399999999999997</v>
      </c>
      <c r="E17" s="48">
        <v>0</v>
      </c>
      <c r="F17" s="48">
        <v>0</v>
      </c>
      <c r="G17" s="48">
        <v>0</v>
      </c>
      <c r="H17" s="48">
        <v>0</v>
      </c>
      <c r="I17" s="48">
        <v>210</v>
      </c>
      <c r="J17" s="48">
        <v>347</v>
      </c>
      <c r="K17" s="48">
        <v>0</v>
      </c>
      <c r="L17" s="48">
        <v>0</v>
      </c>
      <c r="M17" s="48">
        <v>58.8</v>
      </c>
      <c r="N17" s="48">
        <v>3.97</v>
      </c>
      <c r="O17" s="48">
        <v>20.8</v>
      </c>
      <c r="P17" s="48">
        <v>0</v>
      </c>
      <c r="Q17" s="48">
        <v>0</v>
      </c>
      <c r="R17" s="48">
        <v>3.6</v>
      </c>
      <c r="S17" s="48">
        <v>14.51</v>
      </c>
      <c r="T17" s="48">
        <v>65.150000000000006</v>
      </c>
      <c r="U17" s="48">
        <v>6.15</v>
      </c>
      <c r="V17" s="48">
        <v>29.25</v>
      </c>
      <c r="W17" s="48">
        <v>0</v>
      </c>
      <c r="X17" s="48">
        <v>-5.2</v>
      </c>
      <c r="Y17" s="48">
        <v>0</v>
      </c>
      <c r="Z17" s="48">
        <v>43.28</v>
      </c>
      <c r="AA17" s="48">
        <v>23.41</v>
      </c>
      <c r="AB17" s="48">
        <v>31.19</v>
      </c>
      <c r="AC17" s="48">
        <v>52.16</v>
      </c>
      <c r="AD17" s="48">
        <v>58.92</v>
      </c>
      <c r="AE17" s="48">
        <v>7.8</v>
      </c>
      <c r="AF17" s="48">
        <v>53.44</v>
      </c>
      <c r="AG17" s="48">
        <v>0</v>
      </c>
      <c r="AH17" s="48">
        <v>0</v>
      </c>
      <c r="AI17" s="48">
        <v>17.34</v>
      </c>
      <c r="AJ17" s="48">
        <v>0</v>
      </c>
      <c r="AK17" s="48">
        <v>0</v>
      </c>
      <c r="AL17" s="48">
        <v>0</v>
      </c>
      <c r="AM17" s="48">
        <v>1141.54</v>
      </c>
      <c r="AN17" s="48">
        <v>1178.97</v>
      </c>
      <c r="AO17" s="48">
        <v>32.24</v>
      </c>
      <c r="AP17" s="48">
        <v>5.27</v>
      </c>
      <c r="AQ17" s="48">
        <v>9.66</v>
      </c>
      <c r="AR17" s="48">
        <v>11.59</v>
      </c>
      <c r="AS17" s="48">
        <v>12.12</v>
      </c>
      <c r="AT17">
        <v>9.4499999999999993</v>
      </c>
    </row>
    <row r="18" spans="1:46">
      <c r="A18" s="47" t="s">
        <v>503</v>
      </c>
      <c r="B18" s="48">
        <v>2.87</v>
      </c>
      <c r="C18" s="48">
        <v>75.14</v>
      </c>
      <c r="D18" s="48">
        <v>4.1399999999999997</v>
      </c>
      <c r="E18" s="48">
        <v>0</v>
      </c>
      <c r="F18" s="48">
        <v>0</v>
      </c>
      <c r="G18" s="48">
        <v>0</v>
      </c>
      <c r="H18" s="48">
        <v>0</v>
      </c>
      <c r="I18" s="48">
        <v>210</v>
      </c>
      <c r="J18" s="48">
        <v>348</v>
      </c>
      <c r="K18" s="48">
        <v>0</v>
      </c>
      <c r="L18" s="48">
        <v>0</v>
      </c>
      <c r="M18" s="48">
        <v>58.8</v>
      </c>
      <c r="N18" s="48">
        <v>3.97</v>
      </c>
      <c r="O18" s="48">
        <v>20.8</v>
      </c>
      <c r="P18" s="48">
        <v>0</v>
      </c>
      <c r="Q18" s="48">
        <v>0</v>
      </c>
      <c r="R18" s="48">
        <v>3.6</v>
      </c>
      <c r="S18" s="48">
        <v>9.81</v>
      </c>
      <c r="T18" s="48">
        <v>65.150000000000006</v>
      </c>
      <c r="U18" s="48">
        <v>6.15</v>
      </c>
      <c r="V18" s="48">
        <v>29.25</v>
      </c>
      <c r="W18" s="48">
        <v>0</v>
      </c>
      <c r="X18" s="48">
        <v>-5.2</v>
      </c>
      <c r="Y18" s="48">
        <v>0</v>
      </c>
      <c r="Z18" s="48">
        <v>43.28</v>
      </c>
      <c r="AA18" s="48">
        <v>23.41</v>
      </c>
      <c r="AB18" s="48">
        <v>31.19</v>
      </c>
      <c r="AC18" s="48">
        <v>52.16</v>
      </c>
      <c r="AD18" s="48">
        <v>60.82</v>
      </c>
      <c r="AE18" s="48">
        <v>7.8</v>
      </c>
      <c r="AF18" s="48">
        <v>53.44</v>
      </c>
      <c r="AG18" s="48">
        <v>0</v>
      </c>
      <c r="AH18" s="48">
        <v>0</v>
      </c>
      <c r="AI18" s="48">
        <v>17.34</v>
      </c>
      <c r="AJ18" s="48">
        <v>0</v>
      </c>
      <c r="AK18" s="48">
        <v>0</v>
      </c>
      <c r="AL18" s="48">
        <v>0</v>
      </c>
      <c r="AM18" s="48">
        <v>1131.71</v>
      </c>
      <c r="AN18" s="48">
        <v>1168.8699999999999</v>
      </c>
      <c r="AO18" s="48">
        <v>31.96</v>
      </c>
      <c r="AP18" s="48">
        <v>5.27</v>
      </c>
      <c r="AQ18" s="48">
        <v>9.66</v>
      </c>
      <c r="AR18" s="48">
        <v>6.15</v>
      </c>
      <c r="AS18" s="48">
        <v>13.58</v>
      </c>
      <c r="AT18">
        <v>7.09</v>
      </c>
    </row>
    <row r="19" spans="1:46">
      <c r="A19" s="47" t="s">
        <v>504</v>
      </c>
      <c r="B19" s="48">
        <v>2.87</v>
      </c>
      <c r="C19" s="48">
        <v>75.14</v>
      </c>
      <c r="D19" s="48">
        <v>4.1399999999999997</v>
      </c>
      <c r="E19" s="48">
        <v>0</v>
      </c>
      <c r="F19" s="48">
        <v>0</v>
      </c>
      <c r="G19" s="48">
        <v>0</v>
      </c>
      <c r="H19" s="48">
        <v>0</v>
      </c>
      <c r="I19" s="48">
        <v>210</v>
      </c>
      <c r="J19" s="48">
        <v>297</v>
      </c>
      <c r="K19" s="48">
        <v>0</v>
      </c>
      <c r="L19" s="48">
        <v>0</v>
      </c>
      <c r="M19" s="48">
        <v>58.8</v>
      </c>
      <c r="N19" s="48">
        <v>3.97</v>
      </c>
      <c r="O19" s="48">
        <v>20.8</v>
      </c>
      <c r="P19" s="48">
        <v>0</v>
      </c>
      <c r="Q19" s="48">
        <v>0</v>
      </c>
      <c r="R19" s="48">
        <v>3.6</v>
      </c>
      <c r="S19" s="48">
        <v>0.01</v>
      </c>
      <c r="T19" s="48">
        <v>65.150000000000006</v>
      </c>
      <c r="U19" s="48">
        <v>6.15</v>
      </c>
      <c r="V19" s="48">
        <v>29.25</v>
      </c>
      <c r="W19" s="48">
        <v>0</v>
      </c>
      <c r="X19" s="48">
        <v>-5.2</v>
      </c>
      <c r="Y19" s="48">
        <v>0</v>
      </c>
      <c r="Z19" s="48">
        <v>43.28</v>
      </c>
      <c r="AA19" s="48">
        <v>23.41</v>
      </c>
      <c r="AB19" s="48">
        <v>31.19</v>
      </c>
      <c r="AC19" s="48">
        <v>52.16</v>
      </c>
      <c r="AD19" s="48">
        <v>63.36</v>
      </c>
      <c r="AE19" s="48">
        <v>7.8</v>
      </c>
      <c r="AF19" s="48">
        <v>53.44</v>
      </c>
      <c r="AG19" s="48">
        <v>0</v>
      </c>
      <c r="AH19" s="48">
        <v>0</v>
      </c>
      <c r="AI19" s="48">
        <v>17.34</v>
      </c>
      <c r="AJ19" s="48">
        <v>0</v>
      </c>
      <c r="AK19" s="48">
        <v>0</v>
      </c>
      <c r="AL19" s="48">
        <v>0</v>
      </c>
      <c r="AM19" s="48">
        <v>1093.24</v>
      </c>
      <c r="AN19" s="48">
        <v>1129.48</v>
      </c>
      <c r="AO19" s="48">
        <v>31.04</v>
      </c>
      <c r="AP19" s="48">
        <v>9.58</v>
      </c>
      <c r="AQ19" s="48">
        <v>18.78</v>
      </c>
      <c r="AR19" s="48">
        <v>11.59</v>
      </c>
      <c r="AS19" s="48">
        <v>13.58</v>
      </c>
      <c r="AT19">
        <v>7.09</v>
      </c>
    </row>
    <row r="20" spans="1:46">
      <c r="A20" s="47" t="s">
        <v>505</v>
      </c>
      <c r="B20" s="48">
        <v>2.87</v>
      </c>
      <c r="C20" s="48">
        <v>75.14</v>
      </c>
      <c r="D20" s="48">
        <v>4.1399999999999997</v>
      </c>
      <c r="E20" s="48">
        <v>0</v>
      </c>
      <c r="F20" s="48">
        <v>0</v>
      </c>
      <c r="G20" s="48">
        <v>0</v>
      </c>
      <c r="H20" s="48">
        <v>0</v>
      </c>
      <c r="I20" s="48">
        <v>210</v>
      </c>
      <c r="J20" s="48">
        <v>295</v>
      </c>
      <c r="K20" s="48">
        <v>0</v>
      </c>
      <c r="L20" s="48">
        <v>0</v>
      </c>
      <c r="M20" s="48">
        <v>58.8</v>
      </c>
      <c r="N20" s="48">
        <v>3.97</v>
      </c>
      <c r="O20" s="48">
        <v>20.8</v>
      </c>
      <c r="P20" s="48">
        <v>0</v>
      </c>
      <c r="Q20" s="48">
        <v>0</v>
      </c>
      <c r="R20" s="48">
        <v>3.6</v>
      </c>
      <c r="S20" s="48">
        <v>0.01</v>
      </c>
      <c r="T20" s="48">
        <v>45</v>
      </c>
      <c r="U20" s="48">
        <v>6.15</v>
      </c>
      <c r="V20" s="48">
        <v>29.25</v>
      </c>
      <c r="W20" s="48">
        <v>0</v>
      </c>
      <c r="X20" s="48">
        <v>-5.2</v>
      </c>
      <c r="Y20" s="48">
        <v>0</v>
      </c>
      <c r="Z20" s="48">
        <v>43.28</v>
      </c>
      <c r="AA20" s="48">
        <v>23.41</v>
      </c>
      <c r="AB20" s="48">
        <v>31.19</v>
      </c>
      <c r="AC20" s="48">
        <v>52.16</v>
      </c>
      <c r="AD20" s="48">
        <v>70.72</v>
      </c>
      <c r="AE20" s="48">
        <v>7.8</v>
      </c>
      <c r="AF20" s="48">
        <v>56.55</v>
      </c>
      <c r="AG20" s="48">
        <v>0</v>
      </c>
      <c r="AH20" s="48">
        <v>0</v>
      </c>
      <c r="AI20" s="48">
        <v>17.34</v>
      </c>
      <c r="AJ20" s="48">
        <v>0</v>
      </c>
      <c r="AK20" s="48">
        <v>0</v>
      </c>
      <c r="AL20" s="48">
        <v>0</v>
      </c>
      <c r="AM20" s="48">
        <v>1083.47</v>
      </c>
      <c r="AN20" s="48">
        <v>1119.57</v>
      </c>
      <c r="AO20" s="48">
        <v>30.9</v>
      </c>
      <c r="AP20" s="48">
        <v>9.58</v>
      </c>
      <c r="AQ20" s="48">
        <v>18.78</v>
      </c>
      <c r="AR20" s="48">
        <v>11.59</v>
      </c>
      <c r="AS20" s="48">
        <v>13.58</v>
      </c>
      <c r="AT20">
        <v>8.86</v>
      </c>
    </row>
    <row r="21" spans="1:46">
      <c r="A21" s="47" t="s">
        <v>506</v>
      </c>
      <c r="B21" s="48">
        <v>0</v>
      </c>
      <c r="C21" s="48">
        <v>75.14</v>
      </c>
      <c r="D21" s="48">
        <v>4.1399999999999997</v>
      </c>
      <c r="E21" s="48">
        <v>0</v>
      </c>
      <c r="F21" s="48">
        <v>0</v>
      </c>
      <c r="G21" s="48">
        <v>0</v>
      </c>
      <c r="H21" s="48">
        <v>0</v>
      </c>
      <c r="I21" s="48">
        <v>210</v>
      </c>
      <c r="J21" s="48">
        <v>296</v>
      </c>
      <c r="K21" s="48">
        <v>0</v>
      </c>
      <c r="L21" s="48">
        <v>0</v>
      </c>
      <c r="M21" s="48">
        <v>58.8</v>
      </c>
      <c r="N21" s="48">
        <v>3.97</v>
      </c>
      <c r="O21" s="48">
        <v>20.8</v>
      </c>
      <c r="P21" s="48">
        <v>0</v>
      </c>
      <c r="Q21" s="48">
        <v>0</v>
      </c>
      <c r="R21" s="48">
        <v>3.6</v>
      </c>
      <c r="S21" s="48">
        <v>0.01</v>
      </c>
      <c r="T21" s="48">
        <v>35</v>
      </c>
      <c r="U21" s="48">
        <v>6.15</v>
      </c>
      <c r="V21" s="48">
        <v>29.25</v>
      </c>
      <c r="W21" s="48">
        <v>0</v>
      </c>
      <c r="X21" s="48">
        <v>-5.2</v>
      </c>
      <c r="Y21" s="48">
        <v>0</v>
      </c>
      <c r="Z21" s="48">
        <v>43.28</v>
      </c>
      <c r="AA21" s="48">
        <v>23.41</v>
      </c>
      <c r="AB21" s="48">
        <v>31.19</v>
      </c>
      <c r="AC21" s="48">
        <v>52.16</v>
      </c>
      <c r="AD21" s="48">
        <v>73.67</v>
      </c>
      <c r="AE21" s="48">
        <v>7.8</v>
      </c>
      <c r="AF21" s="48">
        <v>59.65</v>
      </c>
      <c r="AG21" s="48">
        <v>0</v>
      </c>
      <c r="AH21" s="48">
        <v>0</v>
      </c>
      <c r="AI21" s="48">
        <v>17.34</v>
      </c>
      <c r="AJ21" s="48">
        <v>0</v>
      </c>
      <c r="AK21" s="48">
        <v>0</v>
      </c>
      <c r="AL21" s="48">
        <v>0</v>
      </c>
      <c r="AM21" s="48">
        <v>1081.48</v>
      </c>
      <c r="AN21" s="48">
        <v>1117.6199999999999</v>
      </c>
      <c r="AO21" s="48">
        <v>30.95</v>
      </c>
      <c r="AP21" s="48">
        <v>9.58</v>
      </c>
      <c r="AQ21" s="48">
        <v>18.78</v>
      </c>
      <c r="AR21" s="48">
        <v>11.59</v>
      </c>
      <c r="AS21" s="48">
        <v>17.45</v>
      </c>
      <c r="AT21">
        <v>8.86</v>
      </c>
    </row>
    <row r="22" spans="1:46">
      <c r="A22" s="47" t="s">
        <v>507</v>
      </c>
      <c r="B22" s="48">
        <v>0</v>
      </c>
      <c r="C22" s="48">
        <v>75.14</v>
      </c>
      <c r="D22" s="48">
        <v>4.1399999999999997</v>
      </c>
      <c r="E22" s="48">
        <v>0</v>
      </c>
      <c r="F22" s="48">
        <v>0</v>
      </c>
      <c r="G22" s="48">
        <v>0</v>
      </c>
      <c r="H22" s="48">
        <v>0</v>
      </c>
      <c r="I22" s="48">
        <v>211.09</v>
      </c>
      <c r="J22" s="48">
        <v>278</v>
      </c>
      <c r="K22" s="48">
        <v>0</v>
      </c>
      <c r="L22" s="48">
        <v>0</v>
      </c>
      <c r="M22" s="48">
        <v>58.8</v>
      </c>
      <c r="N22" s="48">
        <v>3.97</v>
      </c>
      <c r="O22" s="48">
        <v>20.8</v>
      </c>
      <c r="P22" s="48">
        <v>0</v>
      </c>
      <c r="Q22" s="48">
        <v>0</v>
      </c>
      <c r="R22" s="48">
        <v>3.6</v>
      </c>
      <c r="S22" s="48">
        <v>0.01</v>
      </c>
      <c r="T22" s="48">
        <v>60</v>
      </c>
      <c r="U22" s="48">
        <v>6.15</v>
      </c>
      <c r="V22" s="48">
        <v>29.25</v>
      </c>
      <c r="W22" s="48">
        <v>0</v>
      </c>
      <c r="X22" s="48">
        <v>-5.2</v>
      </c>
      <c r="Y22" s="48">
        <v>0</v>
      </c>
      <c r="Z22" s="48">
        <v>44.13</v>
      </c>
      <c r="AA22" s="48">
        <v>23.41</v>
      </c>
      <c r="AB22" s="48">
        <v>31.19</v>
      </c>
      <c r="AC22" s="48">
        <v>52.16</v>
      </c>
      <c r="AD22" s="48">
        <v>73.67</v>
      </c>
      <c r="AE22" s="48">
        <v>7.8</v>
      </c>
      <c r="AF22" s="48">
        <v>62.1</v>
      </c>
      <c r="AG22" s="48">
        <v>0</v>
      </c>
      <c r="AH22" s="48">
        <v>0</v>
      </c>
      <c r="AI22" s="48">
        <v>17.34</v>
      </c>
      <c r="AJ22" s="48">
        <v>0</v>
      </c>
      <c r="AK22" s="48">
        <v>0</v>
      </c>
      <c r="AL22" s="48">
        <v>0</v>
      </c>
      <c r="AM22" s="48">
        <v>1092.52</v>
      </c>
      <c r="AN22" s="48">
        <v>1129.01</v>
      </c>
      <c r="AO22" s="48">
        <v>31.29</v>
      </c>
      <c r="AP22" s="48">
        <v>9.58</v>
      </c>
      <c r="AQ22" s="48">
        <v>18.78</v>
      </c>
      <c r="AR22" s="48">
        <v>11.59</v>
      </c>
      <c r="AS22" s="48">
        <v>17.45</v>
      </c>
      <c r="AT22">
        <v>8.86</v>
      </c>
    </row>
    <row r="23" spans="1:46">
      <c r="A23" s="47" t="s">
        <v>508</v>
      </c>
      <c r="B23" s="48">
        <v>0</v>
      </c>
      <c r="C23" s="48">
        <v>75.14</v>
      </c>
      <c r="D23" s="48">
        <v>4.1399999999999997</v>
      </c>
      <c r="E23" s="48">
        <v>0</v>
      </c>
      <c r="F23" s="48">
        <v>0</v>
      </c>
      <c r="G23" s="48">
        <v>4.25</v>
      </c>
      <c r="H23" s="48">
        <v>0</v>
      </c>
      <c r="I23" s="48">
        <v>211.09</v>
      </c>
      <c r="J23" s="48">
        <v>285</v>
      </c>
      <c r="K23" s="48">
        <v>0</v>
      </c>
      <c r="L23" s="48">
        <v>0</v>
      </c>
      <c r="M23" s="48">
        <v>58.8</v>
      </c>
      <c r="N23" s="48">
        <v>3.08</v>
      </c>
      <c r="O23" s="48">
        <v>20.8</v>
      </c>
      <c r="P23" s="48">
        <v>0</v>
      </c>
      <c r="Q23" s="48">
        <v>0</v>
      </c>
      <c r="R23" s="48">
        <v>3.6</v>
      </c>
      <c r="S23" s="48">
        <v>0.01</v>
      </c>
      <c r="T23" s="48">
        <v>52</v>
      </c>
      <c r="U23" s="48">
        <v>6.15</v>
      </c>
      <c r="V23" s="48">
        <v>29.25</v>
      </c>
      <c r="W23" s="48">
        <v>0</v>
      </c>
      <c r="X23" s="48">
        <v>-5.2</v>
      </c>
      <c r="Y23" s="48">
        <v>0</v>
      </c>
      <c r="Z23" s="48">
        <v>44.13</v>
      </c>
      <c r="AA23" s="48">
        <v>23.41</v>
      </c>
      <c r="AB23" s="48">
        <v>31.19</v>
      </c>
      <c r="AC23" s="48">
        <v>52.16</v>
      </c>
      <c r="AD23" s="48">
        <v>73.67</v>
      </c>
      <c r="AE23" s="48">
        <v>7.8</v>
      </c>
      <c r="AF23" s="48">
        <v>62.1</v>
      </c>
      <c r="AG23" s="48">
        <v>0</v>
      </c>
      <c r="AH23" s="48">
        <v>0</v>
      </c>
      <c r="AI23" s="48">
        <v>17.34</v>
      </c>
      <c r="AJ23" s="48">
        <v>0</v>
      </c>
      <c r="AK23" s="48">
        <v>0</v>
      </c>
      <c r="AL23" s="48">
        <v>0</v>
      </c>
      <c r="AM23" s="48">
        <v>1094.8599999999999</v>
      </c>
      <c r="AN23" s="48">
        <v>1131.3699999999999</v>
      </c>
      <c r="AO23" s="48">
        <v>31.31</v>
      </c>
      <c r="AP23" s="48">
        <v>9.58</v>
      </c>
      <c r="AQ23" s="48">
        <v>18.78</v>
      </c>
      <c r="AR23" s="48">
        <v>11.59</v>
      </c>
      <c r="AS23" s="48">
        <v>17.45</v>
      </c>
      <c r="AT23">
        <v>8.86</v>
      </c>
    </row>
    <row r="24" spans="1:46">
      <c r="A24" s="47" t="s">
        <v>509</v>
      </c>
      <c r="B24" s="48">
        <v>0</v>
      </c>
      <c r="C24" s="48">
        <v>75.14</v>
      </c>
      <c r="D24" s="48">
        <v>4.1399999999999997</v>
      </c>
      <c r="E24" s="48">
        <v>0</v>
      </c>
      <c r="F24" s="48">
        <v>5.85</v>
      </c>
      <c r="G24" s="48">
        <v>4.25</v>
      </c>
      <c r="H24" s="48">
        <v>0</v>
      </c>
      <c r="I24" s="48">
        <v>211.09</v>
      </c>
      <c r="J24" s="48">
        <v>297</v>
      </c>
      <c r="K24" s="48">
        <v>0</v>
      </c>
      <c r="L24" s="48">
        <v>0</v>
      </c>
      <c r="M24" s="48">
        <v>58.8</v>
      </c>
      <c r="N24" s="48">
        <v>3.08</v>
      </c>
      <c r="O24" s="48">
        <v>20.8</v>
      </c>
      <c r="P24" s="48">
        <v>0</v>
      </c>
      <c r="Q24" s="48">
        <v>0</v>
      </c>
      <c r="R24" s="48">
        <v>3.6</v>
      </c>
      <c r="S24" s="48">
        <v>0.01</v>
      </c>
      <c r="T24" s="48">
        <v>41</v>
      </c>
      <c r="U24" s="48">
        <v>6.15</v>
      </c>
      <c r="V24" s="48">
        <v>29.25</v>
      </c>
      <c r="W24" s="48">
        <v>0</v>
      </c>
      <c r="X24" s="48">
        <v>-5.2</v>
      </c>
      <c r="Y24" s="48">
        <v>0</v>
      </c>
      <c r="Z24" s="48">
        <v>44.13</v>
      </c>
      <c r="AA24" s="48">
        <v>23.41</v>
      </c>
      <c r="AB24" s="48">
        <v>31.19</v>
      </c>
      <c r="AC24" s="48">
        <v>52.16</v>
      </c>
      <c r="AD24" s="48">
        <v>73.67</v>
      </c>
      <c r="AE24" s="48">
        <v>7.8</v>
      </c>
      <c r="AF24" s="48">
        <v>62.1</v>
      </c>
      <c r="AG24" s="48">
        <v>0</v>
      </c>
      <c r="AH24" s="48">
        <v>0</v>
      </c>
      <c r="AI24" s="48">
        <v>17.34</v>
      </c>
      <c r="AJ24" s="48">
        <v>0</v>
      </c>
      <c r="AK24" s="48">
        <v>0</v>
      </c>
      <c r="AL24" s="48">
        <v>0</v>
      </c>
      <c r="AM24" s="48">
        <v>1101.58</v>
      </c>
      <c r="AN24" s="48">
        <v>1138.22</v>
      </c>
      <c r="AO24" s="48">
        <v>31.44</v>
      </c>
      <c r="AP24" s="48">
        <v>9.58</v>
      </c>
      <c r="AQ24" s="48">
        <v>18.78</v>
      </c>
      <c r="AR24" s="48">
        <v>11.59</v>
      </c>
      <c r="AS24" s="48">
        <v>17.45</v>
      </c>
      <c r="AT24">
        <v>8.86</v>
      </c>
    </row>
    <row r="25" spans="1:46">
      <c r="A25" s="47" t="s">
        <v>510</v>
      </c>
      <c r="B25" s="48">
        <v>0</v>
      </c>
      <c r="C25" s="48">
        <v>75.14</v>
      </c>
      <c r="D25" s="48">
        <v>4.1399999999999997</v>
      </c>
      <c r="E25" s="48">
        <v>0</v>
      </c>
      <c r="F25" s="48">
        <v>5.85</v>
      </c>
      <c r="G25" s="48">
        <v>4.25</v>
      </c>
      <c r="H25" s="48">
        <v>0</v>
      </c>
      <c r="I25" s="48">
        <v>211.09</v>
      </c>
      <c r="J25" s="48">
        <v>298</v>
      </c>
      <c r="K25" s="48">
        <v>0</v>
      </c>
      <c r="L25" s="48">
        <v>0</v>
      </c>
      <c r="M25" s="48">
        <v>58.8</v>
      </c>
      <c r="N25" s="48">
        <v>3.08</v>
      </c>
      <c r="O25" s="48">
        <v>20.8</v>
      </c>
      <c r="P25" s="48">
        <v>0</v>
      </c>
      <c r="Q25" s="48">
        <v>0</v>
      </c>
      <c r="R25" s="48">
        <v>3.6</v>
      </c>
      <c r="S25" s="48">
        <v>0.01</v>
      </c>
      <c r="T25" s="48">
        <v>38</v>
      </c>
      <c r="U25" s="48">
        <v>6.15</v>
      </c>
      <c r="V25" s="48">
        <v>29.25</v>
      </c>
      <c r="W25" s="48">
        <v>0</v>
      </c>
      <c r="X25" s="48">
        <v>-5.2</v>
      </c>
      <c r="Y25" s="48">
        <v>0</v>
      </c>
      <c r="Z25" s="48">
        <v>44.13</v>
      </c>
      <c r="AA25" s="48">
        <v>23.41</v>
      </c>
      <c r="AB25" s="48">
        <v>31.19</v>
      </c>
      <c r="AC25" s="48">
        <v>52.16</v>
      </c>
      <c r="AD25" s="48">
        <v>73.67</v>
      </c>
      <c r="AE25" s="48">
        <v>7.8</v>
      </c>
      <c r="AF25" s="48">
        <v>62.1</v>
      </c>
      <c r="AG25" s="48">
        <v>0</v>
      </c>
      <c r="AH25" s="48">
        <v>0</v>
      </c>
      <c r="AI25" s="48">
        <v>17.34</v>
      </c>
      <c r="AJ25" s="48">
        <v>0</v>
      </c>
      <c r="AK25" s="48">
        <v>0</v>
      </c>
      <c r="AL25" s="48">
        <v>0</v>
      </c>
      <c r="AM25" s="48">
        <v>1093.06</v>
      </c>
      <c r="AN25" s="48">
        <v>1129.44</v>
      </c>
      <c r="AO25" s="48">
        <v>31.18</v>
      </c>
      <c r="AP25" s="48">
        <v>9.58</v>
      </c>
      <c r="AQ25" s="48">
        <v>18.78</v>
      </c>
      <c r="AR25" s="48">
        <v>11.59</v>
      </c>
      <c r="AS25" s="48">
        <v>10.67</v>
      </c>
      <c r="AT25">
        <v>8.86</v>
      </c>
    </row>
    <row r="26" spans="1:46">
      <c r="A26" s="47" t="s">
        <v>511</v>
      </c>
      <c r="B26" s="48">
        <v>0</v>
      </c>
      <c r="C26" s="48">
        <v>75.14</v>
      </c>
      <c r="D26" s="48">
        <v>4.1399999999999997</v>
      </c>
      <c r="E26" s="48">
        <v>0</v>
      </c>
      <c r="F26" s="48">
        <v>5.85</v>
      </c>
      <c r="G26" s="48">
        <v>4.25</v>
      </c>
      <c r="H26" s="48">
        <v>0</v>
      </c>
      <c r="I26" s="48">
        <v>211.09</v>
      </c>
      <c r="J26" s="48">
        <v>295</v>
      </c>
      <c r="K26" s="48">
        <v>0</v>
      </c>
      <c r="L26" s="48">
        <v>0</v>
      </c>
      <c r="M26" s="48">
        <v>58.8</v>
      </c>
      <c r="N26" s="48">
        <v>3.07</v>
      </c>
      <c r="O26" s="48">
        <v>20.8</v>
      </c>
      <c r="P26" s="48">
        <v>0</v>
      </c>
      <c r="Q26" s="48">
        <v>0</v>
      </c>
      <c r="R26" s="48">
        <v>3.6</v>
      </c>
      <c r="S26" s="48">
        <v>0.01</v>
      </c>
      <c r="T26" s="48">
        <v>42</v>
      </c>
      <c r="U26" s="48">
        <v>6.15</v>
      </c>
      <c r="V26" s="48">
        <v>29.25</v>
      </c>
      <c r="W26" s="48">
        <v>0</v>
      </c>
      <c r="X26" s="48">
        <v>-5.2</v>
      </c>
      <c r="Y26" s="48">
        <v>0</v>
      </c>
      <c r="Z26" s="48">
        <v>44.13</v>
      </c>
      <c r="AA26" s="48">
        <v>23.41</v>
      </c>
      <c r="AB26" s="48">
        <v>31.19</v>
      </c>
      <c r="AC26" s="48">
        <v>52.16</v>
      </c>
      <c r="AD26" s="48">
        <v>73.67</v>
      </c>
      <c r="AE26" s="48">
        <v>7.8</v>
      </c>
      <c r="AF26" s="48">
        <v>62.1</v>
      </c>
      <c r="AG26" s="48">
        <v>0</v>
      </c>
      <c r="AH26" s="48">
        <v>0</v>
      </c>
      <c r="AI26" s="48">
        <v>17.34</v>
      </c>
      <c r="AJ26" s="48">
        <v>0</v>
      </c>
      <c r="AK26" s="48">
        <v>0</v>
      </c>
      <c r="AL26" s="48">
        <v>0</v>
      </c>
      <c r="AM26" s="48">
        <v>1099.18</v>
      </c>
      <c r="AN26" s="48">
        <v>1135.75</v>
      </c>
      <c r="AO26" s="48">
        <v>31.37</v>
      </c>
      <c r="AP26" s="48">
        <v>9.58</v>
      </c>
      <c r="AQ26" s="48">
        <v>18.78</v>
      </c>
      <c r="AR26" s="48">
        <v>11.59</v>
      </c>
      <c r="AS26" s="48">
        <v>10.67</v>
      </c>
      <c r="AT26">
        <v>14.18</v>
      </c>
    </row>
    <row r="27" spans="1:46">
      <c r="A27" s="47" t="s">
        <v>512</v>
      </c>
      <c r="B27" s="48">
        <v>2.87</v>
      </c>
      <c r="C27" s="48">
        <v>75.14</v>
      </c>
      <c r="D27" s="48">
        <v>4.1399999999999997</v>
      </c>
      <c r="E27" s="48">
        <v>0</v>
      </c>
      <c r="F27" s="48">
        <v>5.85</v>
      </c>
      <c r="G27" s="48">
        <v>4.25</v>
      </c>
      <c r="H27" s="48">
        <v>0</v>
      </c>
      <c r="I27" s="48">
        <v>211.09</v>
      </c>
      <c r="J27" s="48">
        <v>300</v>
      </c>
      <c r="K27" s="48">
        <v>0</v>
      </c>
      <c r="L27" s="48">
        <v>7.21</v>
      </c>
      <c r="M27" s="48">
        <v>58.8</v>
      </c>
      <c r="N27" s="48">
        <v>3.07</v>
      </c>
      <c r="O27" s="48">
        <v>20.8</v>
      </c>
      <c r="P27" s="48">
        <v>0</v>
      </c>
      <c r="Q27" s="48">
        <v>0</v>
      </c>
      <c r="R27" s="48">
        <v>3.6</v>
      </c>
      <c r="S27" s="48">
        <v>0.01</v>
      </c>
      <c r="T27" s="48">
        <v>45</v>
      </c>
      <c r="U27" s="48">
        <v>6.15</v>
      </c>
      <c r="V27" s="48">
        <v>29.25</v>
      </c>
      <c r="W27" s="48">
        <v>0</v>
      </c>
      <c r="X27" s="48">
        <v>-5.2</v>
      </c>
      <c r="Y27" s="48">
        <v>0</v>
      </c>
      <c r="Z27" s="48">
        <v>44.13</v>
      </c>
      <c r="AA27" s="48">
        <v>23.41</v>
      </c>
      <c r="AB27" s="48">
        <v>31.19</v>
      </c>
      <c r="AC27" s="48">
        <v>52.16</v>
      </c>
      <c r="AD27" s="48">
        <v>73.67</v>
      </c>
      <c r="AE27" s="48">
        <v>7.8</v>
      </c>
      <c r="AF27" s="48">
        <v>62.1</v>
      </c>
      <c r="AG27" s="48">
        <v>0</v>
      </c>
      <c r="AH27" s="48">
        <v>0</v>
      </c>
      <c r="AI27" s="48">
        <v>17.34</v>
      </c>
      <c r="AJ27" s="48">
        <v>0</v>
      </c>
      <c r="AK27" s="48">
        <v>0</v>
      </c>
      <c r="AL27" s="48">
        <v>0</v>
      </c>
      <c r="AM27" s="48">
        <v>1118.18</v>
      </c>
      <c r="AN27" s="48">
        <v>1155.28</v>
      </c>
      <c r="AO27" s="48">
        <v>31.9</v>
      </c>
      <c r="AP27" s="48">
        <v>9.58</v>
      </c>
      <c r="AQ27" s="48">
        <v>18.78</v>
      </c>
      <c r="AR27" s="48">
        <v>11.59</v>
      </c>
      <c r="AS27" s="48">
        <v>12.12</v>
      </c>
      <c r="AT27">
        <v>14.18</v>
      </c>
    </row>
    <row r="28" spans="1:46">
      <c r="A28" s="47" t="s">
        <v>513</v>
      </c>
      <c r="B28" s="48">
        <v>2.87</v>
      </c>
      <c r="C28" s="48">
        <v>75.14</v>
      </c>
      <c r="D28" s="48">
        <v>4.1399999999999997</v>
      </c>
      <c r="E28" s="48">
        <v>0</v>
      </c>
      <c r="F28" s="48">
        <v>5.85</v>
      </c>
      <c r="G28" s="48">
        <v>6.49</v>
      </c>
      <c r="H28" s="48">
        <v>0</v>
      </c>
      <c r="I28" s="48">
        <v>211.09</v>
      </c>
      <c r="J28" s="48">
        <v>304</v>
      </c>
      <c r="K28" s="48">
        <v>0</v>
      </c>
      <c r="L28" s="48">
        <v>7.21</v>
      </c>
      <c r="M28" s="48">
        <v>58.8</v>
      </c>
      <c r="N28" s="48">
        <v>3.07</v>
      </c>
      <c r="O28" s="48">
        <v>20.8</v>
      </c>
      <c r="P28" s="48">
        <v>0</v>
      </c>
      <c r="Q28" s="48">
        <v>0</v>
      </c>
      <c r="R28" s="48">
        <v>3.6</v>
      </c>
      <c r="S28" s="48">
        <v>0.01</v>
      </c>
      <c r="T28" s="48">
        <v>55.76</v>
      </c>
      <c r="U28" s="48">
        <v>6.15</v>
      </c>
      <c r="V28" s="48">
        <v>29.25</v>
      </c>
      <c r="W28" s="48">
        <v>0</v>
      </c>
      <c r="X28" s="48">
        <v>-5.2</v>
      </c>
      <c r="Y28" s="48">
        <v>0</v>
      </c>
      <c r="Z28" s="48">
        <v>44.13</v>
      </c>
      <c r="AA28" s="48">
        <v>23.41</v>
      </c>
      <c r="AB28" s="48">
        <v>31.19</v>
      </c>
      <c r="AC28" s="48">
        <v>52.16</v>
      </c>
      <c r="AD28" s="48">
        <v>73.67</v>
      </c>
      <c r="AE28" s="48">
        <v>7.8</v>
      </c>
      <c r="AF28" s="48">
        <v>62.1</v>
      </c>
      <c r="AG28" s="48">
        <v>0</v>
      </c>
      <c r="AH28" s="48">
        <v>0</v>
      </c>
      <c r="AI28" s="48">
        <v>17.34</v>
      </c>
      <c r="AJ28" s="48">
        <v>0</v>
      </c>
      <c r="AK28" s="48">
        <v>0</v>
      </c>
      <c r="AL28" s="48">
        <v>0</v>
      </c>
      <c r="AM28" s="48">
        <v>1134.72</v>
      </c>
      <c r="AN28" s="48">
        <v>1172.28</v>
      </c>
      <c r="AO28" s="48">
        <v>32.36</v>
      </c>
      <c r="AP28" s="48">
        <v>9.58</v>
      </c>
      <c r="AQ28" s="48">
        <v>18.78</v>
      </c>
      <c r="AR28" s="48">
        <v>11.59</v>
      </c>
      <c r="AS28" s="48">
        <v>12.12</v>
      </c>
      <c r="AT28">
        <v>14.18</v>
      </c>
    </row>
    <row r="29" spans="1:46">
      <c r="A29" s="47" t="s">
        <v>514</v>
      </c>
      <c r="B29" s="48">
        <v>2.87</v>
      </c>
      <c r="C29" s="48">
        <v>75.14</v>
      </c>
      <c r="D29" s="48">
        <v>4.1399999999999997</v>
      </c>
      <c r="E29" s="48">
        <v>0</v>
      </c>
      <c r="F29" s="48">
        <v>5.85</v>
      </c>
      <c r="G29" s="48">
        <v>8.5</v>
      </c>
      <c r="H29" s="48">
        <v>0</v>
      </c>
      <c r="I29" s="48">
        <v>211.09</v>
      </c>
      <c r="J29" s="48">
        <v>306</v>
      </c>
      <c r="K29" s="48">
        <v>0</v>
      </c>
      <c r="L29" s="48">
        <v>7.21</v>
      </c>
      <c r="M29" s="48">
        <v>58.8</v>
      </c>
      <c r="N29" s="48">
        <v>3.07</v>
      </c>
      <c r="O29" s="48">
        <v>20.8</v>
      </c>
      <c r="P29" s="48">
        <v>0</v>
      </c>
      <c r="Q29" s="48">
        <v>0</v>
      </c>
      <c r="R29" s="48">
        <v>3.6</v>
      </c>
      <c r="S29" s="48">
        <v>0.01</v>
      </c>
      <c r="T29" s="48">
        <v>58.76</v>
      </c>
      <c r="U29" s="48">
        <v>6.15</v>
      </c>
      <c r="V29" s="48">
        <v>29.25</v>
      </c>
      <c r="W29" s="48">
        <v>0</v>
      </c>
      <c r="X29" s="48">
        <v>-5.2</v>
      </c>
      <c r="Y29" s="48">
        <v>0</v>
      </c>
      <c r="Z29" s="48">
        <v>44.13</v>
      </c>
      <c r="AA29" s="48">
        <v>23.41</v>
      </c>
      <c r="AB29" s="48">
        <v>31.19</v>
      </c>
      <c r="AC29" s="48">
        <v>52.16</v>
      </c>
      <c r="AD29" s="48">
        <v>73.67</v>
      </c>
      <c r="AE29" s="48">
        <v>7.8</v>
      </c>
      <c r="AF29" s="48">
        <v>62.1</v>
      </c>
      <c r="AG29" s="48">
        <v>0</v>
      </c>
      <c r="AH29" s="48">
        <v>0</v>
      </c>
      <c r="AI29" s="48">
        <v>17.34</v>
      </c>
      <c r="AJ29" s="48">
        <v>0</v>
      </c>
      <c r="AK29" s="48">
        <v>0</v>
      </c>
      <c r="AL29" s="48">
        <v>0</v>
      </c>
      <c r="AM29" s="48">
        <v>1141.55</v>
      </c>
      <c r="AN29" s="48">
        <v>1179.29</v>
      </c>
      <c r="AO29" s="48">
        <v>32.54</v>
      </c>
      <c r="AP29" s="48">
        <v>9.58</v>
      </c>
      <c r="AQ29" s="48">
        <v>18.78</v>
      </c>
      <c r="AR29" s="48">
        <v>11.59</v>
      </c>
      <c r="AS29" s="48">
        <v>12.12</v>
      </c>
      <c r="AT29">
        <v>14.18</v>
      </c>
    </row>
    <row r="30" spans="1:46">
      <c r="A30" s="47" t="s">
        <v>515</v>
      </c>
      <c r="B30" s="48">
        <v>2.87</v>
      </c>
      <c r="C30" s="48">
        <v>75.14</v>
      </c>
      <c r="D30" s="48">
        <v>4.1399999999999997</v>
      </c>
      <c r="E30" s="48">
        <v>0</v>
      </c>
      <c r="F30" s="48">
        <v>5.8</v>
      </c>
      <c r="G30" s="48">
        <v>8.5</v>
      </c>
      <c r="H30" s="48">
        <v>0</v>
      </c>
      <c r="I30" s="48">
        <v>211.09</v>
      </c>
      <c r="J30" s="48">
        <v>318</v>
      </c>
      <c r="K30" s="48">
        <v>0</v>
      </c>
      <c r="L30" s="48">
        <v>7.21</v>
      </c>
      <c r="M30" s="48">
        <v>58.8</v>
      </c>
      <c r="N30" s="48">
        <v>3.07</v>
      </c>
      <c r="O30" s="48">
        <v>20.8</v>
      </c>
      <c r="P30" s="48">
        <v>0</v>
      </c>
      <c r="Q30" s="48">
        <v>0</v>
      </c>
      <c r="R30" s="48">
        <v>3.6</v>
      </c>
      <c r="S30" s="48">
        <v>0.01</v>
      </c>
      <c r="T30" s="48">
        <v>43.76</v>
      </c>
      <c r="U30" s="48">
        <v>6.15</v>
      </c>
      <c r="V30" s="48">
        <v>29.25</v>
      </c>
      <c r="W30" s="48">
        <v>0</v>
      </c>
      <c r="X30" s="48">
        <v>-5.2</v>
      </c>
      <c r="Y30" s="48">
        <v>0</v>
      </c>
      <c r="Z30" s="48">
        <v>44.13</v>
      </c>
      <c r="AA30" s="48">
        <v>23.41</v>
      </c>
      <c r="AB30" s="48">
        <v>31.19</v>
      </c>
      <c r="AC30" s="48">
        <v>52.16</v>
      </c>
      <c r="AD30" s="48">
        <v>73.67</v>
      </c>
      <c r="AE30" s="48">
        <v>7.8</v>
      </c>
      <c r="AF30" s="48">
        <v>62.1</v>
      </c>
      <c r="AG30" s="48">
        <v>0</v>
      </c>
      <c r="AH30" s="48">
        <v>0</v>
      </c>
      <c r="AI30" s="48">
        <v>17.34</v>
      </c>
      <c r="AJ30" s="48">
        <v>0</v>
      </c>
      <c r="AK30" s="48">
        <v>0</v>
      </c>
      <c r="AL30" s="48">
        <v>7.65</v>
      </c>
      <c r="AM30" s="48">
        <v>1141.23</v>
      </c>
      <c r="AN30" s="48">
        <v>1178.8699999999999</v>
      </c>
      <c r="AO30" s="48">
        <v>32.44</v>
      </c>
      <c r="AP30" s="48">
        <v>9.58</v>
      </c>
      <c r="AQ30" s="48">
        <v>18.78</v>
      </c>
      <c r="AR30" s="48">
        <v>11.59</v>
      </c>
      <c r="AS30" s="48">
        <v>12.12</v>
      </c>
      <c r="AT30">
        <v>9.16</v>
      </c>
    </row>
    <row r="31" spans="1:46">
      <c r="A31" s="47" t="s">
        <v>516</v>
      </c>
      <c r="B31" s="48">
        <v>2.87</v>
      </c>
      <c r="C31" s="48">
        <v>75.14</v>
      </c>
      <c r="D31" s="48">
        <v>4.1399999999999997</v>
      </c>
      <c r="E31" s="48">
        <v>0</v>
      </c>
      <c r="F31" s="48">
        <v>5.8</v>
      </c>
      <c r="G31" s="48">
        <v>8.5</v>
      </c>
      <c r="H31" s="48">
        <v>0</v>
      </c>
      <c r="I31" s="48">
        <v>211.09</v>
      </c>
      <c r="J31" s="48">
        <v>309</v>
      </c>
      <c r="K31" s="48">
        <v>0</v>
      </c>
      <c r="L31" s="48">
        <v>14.42</v>
      </c>
      <c r="M31" s="48">
        <v>58.8</v>
      </c>
      <c r="N31" s="48">
        <v>3.07</v>
      </c>
      <c r="O31" s="48">
        <v>20.8</v>
      </c>
      <c r="P31" s="48">
        <v>0</v>
      </c>
      <c r="Q31" s="48">
        <v>0</v>
      </c>
      <c r="R31" s="48">
        <v>3.6</v>
      </c>
      <c r="S31" s="48">
        <v>0.01</v>
      </c>
      <c r="T31" s="48">
        <v>51.76</v>
      </c>
      <c r="U31" s="48">
        <v>6.15</v>
      </c>
      <c r="V31" s="48">
        <v>29.25</v>
      </c>
      <c r="W31" s="48">
        <v>10.27</v>
      </c>
      <c r="X31" s="48">
        <v>-5.2</v>
      </c>
      <c r="Y31" s="48">
        <v>0</v>
      </c>
      <c r="Z31" s="48">
        <v>44.13</v>
      </c>
      <c r="AA31" s="48">
        <v>23.41</v>
      </c>
      <c r="AB31" s="48">
        <v>31.19</v>
      </c>
      <c r="AC31" s="48">
        <v>52.16</v>
      </c>
      <c r="AD31" s="48">
        <v>73.67</v>
      </c>
      <c r="AE31" s="48">
        <v>7.8</v>
      </c>
      <c r="AF31" s="48">
        <v>62.1</v>
      </c>
      <c r="AG31" s="48">
        <v>0</v>
      </c>
      <c r="AH31" s="48">
        <v>2.2799999999999998</v>
      </c>
      <c r="AI31" s="48">
        <v>17.34</v>
      </c>
      <c r="AJ31" s="48">
        <v>0</v>
      </c>
      <c r="AK31" s="48">
        <v>0</v>
      </c>
      <c r="AL31" s="48">
        <v>15.28</v>
      </c>
      <c r="AM31" s="48">
        <v>1166.92</v>
      </c>
      <c r="AN31" s="48">
        <v>1205.26</v>
      </c>
      <c r="AO31" s="48">
        <v>33.14</v>
      </c>
      <c r="AP31" s="48">
        <v>9.58</v>
      </c>
      <c r="AQ31" s="48">
        <v>18.78</v>
      </c>
      <c r="AR31" s="48">
        <v>11.59</v>
      </c>
      <c r="AS31" s="48">
        <v>12.12</v>
      </c>
      <c r="AT31">
        <v>9.16</v>
      </c>
    </row>
    <row r="32" spans="1:46">
      <c r="A32" s="47" t="s">
        <v>517</v>
      </c>
      <c r="B32" s="48">
        <v>2.87</v>
      </c>
      <c r="C32" s="48">
        <v>75.14</v>
      </c>
      <c r="D32" s="48">
        <v>4.1399999999999997</v>
      </c>
      <c r="E32" s="48">
        <v>5.9</v>
      </c>
      <c r="F32" s="48">
        <v>5.8</v>
      </c>
      <c r="G32" s="48">
        <v>8.5</v>
      </c>
      <c r="H32" s="48">
        <v>0</v>
      </c>
      <c r="I32" s="48">
        <v>211.09</v>
      </c>
      <c r="J32" s="48">
        <v>308</v>
      </c>
      <c r="K32" s="48">
        <v>0</v>
      </c>
      <c r="L32" s="48">
        <v>14.42</v>
      </c>
      <c r="M32" s="48">
        <v>58.8</v>
      </c>
      <c r="N32" s="48">
        <v>3.07</v>
      </c>
      <c r="O32" s="48">
        <v>20.8</v>
      </c>
      <c r="P32" s="48">
        <v>0</v>
      </c>
      <c r="Q32" s="48">
        <v>0</v>
      </c>
      <c r="R32" s="48">
        <v>3.6</v>
      </c>
      <c r="S32" s="48">
        <v>0.01</v>
      </c>
      <c r="T32" s="48">
        <v>43.76</v>
      </c>
      <c r="U32" s="48">
        <v>6.15</v>
      </c>
      <c r="V32" s="48">
        <v>29.25</v>
      </c>
      <c r="W32" s="48">
        <v>16.64</v>
      </c>
      <c r="X32" s="48">
        <v>-5.2</v>
      </c>
      <c r="Y32" s="48">
        <v>0</v>
      </c>
      <c r="Z32" s="48">
        <v>44.13</v>
      </c>
      <c r="AA32" s="48">
        <v>23.41</v>
      </c>
      <c r="AB32" s="48">
        <v>31.19</v>
      </c>
      <c r="AC32" s="48">
        <v>52.16</v>
      </c>
      <c r="AD32" s="48">
        <v>73.67</v>
      </c>
      <c r="AE32" s="48">
        <v>17.34</v>
      </c>
      <c r="AF32" s="48">
        <v>62.1</v>
      </c>
      <c r="AG32" s="48">
        <v>0</v>
      </c>
      <c r="AH32" s="48">
        <v>4.57</v>
      </c>
      <c r="AI32" s="48">
        <v>17.34</v>
      </c>
      <c r="AJ32" s="48">
        <v>0</v>
      </c>
      <c r="AK32" s="48">
        <v>0</v>
      </c>
      <c r="AL32" s="48">
        <v>15.28</v>
      </c>
      <c r="AM32" s="48">
        <v>1181.68</v>
      </c>
      <c r="AN32" s="48">
        <v>1220.3599999999999</v>
      </c>
      <c r="AO32" s="48">
        <v>33.479999999999997</v>
      </c>
      <c r="AP32" s="48">
        <v>9.58</v>
      </c>
      <c r="AQ32" s="48">
        <v>18.78</v>
      </c>
      <c r="AR32" s="48">
        <v>11.59</v>
      </c>
      <c r="AS32" s="48">
        <v>12.12</v>
      </c>
      <c r="AT32">
        <v>9.16</v>
      </c>
    </row>
    <row r="33" spans="1:46">
      <c r="A33" s="47" t="s">
        <v>518</v>
      </c>
      <c r="B33" s="48">
        <v>2.42</v>
      </c>
      <c r="C33" s="48">
        <v>75.14</v>
      </c>
      <c r="D33" s="48">
        <v>4.1399999999999997</v>
      </c>
      <c r="E33" s="48">
        <v>6.14</v>
      </c>
      <c r="F33" s="48">
        <v>11.59</v>
      </c>
      <c r="G33" s="48">
        <v>8.5</v>
      </c>
      <c r="H33" s="48">
        <v>0</v>
      </c>
      <c r="I33" s="48">
        <v>211.09</v>
      </c>
      <c r="J33" s="48">
        <v>299</v>
      </c>
      <c r="K33" s="48">
        <v>2.9</v>
      </c>
      <c r="L33" s="48">
        <v>14.42</v>
      </c>
      <c r="M33" s="48">
        <v>58.8</v>
      </c>
      <c r="N33" s="48">
        <v>3.07</v>
      </c>
      <c r="O33" s="48">
        <v>20.8</v>
      </c>
      <c r="P33" s="48">
        <v>0</v>
      </c>
      <c r="Q33" s="48">
        <v>0</v>
      </c>
      <c r="R33" s="48">
        <v>3.6</v>
      </c>
      <c r="S33" s="48">
        <v>0.01</v>
      </c>
      <c r="T33" s="48">
        <v>51.76</v>
      </c>
      <c r="U33" s="48">
        <v>6.15</v>
      </c>
      <c r="V33" s="48">
        <v>29.25</v>
      </c>
      <c r="W33" s="48">
        <v>29.11</v>
      </c>
      <c r="X33" s="48">
        <v>-5.2</v>
      </c>
      <c r="Y33" s="48">
        <v>0</v>
      </c>
      <c r="Z33" s="48">
        <v>44.13</v>
      </c>
      <c r="AA33" s="48">
        <v>23.41</v>
      </c>
      <c r="AB33" s="48">
        <v>31.19</v>
      </c>
      <c r="AC33" s="48">
        <v>52.16</v>
      </c>
      <c r="AD33" s="48">
        <v>73.67</v>
      </c>
      <c r="AE33" s="48">
        <v>26.01</v>
      </c>
      <c r="AF33" s="48">
        <v>62.1</v>
      </c>
      <c r="AG33" s="48">
        <v>0</v>
      </c>
      <c r="AH33" s="48">
        <v>4.57</v>
      </c>
      <c r="AI33" s="48">
        <v>17.34</v>
      </c>
      <c r="AJ33" s="48">
        <v>0</v>
      </c>
      <c r="AK33" s="48">
        <v>0</v>
      </c>
      <c r="AL33" s="48">
        <v>15.28</v>
      </c>
      <c r="AM33" s="48">
        <v>1209.5899999999999</v>
      </c>
      <c r="AN33" s="48">
        <v>1248.98</v>
      </c>
      <c r="AO33" s="48">
        <v>34.19</v>
      </c>
      <c r="AP33" s="48">
        <v>9.58</v>
      </c>
      <c r="AQ33" s="48">
        <v>18.78</v>
      </c>
      <c r="AR33" s="48">
        <v>11.59</v>
      </c>
      <c r="AS33" s="48">
        <v>12.12</v>
      </c>
      <c r="AT33">
        <v>9.16</v>
      </c>
    </row>
    <row r="34" spans="1:46">
      <c r="A34" s="47" t="s">
        <v>519</v>
      </c>
      <c r="B34" s="48">
        <v>2.85</v>
      </c>
      <c r="C34" s="48">
        <v>75.14</v>
      </c>
      <c r="D34" s="48">
        <v>4.1399999999999997</v>
      </c>
      <c r="E34" s="48">
        <v>4.16</v>
      </c>
      <c r="F34" s="48">
        <v>8.61</v>
      </c>
      <c r="G34" s="48">
        <v>6.71</v>
      </c>
      <c r="H34" s="48">
        <v>0</v>
      </c>
      <c r="I34" s="48">
        <v>210</v>
      </c>
      <c r="J34" s="48">
        <v>305</v>
      </c>
      <c r="K34" s="48">
        <v>4</v>
      </c>
      <c r="L34" s="48">
        <v>12.4</v>
      </c>
      <c r="M34" s="48">
        <v>58.8</v>
      </c>
      <c r="N34" s="48">
        <v>3.07</v>
      </c>
      <c r="O34" s="48">
        <v>20.8</v>
      </c>
      <c r="P34" s="48">
        <v>0</v>
      </c>
      <c r="Q34" s="48">
        <v>0</v>
      </c>
      <c r="R34" s="48">
        <v>3.6</v>
      </c>
      <c r="S34" s="48">
        <v>0.01</v>
      </c>
      <c r="T34" s="48">
        <v>56</v>
      </c>
      <c r="U34" s="48">
        <v>6.15</v>
      </c>
      <c r="V34" s="48">
        <v>29.25</v>
      </c>
      <c r="W34" s="48">
        <v>37.43</v>
      </c>
      <c r="X34" s="48">
        <v>-5.2</v>
      </c>
      <c r="Y34" s="48">
        <v>0</v>
      </c>
      <c r="Z34" s="48">
        <v>44.7</v>
      </c>
      <c r="AA34" s="48">
        <v>23.41</v>
      </c>
      <c r="AB34" s="48">
        <v>31.19</v>
      </c>
      <c r="AC34" s="48">
        <v>52.16</v>
      </c>
      <c r="AD34" s="48">
        <v>73.67</v>
      </c>
      <c r="AE34" s="48">
        <v>47.68</v>
      </c>
      <c r="AF34" s="48">
        <v>62.1</v>
      </c>
      <c r="AG34" s="48">
        <v>0</v>
      </c>
      <c r="AH34" s="48">
        <v>3.69</v>
      </c>
      <c r="AI34" s="48">
        <v>17.34</v>
      </c>
      <c r="AJ34" s="48">
        <v>0</v>
      </c>
      <c r="AK34" s="48">
        <v>0.11</v>
      </c>
      <c r="AL34" s="48">
        <v>15.28</v>
      </c>
      <c r="AM34" s="48">
        <v>1240.56</v>
      </c>
      <c r="AN34" s="48">
        <v>1280.68</v>
      </c>
      <c r="AO34" s="48">
        <v>34.909999999999997</v>
      </c>
      <c r="AP34" s="48">
        <v>9.58</v>
      </c>
      <c r="AQ34" s="48">
        <v>18.78</v>
      </c>
      <c r="AR34" s="48">
        <v>11.59</v>
      </c>
      <c r="AS34" s="48">
        <v>12.12</v>
      </c>
      <c r="AT34">
        <v>9.16</v>
      </c>
    </row>
    <row r="35" spans="1:46">
      <c r="A35" s="47" t="s">
        <v>520</v>
      </c>
      <c r="B35" s="48">
        <v>2.87</v>
      </c>
      <c r="C35" s="48">
        <v>75.14</v>
      </c>
      <c r="D35" s="48">
        <v>4.1399999999999997</v>
      </c>
      <c r="E35" s="48">
        <v>12.35</v>
      </c>
      <c r="F35" s="48">
        <v>11.59</v>
      </c>
      <c r="G35" s="48">
        <v>8.5</v>
      </c>
      <c r="H35" s="48">
        <v>0</v>
      </c>
      <c r="I35" s="48">
        <v>210</v>
      </c>
      <c r="J35" s="48">
        <v>300</v>
      </c>
      <c r="K35" s="48">
        <v>8.01</v>
      </c>
      <c r="L35" s="48">
        <v>14.44</v>
      </c>
      <c r="M35" s="48">
        <v>58.8</v>
      </c>
      <c r="N35" s="48">
        <v>3.07</v>
      </c>
      <c r="O35" s="48">
        <v>20.8</v>
      </c>
      <c r="P35" s="48">
        <v>0</v>
      </c>
      <c r="Q35" s="48">
        <v>0</v>
      </c>
      <c r="R35" s="48">
        <v>3.6</v>
      </c>
      <c r="S35" s="48">
        <v>0.01</v>
      </c>
      <c r="T35" s="48">
        <v>55</v>
      </c>
      <c r="U35" s="48">
        <v>12.3</v>
      </c>
      <c r="V35" s="48">
        <v>29.25</v>
      </c>
      <c r="W35" s="48">
        <v>51.36</v>
      </c>
      <c r="X35" s="48">
        <v>-5.2</v>
      </c>
      <c r="Y35" s="48">
        <v>0</v>
      </c>
      <c r="Z35" s="48">
        <v>44.7</v>
      </c>
      <c r="AA35" s="48">
        <v>23.41</v>
      </c>
      <c r="AB35" s="48">
        <v>31.19</v>
      </c>
      <c r="AC35" s="48">
        <v>52.16</v>
      </c>
      <c r="AD35" s="48">
        <v>73.67</v>
      </c>
      <c r="AE35" s="48">
        <v>47.68</v>
      </c>
      <c r="AF35" s="48">
        <v>62.1</v>
      </c>
      <c r="AG35" s="48">
        <v>0</v>
      </c>
      <c r="AH35" s="48">
        <v>4.57</v>
      </c>
      <c r="AI35" s="48">
        <v>17.34</v>
      </c>
      <c r="AJ35" s="48">
        <v>0</v>
      </c>
      <c r="AK35" s="48">
        <v>0.11</v>
      </c>
      <c r="AL35" s="48">
        <v>23.19</v>
      </c>
      <c r="AM35" s="48">
        <v>1281.3399999999999</v>
      </c>
      <c r="AN35" s="48">
        <v>1322.58</v>
      </c>
      <c r="AO35" s="48">
        <v>36.04</v>
      </c>
      <c r="AP35" s="48">
        <v>9.58</v>
      </c>
      <c r="AQ35" s="48">
        <v>18.78</v>
      </c>
      <c r="AR35" s="48">
        <v>11.59</v>
      </c>
      <c r="AS35" s="48">
        <v>12.12</v>
      </c>
      <c r="AT35">
        <v>9.16</v>
      </c>
    </row>
    <row r="36" spans="1:46">
      <c r="A36" s="47" t="s">
        <v>521</v>
      </c>
      <c r="B36" s="48">
        <v>8.61</v>
      </c>
      <c r="C36" s="48">
        <v>75.14</v>
      </c>
      <c r="D36" s="48">
        <v>4.1399999999999997</v>
      </c>
      <c r="E36" s="48">
        <v>18.510000000000002</v>
      </c>
      <c r="F36" s="48">
        <v>17.350000000000001</v>
      </c>
      <c r="G36" s="48">
        <v>12.76</v>
      </c>
      <c r="H36" s="48">
        <v>0</v>
      </c>
      <c r="I36" s="48">
        <v>210</v>
      </c>
      <c r="J36" s="48">
        <v>292</v>
      </c>
      <c r="K36" s="48">
        <v>12.01</v>
      </c>
      <c r="L36" s="48">
        <v>21.7</v>
      </c>
      <c r="M36" s="48">
        <v>58.8</v>
      </c>
      <c r="N36" s="48">
        <v>2.34</v>
      </c>
      <c r="O36" s="48">
        <v>20.8</v>
      </c>
      <c r="P36" s="48">
        <v>0</v>
      </c>
      <c r="Q36" s="48">
        <v>0</v>
      </c>
      <c r="R36" s="48">
        <v>3.6</v>
      </c>
      <c r="S36" s="48">
        <v>0.01</v>
      </c>
      <c r="T36" s="48">
        <v>34.49</v>
      </c>
      <c r="U36" s="48">
        <v>20.5</v>
      </c>
      <c r="V36" s="48">
        <v>29.25</v>
      </c>
      <c r="W36" s="48">
        <v>61.64</v>
      </c>
      <c r="X36" s="48">
        <v>-5.2</v>
      </c>
      <c r="Y36" s="48">
        <v>7.19</v>
      </c>
      <c r="Z36" s="48">
        <v>44.7</v>
      </c>
      <c r="AA36" s="48">
        <v>23.41</v>
      </c>
      <c r="AB36" s="48">
        <v>31.19</v>
      </c>
      <c r="AC36" s="48">
        <v>52.16</v>
      </c>
      <c r="AD36" s="48">
        <v>73.67</v>
      </c>
      <c r="AE36" s="48">
        <v>47.68</v>
      </c>
      <c r="AF36" s="48">
        <v>62.1</v>
      </c>
      <c r="AG36" s="48">
        <v>0</v>
      </c>
      <c r="AH36" s="48">
        <v>6.96</v>
      </c>
      <c r="AI36" s="48">
        <v>17.34</v>
      </c>
      <c r="AJ36" s="48">
        <v>0</v>
      </c>
      <c r="AK36" s="48">
        <v>0.11</v>
      </c>
      <c r="AL36" s="48">
        <v>23.19</v>
      </c>
      <c r="AM36" s="48">
        <v>1312.47</v>
      </c>
      <c r="AN36" s="48">
        <v>1354.58</v>
      </c>
      <c r="AO36" s="48">
        <v>36.909999999999997</v>
      </c>
      <c r="AP36" s="48">
        <v>9.58</v>
      </c>
      <c r="AQ36" s="48">
        <v>18.78</v>
      </c>
      <c r="AR36" s="48">
        <v>11.59</v>
      </c>
      <c r="AS36" s="48">
        <v>12.12</v>
      </c>
      <c r="AT36">
        <v>9.16</v>
      </c>
    </row>
    <row r="37" spans="1:46">
      <c r="A37" s="47" t="s">
        <v>522</v>
      </c>
      <c r="B37" s="48">
        <v>8.61</v>
      </c>
      <c r="C37" s="48">
        <v>75.14</v>
      </c>
      <c r="D37" s="48">
        <v>4.1399999999999997</v>
      </c>
      <c r="E37" s="48">
        <v>18.510000000000002</v>
      </c>
      <c r="F37" s="48">
        <v>17.350000000000001</v>
      </c>
      <c r="G37" s="48">
        <v>12.76</v>
      </c>
      <c r="H37" s="48">
        <v>0</v>
      </c>
      <c r="I37" s="48">
        <v>210</v>
      </c>
      <c r="J37" s="48">
        <v>295</v>
      </c>
      <c r="K37" s="48">
        <v>12.01</v>
      </c>
      <c r="L37" s="48">
        <v>21.7</v>
      </c>
      <c r="M37" s="48">
        <v>58.8</v>
      </c>
      <c r="N37" s="48">
        <v>2.34</v>
      </c>
      <c r="O37" s="48">
        <v>20.8</v>
      </c>
      <c r="P37" s="48">
        <v>0</v>
      </c>
      <c r="Q37" s="48">
        <v>0</v>
      </c>
      <c r="R37" s="48">
        <v>3.6</v>
      </c>
      <c r="S37" s="48">
        <v>0.01</v>
      </c>
      <c r="T37" s="48">
        <v>21.96</v>
      </c>
      <c r="U37" s="48">
        <v>20.5</v>
      </c>
      <c r="V37" s="48">
        <v>29.25</v>
      </c>
      <c r="W37" s="48">
        <v>61.64</v>
      </c>
      <c r="X37" s="48">
        <v>-5.2</v>
      </c>
      <c r="Y37" s="48">
        <v>7.19</v>
      </c>
      <c r="Z37" s="48">
        <v>44.7</v>
      </c>
      <c r="AA37" s="48">
        <v>23.41</v>
      </c>
      <c r="AB37" s="48">
        <v>31.19</v>
      </c>
      <c r="AC37" s="48">
        <v>52.16</v>
      </c>
      <c r="AD37" s="48">
        <v>73.67</v>
      </c>
      <c r="AE37" s="48">
        <v>47.68</v>
      </c>
      <c r="AF37" s="48">
        <v>62.1</v>
      </c>
      <c r="AG37" s="48">
        <v>0</v>
      </c>
      <c r="AH37" s="48">
        <v>6.96</v>
      </c>
      <c r="AI37" s="48">
        <v>17.34</v>
      </c>
      <c r="AJ37" s="48">
        <v>0</v>
      </c>
      <c r="AK37" s="48">
        <v>0.11</v>
      </c>
      <c r="AL37" s="48">
        <v>23.19</v>
      </c>
      <c r="AM37" s="48">
        <v>1303.21</v>
      </c>
      <c r="AN37" s="48">
        <v>1345.05</v>
      </c>
      <c r="AO37" s="48">
        <v>36.64</v>
      </c>
      <c r="AP37" s="48">
        <v>9.58</v>
      </c>
      <c r="AQ37" s="48">
        <v>18.78</v>
      </c>
      <c r="AR37" s="48">
        <v>11.59</v>
      </c>
      <c r="AS37" s="48">
        <v>12.12</v>
      </c>
      <c r="AT37">
        <v>9.16</v>
      </c>
    </row>
    <row r="38" spans="1:46">
      <c r="A38" s="47" t="s">
        <v>523</v>
      </c>
      <c r="B38" s="48">
        <v>8.2100000000000009</v>
      </c>
      <c r="C38" s="48">
        <v>75.14</v>
      </c>
      <c r="D38" s="48">
        <v>4.1399999999999997</v>
      </c>
      <c r="E38" s="48">
        <v>18.510000000000002</v>
      </c>
      <c r="F38" s="48">
        <v>17.350000000000001</v>
      </c>
      <c r="G38" s="48">
        <v>12.76</v>
      </c>
      <c r="H38" s="48">
        <v>0</v>
      </c>
      <c r="I38" s="48">
        <v>210</v>
      </c>
      <c r="J38" s="48">
        <v>291</v>
      </c>
      <c r="K38" s="48">
        <v>12.01</v>
      </c>
      <c r="L38" s="48">
        <v>21.71</v>
      </c>
      <c r="M38" s="48">
        <v>58.8</v>
      </c>
      <c r="N38" s="48">
        <v>2.34</v>
      </c>
      <c r="O38" s="48">
        <v>20.8</v>
      </c>
      <c r="P38" s="48">
        <v>0</v>
      </c>
      <c r="Q38" s="48">
        <v>0</v>
      </c>
      <c r="R38" s="48">
        <v>3.6</v>
      </c>
      <c r="S38" s="48">
        <v>0.01</v>
      </c>
      <c r="T38" s="48">
        <v>21.96</v>
      </c>
      <c r="U38" s="48">
        <v>20.5</v>
      </c>
      <c r="V38" s="48">
        <v>29.25</v>
      </c>
      <c r="W38" s="48">
        <v>61.64</v>
      </c>
      <c r="X38" s="48">
        <v>-5.2</v>
      </c>
      <c r="Y38" s="48">
        <v>7.19</v>
      </c>
      <c r="Z38" s="48">
        <v>44.7</v>
      </c>
      <c r="AA38" s="48">
        <v>23.41</v>
      </c>
      <c r="AB38" s="48">
        <v>31.19</v>
      </c>
      <c r="AC38" s="48">
        <v>52.16</v>
      </c>
      <c r="AD38" s="48">
        <v>73.67</v>
      </c>
      <c r="AE38" s="48">
        <v>47.68</v>
      </c>
      <c r="AF38" s="48">
        <v>62.1</v>
      </c>
      <c r="AG38" s="48">
        <v>0</v>
      </c>
      <c r="AH38" s="48">
        <v>6.96</v>
      </c>
      <c r="AI38" s="48">
        <v>10</v>
      </c>
      <c r="AJ38" s="48">
        <v>0</v>
      </c>
      <c r="AK38" s="48">
        <v>0.11</v>
      </c>
      <c r="AL38" s="48">
        <v>23.19</v>
      </c>
      <c r="AM38" s="48">
        <v>1291.9100000000001</v>
      </c>
      <c r="AN38" s="48">
        <v>1333.32</v>
      </c>
      <c r="AO38" s="48">
        <v>36.21</v>
      </c>
      <c r="AP38" s="48">
        <v>9.58</v>
      </c>
      <c r="AQ38" s="48">
        <v>18.78</v>
      </c>
      <c r="AR38" s="48">
        <v>11.59</v>
      </c>
      <c r="AS38" s="48">
        <v>12.12</v>
      </c>
      <c r="AT38">
        <v>9.16</v>
      </c>
    </row>
    <row r="39" spans="1:46">
      <c r="A39" s="47" t="s">
        <v>524</v>
      </c>
      <c r="B39" s="48">
        <v>8.61</v>
      </c>
      <c r="C39" s="48">
        <v>75.14</v>
      </c>
      <c r="D39" s="48">
        <v>4.1399999999999997</v>
      </c>
      <c r="E39" s="48">
        <v>18.510000000000002</v>
      </c>
      <c r="F39" s="48">
        <v>17.350000000000001</v>
      </c>
      <c r="G39" s="48">
        <v>12.76</v>
      </c>
      <c r="H39" s="48">
        <v>0</v>
      </c>
      <c r="I39" s="48">
        <v>210</v>
      </c>
      <c r="J39" s="48">
        <v>286</v>
      </c>
      <c r="K39" s="48">
        <v>12.01</v>
      </c>
      <c r="L39" s="48">
        <v>21.71</v>
      </c>
      <c r="M39" s="48">
        <v>58.8</v>
      </c>
      <c r="N39" s="48">
        <v>3.66</v>
      </c>
      <c r="O39" s="48">
        <v>20.8</v>
      </c>
      <c r="P39" s="48">
        <v>0</v>
      </c>
      <c r="Q39" s="48">
        <v>0</v>
      </c>
      <c r="R39" s="48">
        <v>3.6</v>
      </c>
      <c r="S39" s="48">
        <v>0.01</v>
      </c>
      <c r="T39" s="48">
        <v>21.96</v>
      </c>
      <c r="U39" s="48">
        <v>20.5</v>
      </c>
      <c r="V39" s="48">
        <v>29.25</v>
      </c>
      <c r="W39" s="48">
        <v>61.64</v>
      </c>
      <c r="X39" s="48">
        <v>-5.2</v>
      </c>
      <c r="Y39" s="48">
        <v>7.19</v>
      </c>
      <c r="Z39" s="48">
        <v>44.7</v>
      </c>
      <c r="AA39" s="48">
        <v>23.41</v>
      </c>
      <c r="AB39" s="48">
        <v>31.19</v>
      </c>
      <c r="AC39" s="48">
        <v>52.16</v>
      </c>
      <c r="AD39" s="48">
        <v>73.67</v>
      </c>
      <c r="AE39" s="48">
        <v>47.68</v>
      </c>
      <c r="AF39" s="48">
        <v>62.1</v>
      </c>
      <c r="AG39" s="48">
        <v>0</v>
      </c>
      <c r="AH39" s="48">
        <v>6.96</v>
      </c>
      <c r="AI39" s="48">
        <v>17.34</v>
      </c>
      <c r="AJ39" s="48">
        <v>0</v>
      </c>
      <c r="AK39" s="48">
        <v>0.11</v>
      </c>
      <c r="AL39" s="48">
        <v>23.19</v>
      </c>
      <c r="AM39" s="48">
        <v>1295.75</v>
      </c>
      <c r="AN39" s="48">
        <v>1337.38</v>
      </c>
      <c r="AO39" s="48">
        <v>36.42</v>
      </c>
      <c r="AP39" s="48">
        <v>9.58</v>
      </c>
      <c r="AQ39" s="48">
        <v>18.78</v>
      </c>
      <c r="AR39" s="48">
        <v>11.59</v>
      </c>
      <c r="AS39" s="48">
        <v>12.12</v>
      </c>
      <c r="AT39">
        <v>9.16</v>
      </c>
    </row>
    <row r="40" spans="1:46">
      <c r="A40" s="47" t="s">
        <v>525</v>
      </c>
      <c r="B40" s="48">
        <v>2.42</v>
      </c>
      <c r="C40" s="48">
        <v>75.14</v>
      </c>
      <c r="D40" s="48">
        <v>4.1399999999999997</v>
      </c>
      <c r="E40" s="48">
        <v>12.37</v>
      </c>
      <c r="F40" s="48">
        <v>11.59</v>
      </c>
      <c r="G40" s="48">
        <v>8.5</v>
      </c>
      <c r="H40" s="48">
        <v>0</v>
      </c>
      <c r="I40" s="48">
        <v>273</v>
      </c>
      <c r="J40" s="48">
        <v>389</v>
      </c>
      <c r="K40" s="48">
        <v>8.01</v>
      </c>
      <c r="L40" s="48">
        <v>21.71</v>
      </c>
      <c r="M40" s="48">
        <v>58.8</v>
      </c>
      <c r="N40" s="48">
        <v>3.66</v>
      </c>
      <c r="O40" s="48">
        <v>14.66</v>
      </c>
      <c r="P40" s="48">
        <v>0</v>
      </c>
      <c r="Q40" s="48">
        <v>0</v>
      </c>
      <c r="R40" s="48">
        <v>5.47</v>
      </c>
      <c r="S40" s="48">
        <v>14.51</v>
      </c>
      <c r="T40" s="48">
        <v>61.89</v>
      </c>
      <c r="U40" s="48">
        <v>18.45</v>
      </c>
      <c r="V40" s="48">
        <v>29.25</v>
      </c>
      <c r="W40" s="48">
        <v>51.36</v>
      </c>
      <c r="X40" s="48">
        <v>-156.79</v>
      </c>
      <c r="Y40" s="48">
        <v>0</v>
      </c>
      <c r="Z40" s="48">
        <v>44.7</v>
      </c>
      <c r="AA40" s="48">
        <v>23.41</v>
      </c>
      <c r="AB40" s="48">
        <v>31.19</v>
      </c>
      <c r="AC40" s="48">
        <v>52.16</v>
      </c>
      <c r="AD40" s="48">
        <v>73.67</v>
      </c>
      <c r="AE40" s="48">
        <v>26.01</v>
      </c>
      <c r="AF40" s="48">
        <v>62.1</v>
      </c>
      <c r="AG40" s="48">
        <v>0.05</v>
      </c>
      <c r="AH40" s="48">
        <v>6.96</v>
      </c>
      <c r="AI40" s="48">
        <v>17.34</v>
      </c>
      <c r="AJ40" s="48">
        <v>0</v>
      </c>
      <c r="AK40" s="48">
        <v>0</v>
      </c>
      <c r="AL40" s="48">
        <v>23.19</v>
      </c>
      <c r="AM40" s="48">
        <v>1281.57</v>
      </c>
      <c r="AN40" s="48">
        <v>1480.61</v>
      </c>
      <c r="AO40" s="48">
        <v>42.24</v>
      </c>
      <c r="AP40" s="48">
        <v>9.58</v>
      </c>
      <c r="AQ40" s="48">
        <v>18.78</v>
      </c>
      <c r="AR40" s="48">
        <v>11.59</v>
      </c>
      <c r="AS40" s="48">
        <v>6.79</v>
      </c>
      <c r="AT40">
        <v>9.16</v>
      </c>
    </row>
    <row r="41" spans="1:46">
      <c r="A41" s="47" t="s">
        <v>526</v>
      </c>
      <c r="B41" s="48">
        <v>2.42</v>
      </c>
      <c r="C41" s="48">
        <v>75.14</v>
      </c>
      <c r="D41" s="48">
        <v>4.1399999999999997</v>
      </c>
      <c r="E41" s="48">
        <v>6.1</v>
      </c>
      <c r="F41" s="48">
        <v>11.59</v>
      </c>
      <c r="G41" s="48">
        <v>8.5</v>
      </c>
      <c r="H41" s="48">
        <v>0</v>
      </c>
      <c r="I41" s="48">
        <v>250</v>
      </c>
      <c r="J41" s="48">
        <v>437</v>
      </c>
      <c r="K41" s="48">
        <v>8.01</v>
      </c>
      <c r="L41" s="48">
        <v>21.71</v>
      </c>
      <c r="M41" s="48">
        <v>58.8</v>
      </c>
      <c r="N41" s="48">
        <v>3.66</v>
      </c>
      <c r="O41" s="48">
        <v>14.66</v>
      </c>
      <c r="P41" s="48">
        <v>0</v>
      </c>
      <c r="Q41" s="48">
        <v>0</v>
      </c>
      <c r="R41" s="48">
        <v>5.47</v>
      </c>
      <c r="S41" s="48">
        <v>14.51</v>
      </c>
      <c r="T41" s="48">
        <v>61.89</v>
      </c>
      <c r="U41" s="48">
        <v>18.45</v>
      </c>
      <c r="V41" s="48">
        <v>29.25</v>
      </c>
      <c r="W41" s="48">
        <v>37.43</v>
      </c>
      <c r="X41" s="48">
        <v>-156.79</v>
      </c>
      <c r="Y41" s="48">
        <v>0</v>
      </c>
      <c r="Z41" s="48">
        <v>44.7</v>
      </c>
      <c r="AA41" s="48">
        <v>23.41</v>
      </c>
      <c r="AB41" s="48">
        <v>31.19</v>
      </c>
      <c r="AC41" s="48">
        <v>52.16</v>
      </c>
      <c r="AD41" s="48">
        <v>73.67</v>
      </c>
      <c r="AE41" s="48">
        <v>17.34</v>
      </c>
      <c r="AF41" s="48">
        <v>62.1</v>
      </c>
      <c r="AG41" s="48">
        <v>0.32</v>
      </c>
      <c r="AH41" s="48">
        <v>6.96</v>
      </c>
      <c r="AI41" s="48">
        <v>17.34</v>
      </c>
      <c r="AJ41" s="48">
        <v>0</v>
      </c>
      <c r="AK41" s="48">
        <v>0</v>
      </c>
      <c r="AL41" s="48">
        <v>23.19</v>
      </c>
      <c r="AM41" s="48">
        <v>1278.04</v>
      </c>
      <c r="AN41" s="48">
        <v>1477.01</v>
      </c>
      <c r="AO41" s="48">
        <v>42.18</v>
      </c>
      <c r="AP41" s="48">
        <v>9.58</v>
      </c>
      <c r="AQ41" s="48">
        <v>18.78</v>
      </c>
      <c r="AR41" s="48">
        <v>11.59</v>
      </c>
      <c r="AS41" s="48">
        <v>6.79</v>
      </c>
      <c r="AT41">
        <v>9.16</v>
      </c>
    </row>
    <row r="42" spans="1:46">
      <c r="A42" s="47" t="s">
        <v>527</v>
      </c>
      <c r="B42" s="48">
        <v>2.42</v>
      </c>
      <c r="C42" s="48">
        <v>75.14</v>
      </c>
      <c r="D42" s="48">
        <v>4.1399999999999997</v>
      </c>
      <c r="E42" s="48">
        <v>6.1</v>
      </c>
      <c r="F42" s="48">
        <v>11.59</v>
      </c>
      <c r="G42" s="48">
        <v>8.5</v>
      </c>
      <c r="H42" s="48">
        <v>0</v>
      </c>
      <c r="I42" s="48">
        <v>210</v>
      </c>
      <c r="J42" s="48">
        <v>502</v>
      </c>
      <c r="K42" s="48">
        <v>4</v>
      </c>
      <c r="L42" s="48">
        <v>21.71</v>
      </c>
      <c r="M42" s="48">
        <v>58.8</v>
      </c>
      <c r="N42" s="48">
        <v>3.66</v>
      </c>
      <c r="O42" s="48">
        <v>14.23</v>
      </c>
      <c r="P42" s="48">
        <v>0</v>
      </c>
      <c r="Q42" s="48">
        <v>0</v>
      </c>
      <c r="R42" s="48">
        <v>5.47</v>
      </c>
      <c r="S42" s="48">
        <v>14.51</v>
      </c>
      <c r="T42" s="48">
        <v>61.89</v>
      </c>
      <c r="U42" s="48">
        <v>12.3</v>
      </c>
      <c r="V42" s="48">
        <v>29.25</v>
      </c>
      <c r="W42" s="48">
        <v>35.36</v>
      </c>
      <c r="X42" s="48">
        <v>-156.79</v>
      </c>
      <c r="Y42" s="48">
        <v>0</v>
      </c>
      <c r="Z42" s="48">
        <v>43.28</v>
      </c>
      <c r="AA42" s="48">
        <v>23.41</v>
      </c>
      <c r="AB42" s="48">
        <v>31.19</v>
      </c>
      <c r="AC42" s="48">
        <v>52.16</v>
      </c>
      <c r="AD42" s="48">
        <v>73.67</v>
      </c>
      <c r="AE42" s="48">
        <v>7.8</v>
      </c>
      <c r="AF42" s="48">
        <v>62.1</v>
      </c>
      <c r="AG42" s="48">
        <v>0.94</v>
      </c>
      <c r="AH42" s="48">
        <v>6.96</v>
      </c>
      <c r="AI42" s="48">
        <v>17.34</v>
      </c>
      <c r="AJ42" s="48">
        <v>2.1</v>
      </c>
      <c r="AK42" s="48">
        <v>0</v>
      </c>
      <c r="AL42" s="48">
        <v>22.93</v>
      </c>
      <c r="AM42" s="48">
        <v>1292.0899999999999</v>
      </c>
      <c r="AN42" s="48">
        <v>1491.51</v>
      </c>
      <c r="AO42" s="48">
        <v>42.64</v>
      </c>
      <c r="AP42" s="48">
        <v>9.58</v>
      </c>
      <c r="AQ42" s="48">
        <v>18.78</v>
      </c>
      <c r="AR42" s="48">
        <v>11.59</v>
      </c>
      <c r="AS42" s="48">
        <v>17.45</v>
      </c>
      <c r="AT42">
        <v>9.16</v>
      </c>
    </row>
    <row r="43" spans="1:46">
      <c r="A43" s="47" t="s">
        <v>528</v>
      </c>
      <c r="B43" s="48">
        <v>2.42</v>
      </c>
      <c r="C43" s="48">
        <v>75.14</v>
      </c>
      <c r="D43" s="48">
        <v>4.1399999999999997</v>
      </c>
      <c r="E43" s="48">
        <v>0</v>
      </c>
      <c r="F43" s="48">
        <v>11.59</v>
      </c>
      <c r="G43" s="48">
        <v>8.5</v>
      </c>
      <c r="H43" s="48">
        <v>0</v>
      </c>
      <c r="I43" s="48">
        <v>220</v>
      </c>
      <c r="J43" s="48">
        <v>515.86</v>
      </c>
      <c r="K43" s="48">
        <v>4</v>
      </c>
      <c r="L43" s="48">
        <v>21.71</v>
      </c>
      <c r="M43" s="48">
        <v>58.8</v>
      </c>
      <c r="N43" s="48">
        <v>3.66</v>
      </c>
      <c r="O43" s="48">
        <v>14.23</v>
      </c>
      <c r="P43" s="48">
        <v>0</v>
      </c>
      <c r="Q43" s="48">
        <v>0</v>
      </c>
      <c r="R43" s="48">
        <v>5.47</v>
      </c>
      <c r="S43" s="48">
        <v>14.51</v>
      </c>
      <c r="T43" s="48">
        <v>60.12</v>
      </c>
      <c r="U43" s="48">
        <v>6.15</v>
      </c>
      <c r="V43" s="48">
        <v>29.25</v>
      </c>
      <c r="W43" s="48">
        <v>29.11</v>
      </c>
      <c r="X43" s="48">
        <v>-156.79</v>
      </c>
      <c r="Y43" s="48">
        <v>0</v>
      </c>
      <c r="Z43" s="48">
        <v>43.28</v>
      </c>
      <c r="AA43" s="48">
        <v>23.41</v>
      </c>
      <c r="AB43" s="48">
        <v>31.19</v>
      </c>
      <c r="AC43" s="48">
        <v>52.16</v>
      </c>
      <c r="AD43" s="48">
        <v>73.67</v>
      </c>
      <c r="AE43" s="48">
        <v>7.8</v>
      </c>
      <c r="AF43" s="48">
        <v>62.1</v>
      </c>
      <c r="AG43" s="48">
        <v>1.66</v>
      </c>
      <c r="AH43" s="48">
        <v>4.57</v>
      </c>
      <c r="AI43" s="48">
        <v>17.34</v>
      </c>
      <c r="AJ43" s="48">
        <v>2.1</v>
      </c>
      <c r="AK43" s="48">
        <v>0</v>
      </c>
      <c r="AL43" s="48">
        <v>22.93</v>
      </c>
      <c r="AM43" s="48">
        <v>1294.03</v>
      </c>
      <c r="AN43" s="48">
        <v>1493.43</v>
      </c>
      <c r="AO43" s="48">
        <v>42.61</v>
      </c>
      <c r="AP43" s="48">
        <v>9.58</v>
      </c>
      <c r="AQ43" s="48">
        <v>18.78</v>
      </c>
      <c r="AR43" s="48">
        <v>11.59</v>
      </c>
      <c r="AS43" s="48">
        <v>17.45</v>
      </c>
      <c r="AT43">
        <v>9.16</v>
      </c>
    </row>
    <row r="44" spans="1:46">
      <c r="A44" s="47" t="s">
        <v>529</v>
      </c>
      <c r="B44" s="48">
        <v>2.42</v>
      </c>
      <c r="C44" s="48">
        <v>75.14</v>
      </c>
      <c r="D44" s="48">
        <v>4.1399999999999997</v>
      </c>
      <c r="E44" s="48">
        <v>0</v>
      </c>
      <c r="F44" s="48">
        <v>11.59</v>
      </c>
      <c r="G44" s="48">
        <v>8.5</v>
      </c>
      <c r="H44" s="48">
        <v>0</v>
      </c>
      <c r="I44" s="48">
        <v>238</v>
      </c>
      <c r="J44" s="48">
        <v>515.86</v>
      </c>
      <c r="K44" s="48">
        <v>4</v>
      </c>
      <c r="L44" s="48">
        <v>21.71</v>
      </c>
      <c r="M44" s="48">
        <v>58.8</v>
      </c>
      <c r="N44" s="48">
        <v>3.66</v>
      </c>
      <c r="O44" s="48">
        <v>14.23</v>
      </c>
      <c r="P44" s="48">
        <v>0</v>
      </c>
      <c r="Q44" s="48">
        <v>0</v>
      </c>
      <c r="R44" s="48">
        <v>5.47</v>
      </c>
      <c r="S44" s="48">
        <v>14.51</v>
      </c>
      <c r="T44" s="48">
        <v>55.29</v>
      </c>
      <c r="U44" s="48">
        <v>6.15</v>
      </c>
      <c r="V44" s="48">
        <v>29.25</v>
      </c>
      <c r="W44" s="48">
        <v>16.64</v>
      </c>
      <c r="X44" s="48">
        <v>-156.79</v>
      </c>
      <c r="Y44" s="48">
        <v>0</v>
      </c>
      <c r="Z44" s="48">
        <v>43.28</v>
      </c>
      <c r="AA44" s="48">
        <v>23.41</v>
      </c>
      <c r="AB44" s="48">
        <v>31.19</v>
      </c>
      <c r="AC44" s="48">
        <v>52.16</v>
      </c>
      <c r="AD44" s="48">
        <v>73.67</v>
      </c>
      <c r="AE44" s="48">
        <v>7.8</v>
      </c>
      <c r="AF44" s="48">
        <v>62.1</v>
      </c>
      <c r="AG44" s="48">
        <v>2.68</v>
      </c>
      <c r="AH44" s="48">
        <v>4.57</v>
      </c>
      <c r="AI44" s="48">
        <v>17.34</v>
      </c>
      <c r="AJ44" s="48">
        <v>2.1</v>
      </c>
      <c r="AK44" s="48">
        <v>0</v>
      </c>
      <c r="AL44" s="48">
        <v>22.93</v>
      </c>
      <c r="AM44" s="48">
        <v>1295.77</v>
      </c>
      <c r="AN44" s="48">
        <v>1495.15</v>
      </c>
      <c r="AO44" s="48">
        <v>42.6</v>
      </c>
      <c r="AP44" s="48">
        <v>9.58</v>
      </c>
      <c r="AQ44" s="48">
        <v>18.78</v>
      </c>
      <c r="AR44" s="48">
        <v>11.59</v>
      </c>
      <c r="AS44" s="48">
        <v>17.45</v>
      </c>
      <c r="AT44">
        <v>9.16</v>
      </c>
    </row>
    <row r="45" spans="1:46">
      <c r="A45" s="47" t="s">
        <v>530</v>
      </c>
      <c r="B45" s="48">
        <v>2.42</v>
      </c>
      <c r="C45" s="48">
        <v>75.14</v>
      </c>
      <c r="D45" s="48">
        <v>4.1399999999999997</v>
      </c>
      <c r="E45" s="48">
        <v>0</v>
      </c>
      <c r="F45" s="48">
        <v>11.59</v>
      </c>
      <c r="G45" s="48">
        <v>4.25</v>
      </c>
      <c r="H45" s="48">
        <v>0</v>
      </c>
      <c r="I45" s="48">
        <v>266</v>
      </c>
      <c r="J45" s="48">
        <v>515.86</v>
      </c>
      <c r="K45" s="48">
        <v>4</v>
      </c>
      <c r="L45" s="48">
        <v>21.71</v>
      </c>
      <c r="M45" s="48">
        <v>58.8</v>
      </c>
      <c r="N45" s="48">
        <v>3.66</v>
      </c>
      <c r="O45" s="48">
        <v>14.23</v>
      </c>
      <c r="P45" s="48">
        <v>0</v>
      </c>
      <c r="Q45" s="48">
        <v>0</v>
      </c>
      <c r="R45" s="48">
        <v>5.47</v>
      </c>
      <c r="S45" s="48">
        <v>14.51</v>
      </c>
      <c r="T45" s="48">
        <v>50.68</v>
      </c>
      <c r="U45" s="48">
        <v>6.15</v>
      </c>
      <c r="V45" s="48">
        <v>29.25</v>
      </c>
      <c r="W45" s="48">
        <v>10.27</v>
      </c>
      <c r="X45" s="48">
        <v>-153.76</v>
      </c>
      <c r="Y45" s="48">
        <v>0</v>
      </c>
      <c r="Z45" s="48">
        <v>43.28</v>
      </c>
      <c r="AA45" s="48">
        <v>23.41</v>
      </c>
      <c r="AB45" s="48">
        <v>31.19</v>
      </c>
      <c r="AC45" s="48">
        <v>52.16</v>
      </c>
      <c r="AD45" s="48">
        <v>73.67</v>
      </c>
      <c r="AE45" s="48">
        <v>7.8</v>
      </c>
      <c r="AF45" s="48">
        <v>62.1</v>
      </c>
      <c r="AG45" s="48">
        <v>3.76</v>
      </c>
      <c r="AH45" s="48">
        <v>4.57</v>
      </c>
      <c r="AI45" s="48">
        <v>17.34</v>
      </c>
      <c r="AJ45" s="48">
        <v>2.1</v>
      </c>
      <c r="AK45" s="48">
        <v>0</v>
      </c>
      <c r="AL45" s="48">
        <v>22.93</v>
      </c>
      <c r="AM45" s="48">
        <v>1301.97</v>
      </c>
      <c r="AN45" s="48">
        <v>1498.34</v>
      </c>
      <c r="AO45" s="48">
        <v>42.62</v>
      </c>
      <c r="AP45" s="48">
        <v>9.58</v>
      </c>
      <c r="AQ45" s="48">
        <v>18.78</v>
      </c>
      <c r="AR45" s="48">
        <v>11.59</v>
      </c>
      <c r="AS45" s="48">
        <v>6.79</v>
      </c>
      <c r="AT45">
        <v>9.16</v>
      </c>
    </row>
    <row r="46" spans="1:46">
      <c r="A46" s="47" t="s">
        <v>531</v>
      </c>
      <c r="B46" s="48">
        <v>2.42</v>
      </c>
      <c r="C46" s="48">
        <v>75.14</v>
      </c>
      <c r="D46" s="48">
        <v>4.1399999999999997</v>
      </c>
      <c r="E46" s="48">
        <v>0</v>
      </c>
      <c r="F46" s="48">
        <v>11.59</v>
      </c>
      <c r="G46" s="48">
        <v>4.25</v>
      </c>
      <c r="H46" s="48">
        <v>0</v>
      </c>
      <c r="I46" s="48">
        <v>217</v>
      </c>
      <c r="J46" s="48">
        <v>515.86</v>
      </c>
      <c r="K46" s="48">
        <v>4</v>
      </c>
      <c r="L46" s="48">
        <v>21.71</v>
      </c>
      <c r="M46" s="48">
        <v>58.8</v>
      </c>
      <c r="N46" s="48">
        <v>3.66</v>
      </c>
      <c r="O46" s="48">
        <v>19.79</v>
      </c>
      <c r="P46" s="48">
        <v>0</v>
      </c>
      <c r="Q46" s="48">
        <v>0</v>
      </c>
      <c r="R46" s="48">
        <v>5.47</v>
      </c>
      <c r="S46" s="48">
        <v>14.51</v>
      </c>
      <c r="T46" s="48">
        <v>47.46</v>
      </c>
      <c r="U46" s="48">
        <v>6.15</v>
      </c>
      <c r="V46" s="48">
        <v>29.25</v>
      </c>
      <c r="W46" s="48">
        <v>0</v>
      </c>
      <c r="X46" s="48">
        <v>-44.01</v>
      </c>
      <c r="Y46" s="48">
        <v>0</v>
      </c>
      <c r="Z46" s="48">
        <v>43.28</v>
      </c>
      <c r="AA46" s="48">
        <v>23.41</v>
      </c>
      <c r="AB46" s="48">
        <v>31.19</v>
      </c>
      <c r="AC46" s="48">
        <v>52.16</v>
      </c>
      <c r="AD46" s="48">
        <v>73.67</v>
      </c>
      <c r="AE46" s="48">
        <v>7.8</v>
      </c>
      <c r="AF46" s="48">
        <v>62.1</v>
      </c>
      <c r="AG46" s="48">
        <v>4.88</v>
      </c>
      <c r="AH46" s="48">
        <v>2.2799999999999998</v>
      </c>
      <c r="AI46" s="48">
        <v>17.34</v>
      </c>
      <c r="AJ46" s="48">
        <v>2.1</v>
      </c>
      <c r="AK46" s="48">
        <v>0</v>
      </c>
      <c r="AL46" s="48">
        <v>22.93</v>
      </c>
      <c r="AM46" s="48">
        <v>1355.88</v>
      </c>
      <c r="AN46" s="48">
        <v>1439.66</v>
      </c>
      <c r="AO46" s="48">
        <v>39.770000000000003</v>
      </c>
      <c r="AP46" s="48">
        <v>9.58</v>
      </c>
      <c r="AQ46" s="48">
        <v>18.78</v>
      </c>
      <c r="AR46" s="48">
        <v>11.59</v>
      </c>
      <c r="AS46" s="48">
        <v>6.79</v>
      </c>
      <c r="AT46">
        <v>8.57</v>
      </c>
    </row>
    <row r="47" spans="1:46">
      <c r="A47" s="47" t="s">
        <v>532</v>
      </c>
      <c r="B47" s="48">
        <v>2.42</v>
      </c>
      <c r="C47" s="48">
        <v>75.14</v>
      </c>
      <c r="D47" s="48">
        <v>4.1399999999999997</v>
      </c>
      <c r="E47" s="48">
        <v>0</v>
      </c>
      <c r="F47" s="48">
        <v>11.59</v>
      </c>
      <c r="G47" s="48">
        <v>4.25</v>
      </c>
      <c r="H47" s="48">
        <v>0</v>
      </c>
      <c r="I47" s="48">
        <v>221</v>
      </c>
      <c r="J47" s="48">
        <v>515.86</v>
      </c>
      <c r="K47" s="48">
        <v>4</v>
      </c>
      <c r="L47" s="48">
        <v>21.71</v>
      </c>
      <c r="M47" s="48">
        <v>58.8</v>
      </c>
      <c r="N47" s="48">
        <v>3.66</v>
      </c>
      <c r="O47" s="48">
        <v>19.79</v>
      </c>
      <c r="P47" s="48">
        <v>0</v>
      </c>
      <c r="Q47" s="48">
        <v>0</v>
      </c>
      <c r="R47" s="48">
        <v>5.47</v>
      </c>
      <c r="S47" s="48">
        <v>14.51</v>
      </c>
      <c r="T47" s="48">
        <v>42.85</v>
      </c>
      <c r="U47" s="48">
        <v>6.15</v>
      </c>
      <c r="V47" s="48">
        <v>29.25</v>
      </c>
      <c r="W47" s="48">
        <v>0</v>
      </c>
      <c r="X47" s="48">
        <v>-5.2</v>
      </c>
      <c r="Y47" s="48">
        <v>0</v>
      </c>
      <c r="Z47" s="48">
        <v>43.28</v>
      </c>
      <c r="AA47" s="48">
        <v>23.41</v>
      </c>
      <c r="AB47" s="48">
        <v>31.19</v>
      </c>
      <c r="AC47" s="48">
        <v>52.16</v>
      </c>
      <c r="AD47" s="48">
        <v>73.67</v>
      </c>
      <c r="AE47" s="48">
        <v>7.8</v>
      </c>
      <c r="AF47" s="48">
        <v>62.1</v>
      </c>
      <c r="AG47" s="48">
        <v>7.26</v>
      </c>
      <c r="AH47" s="48">
        <v>2.2799999999999998</v>
      </c>
      <c r="AI47" s="48">
        <v>17.34</v>
      </c>
      <c r="AJ47" s="48">
        <v>2.1</v>
      </c>
      <c r="AK47" s="48">
        <v>0</v>
      </c>
      <c r="AL47" s="48">
        <v>22.93</v>
      </c>
      <c r="AM47" s="48">
        <v>1401.56</v>
      </c>
      <c r="AN47" s="48">
        <v>1446.28</v>
      </c>
      <c r="AO47" s="48">
        <v>39.51</v>
      </c>
      <c r="AP47" s="48">
        <v>9.58</v>
      </c>
      <c r="AQ47" s="48">
        <v>18.78</v>
      </c>
      <c r="AR47" s="48">
        <v>11.59</v>
      </c>
      <c r="AS47" s="48">
        <v>11.64</v>
      </c>
      <c r="AT47">
        <v>8.57</v>
      </c>
    </row>
    <row r="48" spans="1:46">
      <c r="A48" s="47" t="s">
        <v>533</v>
      </c>
      <c r="B48" s="48">
        <v>2.42</v>
      </c>
      <c r="C48" s="48">
        <v>75.14</v>
      </c>
      <c r="D48" s="48">
        <v>4.1399999999999997</v>
      </c>
      <c r="E48" s="48">
        <v>0</v>
      </c>
      <c r="F48" s="48">
        <v>11.59</v>
      </c>
      <c r="G48" s="48">
        <v>4.25</v>
      </c>
      <c r="H48" s="48">
        <v>0</v>
      </c>
      <c r="I48" s="48">
        <v>268</v>
      </c>
      <c r="J48" s="48">
        <v>515.86</v>
      </c>
      <c r="K48" s="48">
        <v>4</v>
      </c>
      <c r="L48" s="48">
        <v>21.71</v>
      </c>
      <c r="M48" s="48">
        <v>58.8</v>
      </c>
      <c r="N48" s="48">
        <v>3.66</v>
      </c>
      <c r="O48" s="48">
        <v>19.79</v>
      </c>
      <c r="P48" s="48">
        <v>0</v>
      </c>
      <c r="Q48" s="48">
        <v>0</v>
      </c>
      <c r="R48" s="48">
        <v>5.47</v>
      </c>
      <c r="S48" s="48">
        <v>14.51</v>
      </c>
      <c r="T48" s="48">
        <v>42.85</v>
      </c>
      <c r="U48" s="48">
        <v>6.15</v>
      </c>
      <c r="V48" s="48">
        <v>29.25</v>
      </c>
      <c r="W48" s="48">
        <v>0</v>
      </c>
      <c r="X48" s="48">
        <v>-5.2</v>
      </c>
      <c r="Y48" s="48">
        <v>0</v>
      </c>
      <c r="Z48" s="48">
        <v>43.28</v>
      </c>
      <c r="AA48" s="48">
        <v>23.41</v>
      </c>
      <c r="AB48" s="48">
        <v>31.19</v>
      </c>
      <c r="AC48" s="48">
        <v>52.16</v>
      </c>
      <c r="AD48" s="48">
        <v>73.67</v>
      </c>
      <c r="AE48" s="48">
        <v>15.61</v>
      </c>
      <c r="AF48" s="48">
        <v>62.1</v>
      </c>
      <c r="AG48" s="48">
        <v>9.17</v>
      </c>
      <c r="AH48" s="48">
        <v>0</v>
      </c>
      <c r="AI48" s="48">
        <v>17.34</v>
      </c>
      <c r="AJ48" s="48">
        <v>2.1</v>
      </c>
      <c r="AK48" s="48">
        <v>0</v>
      </c>
      <c r="AL48" s="48">
        <v>22.93</v>
      </c>
      <c r="AM48" s="48">
        <v>1454.63</v>
      </c>
      <c r="AN48" s="48">
        <v>1500.72</v>
      </c>
      <c r="AO48" s="48">
        <v>40.89</v>
      </c>
      <c r="AP48" s="48">
        <v>9.58</v>
      </c>
      <c r="AQ48" s="48">
        <v>18.78</v>
      </c>
      <c r="AR48" s="48">
        <v>11.59</v>
      </c>
      <c r="AS48" s="48">
        <v>11.64</v>
      </c>
      <c r="AT48">
        <v>8.57</v>
      </c>
    </row>
    <row r="49" spans="1:46">
      <c r="A49" s="47" t="s">
        <v>534</v>
      </c>
      <c r="B49" s="48">
        <v>2.42</v>
      </c>
      <c r="C49" s="48">
        <v>75.14</v>
      </c>
      <c r="D49" s="48">
        <v>4.1399999999999997</v>
      </c>
      <c r="E49" s="48">
        <v>0</v>
      </c>
      <c r="F49" s="48">
        <v>11.59</v>
      </c>
      <c r="G49" s="48">
        <v>4.25</v>
      </c>
      <c r="H49" s="48">
        <v>0</v>
      </c>
      <c r="I49" s="48">
        <v>315</v>
      </c>
      <c r="J49" s="48">
        <v>515.86</v>
      </c>
      <c r="K49" s="48">
        <v>4</v>
      </c>
      <c r="L49" s="48">
        <v>21.71</v>
      </c>
      <c r="M49" s="48">
        <v>58.8</v>
      </c>
      <c r="N49" s="48">
        <v>3.66</v>
      </c>
      <c r="O49" s="48">
        <v>19.79</v>
      </c>
      <c r="P49" s="48">
        <v>0</v>
      </c>
      <c r="Q49" s="48">
        <v>0</v>
      </c>
      <c r="R49" s="48">
        <v>5.47</v>
      </c>
      <c r="S49" s="48">
        <v>14.51</v>
      </c>
      <c r="T49" s="48">
        <v>42.85</v>
      </c>
      <c r="U49" s="48">
        <v>6.15</v>
      </c>
      <c r="V49" s="48">
        <v>29.25</v>
      </c>
      <c r="W49" s="48">
        <v>0</v>
      </c>
      <c r="X49" s="48">
        <v>-5.2</v>
      </c>
      <c r="Y49" s="48">
        <v>0</v>
      </c>
      <c r="Z49" s="48">
        <v>43.28</v>
      </c>
      <c r="AA49" s="48">
        <v>23.41</v>
      </c>
      <c r="AB49" s="48">
        <v>31.19</v>
      </c>
      <c r="AC49" s="48">
        <v>52.16</v>
      </c>
      <c r="AD49" s="48">
        <v>73.67</v>
      </c>
      <c r="AE49" s="48">
        <v>15.61</v>
      </c>
      <c r="AF49" s="48">
        <v>62.1</v>
      </c>
      <c r="AG49" s="48">
        <v>10.72</v>
      </c>
      <c r="AH49" s="48">
        <v>0</v>
      </c>
      <c r="AI49" s="48">
        <v>17.34</v>
      </c>
      <c r="AJ49" s="48">
        <v>2.1</v>
      </c>
      <c r="AK49" s="48">
        <v>0</v>
      </c>
      <c r="AL49" s="48">
        <v>22.93</v>
      </c>
      <c r="AM49" s="48">
        <v>1501.88</v>
      </c>
      <c r="AN49" s="48">
        <v>1549.27</v>
      </c>
      <c r="AO49" s="48">
        <v>42.18</v>
      </c>
      <c r="AP49" s="48">
        <v>9.58</v>
      </c>
      <c r="AQ49" s="48">
        <v>18.78</v>
      </c>
      <c r="AR49" s="48">
        <v>11.59</v>
      </c>
      <c r="AS49" s="48">
        <v>11.64</v>
      </c>
      <c r="AT49">
        <v>8.57</v>
      </c>
    </row>
    <row r="50" spans="1:46">
      <c r="A50" s="47" t="s">
        <v>535</v>
      </c>
      <c r="B50" s="48">
        <v>2.42</v>
      </c>
      <c r="C50" s="48">
        <v>75.14</v>
      </c>
      <c r="D50" s="48">
        <v>4.1399999999999997</v>
      </c>
      <c r="E50" s="48">
        <v>0</v>
      </c>
      <c r="F50" s="48">
        <v>11.59</v>
      </c>
      <c r="G50" s="48">
        <v>4.25</v>
      </c>
      <c r="H50" s="48">
        <v>0.22</v>
      </c>
      <c r="I50" s="48">
        <v>373</v>
      </c>
      <c r="J50" s="48">
        <v>515.86</v>
      </c>
      <c r="K50" s="48">
        <v>4</v>
      </c>
      <c r="L50" s="48">
        <v>21.71</v>
      </c>
      <c r="M50" s="48">
        <v>58.8</v>
      </c>
      <c r="N50" s="48">
        <v>3.66</v>
      </c>
      <c r="O50" s="48">
        <v>18.8</v>
      </c>
      <c r="P50" s="48">
        <v>0</v>
      </c>
      <c r="Q50" s="48">
        <v>0</v>
      </c>
      <c r="R50" s="48">
        <v>5.47</v>
      </c>
      <c r="S50" s="48">
        <v>14.51</v>
      </c>
      <c r="T50" s="48">
        <v>42.85</v>
      </c>
      <c r="U50" s="48">
        <v>6.15</v>
      </c>
      <c r="V50" s="48">
        <v>29.25</v>
      </c>
      <c r="W50" s="48">
        <v>0</v>
      </c>
      <c r="X50" s="48">
        <v>-2.5</v>
      </c>
      <c r="Y50" s="48">
        <v>0</v>
      </c>
      <c r="Z50" s="48">
        <v>41.3</v>
      </c>
      <c r="AA50" s="48">
        <v>23.41</v>
      </c>
      <c r="AB50" s="48">
        <v>31.19</v>
      </c>
      <c r="AC50" s="48">
        <v>52.16</v>
      </c>
      <c r="AD50" s="48">
        <v>73.67</v>
      </c>
      <c r="AE50" s="48">
        <v>15.61</v>
      </c>
      <c r="AF50" s="48">
        <v>62.1</v>
      </c>
      <c r="AG50" s="48">
        <v>12.02</v>
      </c>
      <c r="AH50" s="48">
        <v>0</v>
      </c>
      <c r="AI50" s="48">
        <v>17.34</v>
      </c>
      <c r="AJ50" s="48">
        <v>2.1</v>
      </c>
      <c r="AK50" s="48">
        <v>0</v>
      </c>
      <c r="AL50" s="48">
        <v>22.93</v>
      </c>
      <c r="AM50" s="48">
        <v>1559.58</v>
      </c>
      <c r="AN50" s="48">
        <v>1605.81</v>
      </c>
      <c r="AO50" s="48">
        <v>43.73</v>
      </c>
      <c r="AP50" s="48">
        <v>9.58</v>
      </c>
      <c r="AQ50" s="48">
        <v>18.78</v>
      </c>
      <c r="AR50" s="48">
        <v>11.59</v>
      </c>
      <c r="AS50" s="48">
        <v>11.64</v>
      </c>
      <c r="AT50">
        <v>8.57</v>
      </c>
    </row>
    <row r="51" spans="1:46">
      <c r="A51" s="47" t="s">
        <v>536</v>
      </c>
      <c r="B51" s="48">
        <v>2.42</v>
      </c>
      <c r="C51" s="48">
        <v>84.05</v>
      </c>
      <c r="D51" s="48">
        <v>10</v>
      </c>
      <c r="E51" s="48">
        <v>0</v>
      </c>
      <c r="F51" s="48">
        <v>5.8</v>
      </c>
      <c r="G51" s="48">
        <v>4.25</v>
      </c>
      <c r="H51" s="48">
        <v>0.22</v>
      </c>
      <c r="I51" s="48">
        <v>383.81</v>
      </c>
      <c r="J51" s="48">
        <v>515.86</v>
      </c>
      <c r="K51" s="48">
        <v>4</v>
      </c>
      <c r="L51" s="48">
        <v>21.71</v>
      </c>
      <c r="M51" s="48">
        <v>58.8</v>
      </c>
      <c r="N51" s="48">
        <v>3.66</v>
      </c>
      <c r="O51" s="48">
        <v>18.8</v>
      </c>
      <c r="P51" s="48">
        <v>0</v>
      </c>
      <c r="Q51" s="48">
        <v>0</v>
      </c>
      <c r="R51" s="48">
        <v>5.47</v>
      </c>
      <c r="S51" s="48">
        <v>14.51</v>
      </c>
      <c r="T51" s="48">
        <v>42.85</v>
      </c>
      <c r="U51" s="48">
        <v>6.15</v>
      </c>
      <c r="V51" s="48">
        <v>29.25</v>
      </c>
      <c r="W51" s="48">
        <v>0</v>
      </c>
      <c r="X51" s="48">
        <v>-2.5</v>
      </c>
      <c r="Y51" s="48">
        <v>0</v>
      </c>
      <c r="Z51" s="48">
        <v>41.3</v>
      </c>
      <c r="AA51" s="48">
        <v>23.41</v>
      </c>
      <c r="AB51" s="48">
        <v>31.19</v>
      </c>
      <c r="AC51" s="48">
        <v>52.16</v>
      </c>
      <c r="AD51" s="48">
        <v>73.67</v>
      </c>
      <c r="AE51" s="48">
        <v>15.61</v>
      </c>
      <c r="AF51" s="48">
        <v>62.1</v>
      </c>
      <c r="AG51" s="48">
        <v>13.14</v>
      </c>
      <c r="AH51" s="48">
        <v>0</v>
      </c>
      <c r="AI51" s="48">
        <v>17.34</v>
      </c>
      <c r="AJ51" s="48">
        <v>2.1</v>
      </c>
      <c r="AK51" s="48">
        <v>0</v>
      </c>
      <c r="AL51" s="48">
        <v>22.93</v>
      </c>
      <c r="AM51" s="48">
        <v>1580.62</v>
      </c>
      <c r="AN51" s="48">
        <v>1627.2</v>
      </c>
      <c r="AO51" s="48">
        <v>44.08</v>
      </c>
      <c r="AP51" s="48">
        <v>9.58</v>
      </c>
      <c r="AQ51" s="48">
        <v>18.78</v>
      </c>
      <c r="AR51" s="48">
        <v>11.59</v>
      </c>
      <c r="AS51" s="48">
        <v>12.12</v>
      </c>
      <c r="AT51">
        <v>8.57</v>
      </c>
    </row>
    <row r="52" spans="1:46">
      <c r="A52" s="47" t="s">
        <v>537</v>
      </c>
      <c r="B52" s="48">
        <v>2.42</v>
      </c>
      <c r="C52" s="48">
        <v>84.05</v>
      </c>
      <c r="D52" s="48">
        <v>30</v>
      </c>
      <c r="E52" s="48">
        <v>0</v>
      </c>
      <c r="F52" s="48">
        <v>5.8</v>
      </c>
      <c r="G52" s="48">
        <v>4.25</v>
      </c>
      <c r="H52" s="48">
        <v>0.22</v>
      </c>
      <c r="I52" s="48">
        <v>383.81</v>
      </c>
      <c r="J52" s="48">
        <v>515.86</v>
      </c>
      <c r="K52" s="48">
        <v>4</v>
      </c>
      <c r="L52" s="48">
        <v>14.42</v>
      </c>
      <c r="M52" s="48">
        <v>58.8</v>
      </c>
      <c r="N52" s="48">
        <v>3.66</v>
      </c>
      <c r="O52" s="48">
        <v>18.8</v>
      </c>
      <c r="P52" s="48">
        <v>0</v>
      </c>
      <c r="Q52" s="48">
        <v>0</v>
      </c>
      <c r="R52" s="48">
        <v>5.47</v>
      </c>
      <c r="S52" s="48">
        <v>14.51</v>
      </c>
      <c r="T52" s="48">
        <v>42.85</v>
      </c>
      <c r="U52" s="48">
        <v>6.15</v>
      </c>
      <c r="V52" s="48">
        <v>29.25</v>
      </c>
      <c r="W52" s="48">
        <v>0</v>
      </c>
      <c r="X52" s="48">
        <v>-2.5</v>
      </c>
      <c r="Y52" s="48">
        <v>0</v>
      </c>
      <c r="Z52" s="48">
        <v>41.3</v>
      </c>
      <c r="AA52" s="48">
        <v>23.41</v>
      </c>
      <c r="AB52" s="48">
        <v>31.19</v>
      </c>
      <c r="AC52" s="48">
        <v>52.16</v>
      </c>
      <c r="AD52" s="48">
        <v>73.67</v>
      </c>
      <c r="AE52" s="48">
        <v>15.61</v>
      </c>
      <c r="AF52" s="48">
        <v>62.1</v>
      </c>
      <c r="AG52" s="48">
        <v>14.1</v>
      </c>
      <c r="AH52" s="48">
        <v>0</v>
      </c>
      <c r="AI52" s="48">
        <v>17.34</v>
      </c>
      <c r="AJ52" s="48">
        <v>2.1</v>
      </c>
      <c r="AK52" s="48">
        <v>0</v>
      </c>
      <c r="AL52" s="48">
        <v>15.28</v>
      </c>
      <c r="AM52" s="48">
        <v>1586.81</v>
      </c>
      <c r="AN52" s="48">
        <v>1633.22</v>
      </c>
      <c r="AO52" s="48">
        <v>43.92</v>
      </c>
      <c r="AP52" s="48">
        <v>9.58</v>
      </c>
      <c r="AQ52" s="48">
        <v>18.78</v>
      </c>
      <c r="AR52" s="48">
        <v>11.59</v>
      </c>
      <c r="AS52" s="48">
        <v>12.12</v>
      </c>
      <c r="AT52">
        <v>8.57</v>
      </c>
    </row>
    <row r="53" spans="1:46">
      <c r="A53" s="47" t="s">
        <v>538</v>
      </c>
      <c r="B53" s="48">
        <v>2.42</v>
      </c>
      <c r="C53" s="48">
        <v>84.05</v>
      </c>
      <c r="D53" s="48">
        <v>40</v>
      </c>
      <c r="E53" s="48">
        <v>0</v>
      </c>
      <c r="F53" s="48">
        <v>5.8</v>
      </c>
      <c r="G53" s="48">
        <v>4.25</v>
      </c>
      <c r="H53" s="48">
        <v>0.22</v>
      </c>
      <c r="I53" s="48">
        <v>383.81</v>
      </c>
      <c r="J53" s="48">
        <v>515.86</v>
      </c>
      <c r="K53" s="48">
        <v>4</v>
      </c>
      <c r="L53" s="48">
        <v>14.42</v>
      </c>
      <c r="M53" s="48">
        <v>58.8</v>
      </c>
      <c r="N53" s="48">
        <v>3.66</v>
      </c>
      <c r="O53" s="48">
        <v>18.8</v>
      </c>
      <c r="P53" s="48">
        <v>0</v>
      </c>
      <c r="Q53" s="48">
        <v>0</v>
      </c>
      <c r="R53" s="48">
        <v>5.47</v>
      </c>
      <c r="S53" s="48">
        <v>14.51</v>
      </c>
      <c r="T53" s="48">
        <v>42.85</v>
      </c>
      <c r="U53" s="48">
        <v>6.15</v>
      </c>
      <c r="V53" s="48">
        <v>29.25</v>
      </c>
      <c r="W53" s="48">
        <v>0</v>
      </c>
      <c r="X53" s="48">
        <v>-2.5</v>
      </c>
      <c r="Y53" s="48">
        <v>0</v>
      </c>
      <c r="Z53" s="48">
        <v>41.3</v>
      </c>
      <c r="AA53" s="48">
        <v>23.41</v>
      </c>
      <c r="AB53" s="48">
        <v>31.19</v>
      </c>
      <c r="AC53" s="48">
        <v>52.16</v>
      </c>
      <c r="AD53" s="48">
        <v>73.67</v>
      </c>
      <c r="AE53" s="48">
        <v>15.61</v>
      </c>
      <c r="AF53" s="48">
        <v>62.1</v>
      </c>
      <c r="AG53" s="48">
        <v>15.37</v>
      </c>
      <c r="AH53" s="48">
        <v>0</v>
      </c>
      <c r="AI53" s="48">
        <v>17.34</v>
      </c>
      <c r="AJ53" s="48">
        <v>2.1</v>
      </c>
      <c r="AK53" s="48">
        <v>0</v>
      </c>
      <c r="AL53" s="48">
        <v>15.28</v>
      </c>
      <c r="AM53" s="48">
        <v>1597.98</v>
      </c>
      <c r="AN53" s="48">
        <v>1644.49</v>
      </c>
      <c r="AO53" s="48">
        <v>44.01</v>
      </c>
      <c r="AP53" s="48">
        <v>9.58</v>
      </c>
      <c r="AQ53" s="48">
        <v>18.78</v>
      </c>
      <c r="AR53" s="48">
        <v>11.59</v>
      </c>
      <c r="AS53" s="48">
        <v>12.12</v>
      </c>
      <c r="AT53">
        <v>8.57</v>
      </c>
    </row>
    <row r="54" spans="1:46">
      <c r="A54" s="47" t="s">
        <v>539</v>
      </c>
      <c r="B54" s="48">
        <v>2.42</v>
      </c>
      <c r="C54" s="48">
        <v>84.05</v>
      </c>
      <c r="D54" s="48">
        <v>40</v>
      </c>
      <c r="E54" s="48">
        <v>0</v>
      </c>
      <c r="F54" s="48">
        <v>5.8</v>
      </c>
      <c r="G54" s="48">
        <v>4.25</v>
      </c>
      <c r="H54" s="48">
        <v>0</v>
      </c>
      <c r="I54" s="48">
        <v>383.81</v>
      </c>
      <c r="J54" s="48">
        <v>515.86</v>
      </c>
      <c r="K54" s="48">
        <v>4</v>
      </c>
      <c r="L54" s="48">
        <v>14.42</v>
      </c>
      <c r="M54" s="48">
        <v>58.8</v>
      </c>
      <c r="N54" s="48">
        <v>3.66</v>
      </c>
      <c r="O54" s="48">
        <v>18.8</v>
      </c>
      <c r="P54" s="48">
        <v>0</v>
      </c>
      <c r="Q54" s="48">
        <v>0</v>
      </c>
      <c r="R54" s="48">
        <v>5.47</v>
      </c>
      <c r="S54" s="48">
        <v>14.51</v>
      </c>
      <c r="T54" s="48">
        <v>42.85</v>
      </c>
      <c r="U54" s="48">
        <v>6.15</v>
      </c>
      <c r="V54" s="48">
        <v>29.25</v>
      </c>
      <c r="W54" s="48">
        <v>0</v>
      </c>
      <c r="X54" s="48">
        <v>19.27</v>
      </c>
      <c r="Y54" s="48">
        <v>0</v>
      </c>
      <c r="Z54" s="48">
        <v>41.3</v>
      </c>
      <c r="AA54" s="48">
        <v>23.41</v>
      </c>
      <c r="AB54" s="48">
        <v>31.19</v>
      </c>
      <c r="AC54" s="48">
        <v>52.16</v>
      </c>
      <c r="AD54" s="48">
        <v>73.67</v>
      </c>
      <c r="AE54" s="48">
        <v>15.61</v>
      </c>
      <c r="AF54" s="48">
        <v>62.1</v>
      </c>
      <c r="AG54" s="48">
        <v>15.7</v>
      </c>
      <c r="AH54" s="48">
        <v>0</v>
      </c>
      <c r="AI54" s="48">
        <v>17.34</v>
      </c>
      <c r="AJ54" s="48">
        <v>2.1</v>
      </c>
      <c r="AK54" s="48">
        <v>0</v>
      </c>
      <c r="AL54" s="48">
        <v>15.28</v>
      </c>
      <c r="AM54" s="48">
        <v>1619.7</v>
      </c>
      <c r="AN54" s="48">
        <v>1644.6</v>
      </c>
      <c r="AO54" s="48">
        <v>44.17</v>
      </c>
      <c r="AP54" s="48">
        <v>9.58</v>
      </c>
      <c r="AQ54" s="48">
        <v>18.78</v>
      </c>
      <c r="AR54" s="48">
        <v>11.59</v>
      </c>
      <c r="AS54" s="48">
        <v>12.12</v>
      </c>
      <c r="AT54">
        <v>8.57</v>
      </c>
    </row>
    <row r="55" spans="1:46">
      <c r="A55" s="47" t="s">
        <v>540</v>
      </c>
      <c r="B55" s="48">
        <v>2.42</v>
      </c>
      <c r="C55" s="48">
        <v>84.05</v>
      </c>
      <c r="D55" s="48">
        <v>40</v>
      </c>
      <c r="E55" s="48">
        <v>0</v>
      </c>
      <c r="F55" s="48">
        <v>5.8</v>
      </c>
      <c r="G55" s="48">
        <v>4.25</v>
      </c>
      <c r="H55" s="48">
        <v>0</v>
      </c>
      <c r="I55" s="48">
        <v>383.81</v>
      </c>
      <c r="J55" s="48">
        <v>515.86</v>
      </c>
      <c r="K55" s="48">
        <v>4</v>
      </c>
      <c r="L55" s="48">
        <v>14.42</v>
      </c>
      <c r="M55" s="48">
        <v>58.8</v>
      </c>
      <c r="N55" s="48">
        <v>3.66</v>
      </c>
      <c r="O55" s="48">
        <v>13.82</v>
      </c>
      <c r="P55" s="48">
        <v>0</v>
      </c>
      <c r="Q55" s="48">
        <v>0</v>
      </c>
      <c r="R55" s="48">
        <v>5.47</v>
      </c>
      <c r="S55" s="48">
        <v>13.92</v>
      </c>
      <c r="T55" s="48">
        <v>42.85</v>
      </c>
      <c r="U55" s="48">
        <v>6.15</v>
      </c>
      <c r="V55" s="48">
        <v>29.25</v>
      </c>
      <c r="W55" s="48">
        <v>0</v>
      </c>
      <c r="X55" s="48">
        <v>9.3699999999999992</v>
      </c>
      <c r="Y55" s="48">
        <v>0</v>
      </c>
      <c r="Z55" s="48">
        <v>41.3</v>
      </c>
      <c r="AA55" s="48">
        <v>23.41</v>
      </c>
      <c r="AB55" s="48">
        <v>31.19</v>
      </c>
      <c r="AC55" s="48">
        <v>52.16</v>
      </c>
      <c r="AD55" s="48">
        <v>73.67</v>
      </c>
      <c r="AE55" s="48">
        <v>15.61</v>
      </c>
      <c r="AF55" s="48">
        <v>62.1</v>
      </c>
      <c r="AG55" s="48">
        <v>15.57</v>
      </c>
      <c r="AH55" s="48">
        <v>0</v>
      </c>
      <c r="AI55" s="48">
        <v>17.34</v>
      </c>
      <c r="AJ55" s="48">
        <v>2.1</v>
      </c>
      <c r="AK55" s="48">
        <v>0</v>
      </c>
      <c r="AL55" s="48">
        <v>15.28</v>
      </c>
      <c r="AM55" s="48">
        <v>1604.27</v>
      </c>
      <c r="AN55" s="48">
        <v>1638.91</v>
      </c>
      <c r="AO55" s="48">
        <v>44.01</v>
      </c>
      <c r="AP55" s="48">
        <v>9.58</v>
      </c>
      <c r="AQ55" s="48">
        <v>18.78</v>
      </c>
      <c r="AR55" s="48">
        <v>11.59</v>
      </c>
      <c r="AS55" s="48">
        <v>12.12</v>
      </c>
      <c r="AT55">
        <v>8.57</v>
      </c>
    </row>
    <row r="56" spans="1:46">
      <c r="A56" s="47" t="s">
        <v>541</v>
      </c>
      <c r="B56" s="48">
        <v>2.42</v>
      </c>
      <c r="C56" s="48">
        <v>84.05</v>
      </c>
      <c r="D56" s="48">
        <v>40</v>
      </c>
      <c r="E56" s="48">
        <v>0</v>
      </c>
      <c r="F56" s="48">
        <v>5.8</v>
      </c>
      <c r="G56" s="48">
        <v>4.25</v>
      </c>
      <c r="H56" s="48">
        <v>0</v>
      </c>
      <c r="I56" s="48">
        <v>383.81</v>
      </c>
      <c r="J56" s="48">
        <v>515.86</v>
      </c>
      <c r="K56" s="48">
        <v>4</v>
      </c>
      <c r="L56" s="48">
        <v>14.42</v>
      </c>
      <c r="M56" s="48">
        <v>58.8</v>
      </c>
      <c r="N56" s="48">
        <v>3.66</v>
      </c>
      <c r="O56" s="48">
        <v>13.4</v>
      </c>
      <c r="P56" s="48">
        <v>0</v>
      </c>
      <c r="Q56" s="48">
        <v>0</v>
      </c>
      <c r="R56" s="48">
        <v>5.47</v>
      </c>
      <c r="S56" s="48">
        <v>13.92</v>
      </c>
      <c r="T56" s="48">
        <v>42.85</v>
      </c>
      <c r="U56" s="48">
        <v>6.15</v>
      </c>
      <c r="V56" s="48">
        <v>29.25</v>
      </c>
      <c r="W56" s="48">
        <v>0</v>
      </c>
      <c r="X56" s="48">
        <v>7.4</v>
      </c>
      <c r="Y56" s="48">
        <v>0</v>
      </c>
      <c r="Z56" s="48">
        <v>41.3</v>
      </c>
      <c r="AA56" s="48">
        <v>23.41</v>
      </c>
      <c r="AB56" s="48">
        <v>31.19</v>
      </c>
      <c r="AC56" s="48">
        <v>52.16</v>
      </c>
      <c r="AD56" s="48">
        <v>73.67</v>
      </c>
      <c r="AE56" s="48">
        <v>15.61</v>
      </c>
      <c r="AF56" s="48">
        <v>62.1</v>
      </c>
      <c r="AG56" s="48">
        <v>15.86</v>
      </c>
      <c r="AH56" s="48">
        <v>0</v>
      </c>
      <c r="AI56" s="48">
        <v>17.34</v>
      </c>
      <c r="AJ56" s="48">
        <v>2.1</v>
      </c>
      <c r="AK56" s="48">
        <v>0</v>
      </c>
      <c r="AL56" s="48">
        <v>15.28</v>
      </c>
      <c r="AM56" s="48">
        <v>1602.18</v>
      </c>
      <c r="AN56" s="48">
        <v>1638.77</v>
      </c>
      <c r="AO56" s="48">
        <v>43.99</v>
      </c>
      <c r="AP56" s="48">
        <v>9.58</v>
      </c>
      <c r="AQ56" s="48">
        <v>18.78</v>
      </c>
      <c r="AR56" s="48">
        <v>11.59</v>
      </c>
      <c r="AS56" s="48">
        <v>12.12</v>
      </c>
      <c r="AT56">
        <v>8.57</v>
      </c>
    </row>
    <row r="57" spans="1:46">
      <c r="A57" s="47" t="s">
        <v>542</v>
      </c>
      <c r="B57" s="48">
        <v>2.42</v>
      </c>
      <c r="C57" s="48">
        <v>84.05</v>
      </c>
      <c r="D57" s="48">
        <v>50</v>
      </c>
      <c r="E57" s="48">
        <v>0</v>
      </c>
      <c r="F57" s="48">
        <v>5.8</v>
      </c>
      <c r="G57" s="48">
        <v>1.68</v>
      </c>
      <c r="H57" s="48">
        <v>0</v>
      </c>
      <c r="I57" s="48">
        <v>383.81</v>
      </c>
      <c r="J57" s="48">
        <v>515.86</v>
      </c>
      <c r="K57" s="48">
        <v>4</v>
      </c>
      <c r="L57" s="48">
        <v>14.42</v>
      </c>
      <c r="M57" s="48">
        <v>58.8</v>
      </c>
      <c r="N57" s="48">
        <v>3.66</v>
      </c>
      <c r="O57" s="48">
        <v>13.4</v>
      </c>
      <c r="P57" s="48">
        <v>0</v>
      </c>
      <c r="Q57" s="48">
        <v>0</v>
      </c>
      <c r="R57" s="48">
        <v>5.47</v>
      </c>
      <c r="S57" s="48">
        <v>13.92</v>
      </c>
      <c r="T57" s="48">
        <v>42.85</v>
      </c>
      <c r="U57" s="48">
        <v>6.15</v>
      </c>
      <c r="V57" s="48">
        <v>29.25</v>
      </c>
      <c r="W57" s="48">
        <v>0</v>
      </c>
      <c r="X57" s="48">
        <v>-2.5</v>
      </c>
      <c r="Y57" s="48">
        <v>0</v>
      </c>
      <c r="Z57" s="48">
        <v>41.3</v>
      </c>
      <c r="AA57" s="48">
        <v>23.41</v>
      </c>
      <c r="AB57" s="48">
        <v>31.19</v>
      </c>
      <c r="AC57" s="48">
        <v>52.16</v>
      </c>
      <c r="AD57" s="48">
        <v>73.67</v>
      </c>
      <c r="AE57" s="48">
        <v>15.61</v>
      </c>
      <c r="AF57" s="48">
        <v>62.1</v>
      </c>
      <c r="AG57" s="48">
        <v>16.190000000000001</v>
      </c>
      <c r="AH57" s="48">
        <v>0</v>
      </c>
      <c r="AI57" s="48">
        <v>17.34</v>
      </c>
      <c r="AJ57" s="48">
        <v>2.1</v>
      </c>
      <c r="AK57" s="48">
        <v>0</v>
      </c>
      <c r="AL57" s="48">
        <v>15.28</v>
      </c>
      <c r="AM57" s="48">
        <v>1600.04</v>
      </c>
      <c r="AN57" s="48">
        <v>1646.53</v>
      </c>
      <c r="AO57" s="48">
        <v>43.99</v>
      </c>
      <c r="AP57" s="48">
        <v>9.58</v>
      </c>
      <c r="AQ57" s="48">
        <v>18.78</v>
      </c>
      <c r="AR57" s="48">
        <v>11.59</v>
      </c>
      <c r="AS57" s="48">
        <v>12.12</v>
      </c>
      <c r="AT57">
        <v>8.57</v>
      </c>
    </row>
    <row r="58" spans="1:46">
      <c r="A58" s="47" t="s">
        <v>543</v>
      </c>
      <c r="B58" s="48">
        <v>2.42</v>
      </c>
      <c r="C58" s="48">
        <v>84.05</v>
      </c>
      <c r="D58" s="48">
        <v>50</v>
      </c>
      <c r="E58" s="48">
        <v>0</v>
      </c>
      <c r="F58" s="48">
        <v>5.8</v>
      </c>
      <c r="G58" s="48">
        <v>0</v>
      </c>
      <c r="H58" s="48">
        <v>0</v>
      </c>
      <c r="I58" s="48">
        <v>383.81</v>
      </c>
      <c r="J58" s="48">
        <v>515.86</v>
      </c>
      <c r="K58" s="48">
        <v>0</v>
      </c>
      <c r="L58" s="48">
        <v>14.42</v>
      </c>
      <c r="M58" s="48">
        <v>58.8</v>
      </c>
      <c r="N58" s="48">
        <v>3.66</v>
      </c>
      <c r="O58" s="48">
        <v>17.88</v>
      </c>
      <c r="P58" s="48">
        <v>0</v>
      </c>
      <c r="Q58" s="48">
        <v>0</v>
      </c>
      <c r="R58" s="48">
        <v>5.47</v>
      </c>
      <c r="S58" s="48">
        <v>13.92</v>
      </c>
      <c r="T58" s="48">
        <v>42.85</v>
      </c>
      <c r="U58" s="48">
        <v>6.15</v>
      </c>
      <c r="V58" s="48">
        <v>29.25</v>
      </c>
      <c r="W58" s="48">
        <v>0</v>
      </c>
      <c r="X58" s="48">
        <v>-2.5</v>
      </c>
      <c r="Y58" s="48">
        <v>0</v>
      </c>
      <c r="Z58" s="48">
        <v>41.3</v>
      </c>
      <c r="AA58" s="48">
        <v>23.41</v>
      </c>
      <c r="AB58" s="48">
        <v>31.19</v>
      </c>
      <c r="AC58" s="48">
        <v>52.16</v>
      </c>
      <c r="AD58" s="48">
        <v>73.67</v>
      </c>
      <c r="AE58" s="48">
        <v>15.61</v>
      </c>
      <c r="AF58" s="48">
        <v>62.1</v>
      </c>
      <c r="AG58" s="48">
        <v>16.8</v>
      </c>
      <c r="AH58" s="48">
        <v>0</v>
      </c>
      <c r="AI58" s="48">
        <v>17.34</v>
      </c>
      <c r="AJ58" s="48">
        <v>0</v>
      </c>
      <c r="AK58" s="48">
        <v>0</v>
      </c>
      <c r="AL58" s="48">
        <v>15.28</v>
      </c>
      <c r="AM58" s="48">
        <v>1596.09</v>
      </c>
      <c r="AN58" s="48">
        <v>1642.4</v>
      </c>
      <c r="AO58" s="48">
        <v>43.81</v>
      </c>
      <c r="AP58" s="48">
        <v>9.58</v>
      </c>
      <c r="AQ58" s="48">
        <v>18.78</v>
      </c>
      <c r="AR58" s="48">
        <v>11.59</v>
      </c>
      <c r="AS58" s="48">
        <v>10.67</v>
      </c>
      <c r="AT58">
        <v>8.57</v>
      </c>
    </row>
    <row r="59" spans="1:46">
      <c r="A59" s="47" t="s">
        <v>544</v>
      </c>
      <c r="B59" s="48">
        <v>2.42</v>
      </c>
      <c r="C59" s="48">
        <v>84.05</v>
      </c>
      <c r="D59" s="48">
        <v>50</v>
      </c>
      <c r="E59" s="48">
        <v>0</v>
      </c>
      <c r="F59" s="48">
        <v>5.8</v>
      </c>
      <c r="G59" s="48">
        <v>0</v>
      </c>
      <c r="H59" s="48">
        <v>0</v>
      </c>
      <c r="I59" s="48">
        <v>383.81</v>
      </c>
      <c r="J59" s="48">
        <v>515.86</v>
      </c>
      <c r="K59" s="48">
        <v>0</v>
      </c>
      <c r="L59" s="48">
        <v>14.42</v>
      </c>
      <c r="M59" s="48">
        <v>58.8</v>
      </c>
      <c r="N59" s="48">
        <v>3.66</v>
      </c>
      <c r="O59" s="48">
        <v>17.88</v>
      </c>
      <c r="P59" s="48">
        <v>0</v>
      </c>
      <c r="Q59" s="48">
        <v>0</v>
      </c>
      <c r="R59" s="48">
        <v>5.47</v>
      </c>
      <c r="S59" s="48">
        <v>13.92</v>
      </c>
      <c r="T59" s="48">
        <v>42.85</v>
      </c>
      <c r="U59" s="48">
        <v>6.15</v>
      </c>
      <c r="V59" s="48">
        <v>29.25</v>
      </c>
      <c r="W59" s="48">
        <v>0</v>
      </c>
      <c r="X59" s="48">
        <v>-2.5</v>
      </c>
      <c r="Y59" s="48">
        <v>0</v>
      </c>
      <c r="Z59" s="48">
        <v>41.3</v>
      </c>
      <c r="AA59" s="48">
        <v>23.41</v>
      </c>
      <c r="AB59" s="48">
        <v>30.88</v>
      </c>
      <c r="AC59" s="48">
        <v>52.16</v>
      </c>
      <c r="AD59" s="48">
        <v>73.67</v>
      </c>
      <c r="AE59" s="48">
        <v>15.61</v>
      </c>
      <c r="AF59" s="48">
        <v>62.1</v>
      </c>
      <c r="AG59" s="48">
        <v>16.899999999999999</v>
      </c>
      <c r="AH59" s="48">
        <v>0</v>
      </c>
      <c r="AI59" s="48">
        <v>17.34</v>
      </c>
      <c r="AJ59" s="48">
        <v>0</v>
      </c>
      <c r="AK59" s="48">
        <v>0</v>
      </c>
      <c r="AL59" s="48">
        <v>15.28</v>
      </c>
      <c r="AM59" s="48">
        <v>1595.89</v>
      </c>
      <c r="AN59" s="48">
        <v>1642.19</v>
      </c>
      <c r="AO59" s="48">
        <v>43.79</v>
      </c>
      <c r="AP59" s="48">
        <v>9.58</v>
      </c>
      <c r="AQ59" s="48">
        <v>18.78</v>
      </c>
      <c r="AR59" s="48">
        <v>11.59</v>
      </c>
      <c r="AS59" s="48">
        <v>10.67</v>
      </c>
      <c r="AT59">
        <v>8.57</v>
      </c>
    </row>
    <row r="60" spans="1:46">
      <c r="A60" s="47" t="s">
        <v>545</v>
      </c>
      <c r="B60" s="48">
        <v>2.42</v>
      </c>
      <c r="C60" s="48">
        <v>84.05</v>
      </c>
      <c r="D60" s="48">
        <v>50</v>
      </c>
      <c r="E60" s="48">
        <v>0</v>
      </c>
      <c r="F60" s="48">
        <v>5.8</v>
      </c>
      <c r="G60" s="48">
        <v>0</v>
      </c>
      <c r="H60" s="48">
        <v>0</v>
      </c>
      <c r="I60" s="48">
        <v>383.81</v>
      </c>
      <c r="J60" s="48">
        <v>515.86</v>
      </c>
      <c r="K60" s="48">
        <v>0</v>
      </c>
      <c r="L60" s="48">
        <v>14.42</v>
      </c>
      <c r="M60" s="48">
        <v>58.8</v>
      </c>
      <c r="N60" s="48">
        <v>2.44</v>
      </c>
      <c r="O60" s="48">
        <v>17.88</v>
      </c>
      <c r="P60" s="48">
        <v>0</v>
      </c>
      <c r="Q60" s="48">
        <v>0</v>
      </c>
      <c r="R60" s="48">
        <v>5.47</v>
      </c>
      <c r="S60" s="48">
        <v>13.92</v>
      </c>
      <c r="T60" s="48">
        <v>42.85</v>
      </c>
      <c r="U60" s="48">
        <v>6.15</v>
      </c>
      <c r="V60" s="48">
        <v>29.25</v>
      </c>
      <c r="W60" s="48">
        <v>0</v>
      </c>
      <c r="X60" s="48">
        <v>-2.5</v>
      </c>
      <c r="Y60" s="48">
        <v>0</v>
      </c>
      <c r="Z60" s="48">
        <v>41.3</v>
      </c>
      <c r="AA60" s="48">
        <v>23.41</v>
      </c>
      <c r="AB60" s="48">
        <v>30.88</v>
      </c>
      <c r="AC60" s="48">
        <v>52.16</v>
      </c>
      <c r="AD60" s="48">
        <v>73.67</v>
      </c>
      <c r="AE60" s="48">
        <v>15.61</v>
      </c>
      <c r="AF60" s="48">
        <v>62.1</v>
      </c>
      <c r="AG60" s="48">
        <v>16.96</v>
      </c>
      <c r="AH60" s="48">
        <v>0</v>
      </c>
      <c r="AI60" s="48">
        <v>17.34</v>
      </c>
      <c r="AJ60" s="48">
        <v>0</v>
      </c>
      <c r="AK60" s="48">
        <v>0</v>
      </c>
      <c r="AL60" s="48">
        <v>15.28</v>
      </c>
      <c r="AM60" s="48">
        <v>1594.77</v>
      </c>
      <c r="AN60" s="48">
        <v>1641.03</v>
      </c>
      <c r="AO60" s="48">
        <v>43.76</v>
      </c>
      <c r="AP60" s="48">
        <v>9.58</v>
      </c>
      <c r="AQ60" s="48">
        <v>18.78</v>
      </c>
      <c r="AR60" s="48">
        <v>11.59</v>
      </c>
      <c r="AS60" s="48">
        <v>10.67</v>
      </c>
      <c r="AT60">
        <v>8.57</v>
      </c>
    </row>
    <row r="61" spans="1:46">
      <c r="A61" s="47" t="s">
        <v>546</v>
      </c>
      <c r="B61" s="48">
        <v>2.42</v>
      </c>
      <c r="C61" s="48">
        <v>84.05</v>
      </c>
      <c r="D61" s="48">
        <v>50</v>
      </c>
      <c r="E61" s="48">
        <v>0</v>
      </c>
      <c r="F61" s="48">
        <v>5.8</v>
      </c>
      <c r="G61" s="48">
        <v>0</v>
      </c>
      <c r="H61" s="48">
        <v>0</v>
      </c>
      <c r="I61" s="48">
        <v>383.81</v>
      </c>
      <c r="J61" s="48">
        <v>515.86</v>
      </c>
      <c r="K61" s="48">
        <v>0</v>
      </c>
      <c r="L61" s="48">
        <v>5.07</v>
      </c>
      <c r="M61" s="48">
        <v>58.8</v>
      </c>
      <c r="N61" s="48">
        <v>2.44</v>
      </c>
      <c r="O61" s="48">
        <v>17.88</v>
      </c>
      <c r="P61" s="48">
        <v>0</v>
      </c>
      <c r="Q61" s="48">
        <v>0</v>
      </c>
      <c r="R61" s="48">
        <v>5.47</v>
      </c>
      <c r="S61" s="48">
        <v>13.92</v>
      </c>
      <c r="T61" s="48">
        <v>42.85</v>
      </c>
      <c r="U61" s="48">
        <v>6.15</v>
      </c>
      <c r="V61" s="48">
        <v>29.25</v>
      </c>
      <c r="W61" s="48">
        <v>0</v>
      </c>
      <c r="X61" s="48">
        <v>-2.5</v>
      </c>
      <c r="Y61" s="48">
        <v>0</v>
      </c>
      <c r="Z61" s="48">
        <v>41.3</v>
      </c>
      <c r="AA61" s="48">
        <v>23.41</v>
      </c>
      <c r="AB61" s="48">
        <v>30.88</v>
      </c>
      <c r="AC61" s="48">
        <v>52.16</v>
      </c>
      <c r="AD61" s="48">
        <v>73.67</v>
      </c>
      <c r="AE61" s="48">
        <v>15.61</v>
      </c>
      <c r="AF61" s="48">
        <v>62.1</v>
      </c>
      <c r="AG61" s="48">
        <v>17.03</v>
      </c>
      <c r="AH61" s="48">
        <v>0</v>
      </c>
      <c r="AI61" s="48">
        <v>17.34</v>
      </c>
      <c r="AJ61" s="48">
        <v>0</v>
      </c>
      <c r="AK61" s="48">
        <v>0</v>
      </c>
      <c r="AL61" s="48">
        <v>7.42</v>
      </c>
      <c r="AM61" s="48">
        <v>1578.05</v>
      </c>
      <c r="AN61" s="48">
        <v>1623.89</v>
      </c>
      <c r="AO61" s="48">
        <v>43.33</v>
      </c>
      <c r="AP61" s="48">
        <v>9.58</v>
      </c>
      <c r="AQ61" s="48">
        <v>18.78</v>
      </c>
      <c r="AR61" s="48">
        <v>11.59</v>
      </c>
      <c r="AS61" s="48">
        <v>10.67</v>
      </c>
      <c r="AT61">
        <v>8.57</v>
      </c>
    </row>
    <row r="62" spans="1:46">
      <c r="A62" s="47" t="s">
        <v>547</v>
      </c>
      <c r="B62" s="48">
        <v>2.17</v>
      </c>
      <c r="C62" s="48">
        <v>84.05</v>
      </c>
      <c r="D62" s="48">
        <v>20</v>
      </c>
      <c r="E62" s="48">
        <v>0</v>
      </c>
      <c r="F62" s="48">
        <v>5.8</v>
      </c>
      <c r="G62" s="48">
        <v>0</v>
      </c>
      <c r="H62" s="48">
        <v>0</v>
      </c>
      <c r="I62" s="48">
        <v>383.81</v>
      </c>
      <c r="J62" s="48">
        <v>515.86</v>
      </c>
      <c r="K62" s="48">
        <v>0</v>
      </c>
      <c r="L62" s="48">
        <v>0</v>
      </c>
      <c r="M62" s="48">
        <v>58.8</v>
      </c>
      <c r="N62" s="48">
        <v>2.44</v>
      </c>
      <c r="O62" s="48">
        <v>17.88</v>
      </c>
      <c r="P62" s="48">
        <v>0</v>
      </c>
      <c r="Q62" s="48">
        <v>0</v>
      </c>
      <c r="R62" s="48">
        <v>5.47</v>
      </c>
      <c r="S62" s="48">
        <v>13.92</v>
      </c>
      <c r="T62" s="48">
        <v>42.85</v>
      </c>
      <c r="U62" s="48">
        <v>6.15</v>
      </c>
      <c r="V62" s="48">
        <v>29.25</v>
      </c>
      <c r="W62" s="48">
        <v>0</v>
      </c>
      <c r="X62" s="48">
        <v>-2.5</v>
      </c>
      <c r="Y62" s="48">
        <v>0</v>
      </c>
      <c r="Z62" s="48">
        <v>41.3</v>
      </c>
      <c r="AA62" s="48">
        <v>23.41</v>
      </c>
      <c r="AB62" s="48">
        <v>30.88</v>
      </c>
      <c r="AC62" s="48">
        <v>52.16</v>
      </c>
      <c r="AD62" s="48">
        <v>73.67</v>
      </c>
      <c r="AE62" s="48">
        <v>15.61</v>
      </c>
      <c r="AF62" s="48">
        <v>62.1</v>
      </c>
      <c r="AG62" s="48">
        <v>17.27</v>
      </c>
      <c r="AH62" s="48">
        <v>0</v>
      </c>
      <c r="AI62" s="48">
        <v>17.34</v>
      </c>
      <c r="AJ62" s="48">
        <v>0</v>
      </c>
      <c r="AK62" s="48">
        <v>0</v>
      </c>
      <c r="AL62" s="48">
        <v>7.42</v>
      </c>
      <c r="AM62" s="48">
        <v>1543.42</v>
      </c>
      <c r="AN62" s="48">
        <v>1588.81</v>
      </c>
      <c r="AO62" s="48">
        <v>42.88</v>
      </c>
      <c r="AP62" s="48">
        <v>9.58</v>
      </c>
      <c r="AQ62" s="48">
        <v>18.78</v>
      </c>
      <c r="AR62" s="48">
        <v>11.59</v>
      </c>
      <c r="AS62" s="48">
        <v>10.67</v>
      </c>
      <c r="AT62">
        <v>8.57</v>
      </c>
    </row>
    <row r="63" spans="1:46">
      <c r="A63" s="47" t="s">
        <v>548</v>
      </c>
      <c r="B63" s="48">
        <v>2.42</v>
      </c>
      <c r="C63" s="48">
        <v>84.05</v>
      </c>
      <c r="D63" s="48">
        <v>20</v>
      </c>
      <c r="E63" s="48">
        <v>0</v>
      </c>
      <c r="F63" s="48">
        <v>4.68</v>
      </c>
      <c r="G63" s="48">
        <v>0</v>
      </c>
      <c r="H63" s="48">
        <v>0</v>
      </c>
      <c r="I63" s="48">
        <v>383.81</v>
      </c>
      <c r="J63" s="48">
        <v>515.86</v>
      </c>
      <c r="K63" s="48">
        <v>0</v>
      </c>
      <c r="L63" s="48">
        <v>2.5299999999999998</v>
      </c>
      <c r="M63" s="48">
        <v>58.8</v>
      </c>
      <c r="N63" s="48">
        <v>2.44</v>
      </c>
      <c r="O63" s="48">
        <v>17.88</v>
      </c>
      <c r="P63" s="48">
        <v>0</v>
      </c>
      <c r="Q63" s="48">
        <v>0</v>
      </c>
      <c r="R63" s="48">
        <v>5.47</v>
      </c>
      <c r="S63" s="48">
        <v>13.92</v>
      </c>
      <c r="T63" s="48">
        <v>42.85</v>
      </c>
      <c r="U63" s="48">
        <v>6.15</v>
      </c>
      <c r="V63" s="48">
        <v>29.25</v>
      </c>
      <c r="W63" s="48">
        <v>0</v>
      </c>
      <c r="X63" s="48">
        <v>-2.5</v>
      </c>
      <c r="Y63" s="48">
        <v>0</v>
      </c>
      <c r="Z63" s="48">
        <v>41.3</v>
      </c>
      <c r="AA63" s="48">
        <v>23.41</v>
      </c>
      <c r="AB63" s="48">
        <v>30.88</v>
      </c>
      <c r="AC63" s="48">
        <v>52.16</v>
      </c>
      <c r="AD63" s="48">
        <v>73.67</v>
      </c>
      <c r="AE63" s="48">
        <v>15.61</v>
      </c>
      <c r="AF63" s="48">
        <v>62.1</v>
      </c>
      <c r="AG63" s="48">
        <v>17.239999999999998</v>
      </c>
      <c r="AH63" s="48">
        <v>0</v>
      </c>
      <c r="AI63" s="48">
        <v>17.34</v>
      </c>
      <c r="AJ63" s="48">
        <v>0</v>
      </c>
      <c r="AK63" s="48">
        <v>0</v>
      </c>
      <c r="AL63" s="48">
        <v>7.42</v>
      </c>
      <c r="AM63" s="48">
        <v>1549.22</v>
      </c>
      <c r="AN63" s="48">
        <v>1594.8</v>
      </c>
      <c r="AO63" s="48">
        <v>43.07</v>
      </c>
      <c r="AP63" s="48">
        <v>9.58</v>
      </c>
      <c r="AQ63" s="48">
        <v>18.78</v>
      </c>
      <c r="AR63" s="48">
        <v>11.59</v>
      </c>
      <c r="AS63" s="48">
        <v>15.03</v>
      </c>
      <c r="AT63">
        <v>8.57</v>
      </c>
    </row>
    <row r="64" spans="1:46">
      <c r="A64" s="47" t="s">
        <v>549</v>
      </c>
      <c r="B64" s="48">
        <v>2.42</v>
      </c>
      <c r="C64" s="48">
        <v>84.05</v>
      </c>
      <c r="D64" s="48">
        <v>20</v>
      </c>
      <c r="E64" s="48">
        <v>0</v>
      </c>
      <c r="F64" s="48">
        <v>4.68</v>
      </c>
      <c r="G64" s="48">
        <v>0</v>
      </c>
      <c r="H64" s="48">
        <v>0</v>
      </c>
      <c r="I64" s="48">
        <v>383.81</v>
      </c>
      <c r="J64" s="48">
        <v>515.86</v>
      </c>
      <c r="K64" s="48">
        <v>0</v>
      </c>
      <c r="L64" s="48">
        <v>7.21</v>
      </c>
      <c r="M64" s="48">
        <v>58.8</v>
      </c>
      <c r="N64" s="48">
        <v>1.83</v>
      </c>
      <c r="O64" s="48">
        <v>17.88</v>
      </c>
      <c r="P64" s="48">
        <v>0</v>
      </c>
      <c r="Q64" s="48">
        <v>0</v>
      </c>
      <c r="R64" s="48">
        <v>5.47</v>
      </c>
      <c r="S64" s="48">
        <v>13.92</v>
      </c>
      <c r="T64" s="48">
        <v>42.85</v>
      </c>
      <c r="U64" s="48">
        <v>6.15</v>
      </c>
      <c r="V64" s="48">
        <v>29.25</v>
      </c>
      <c r="W64" s="48">
        <v>0</v>
      </c>
      <c r="X64" s="48">
        <v>-2.5</v>
      </c>
      <c r="Y64" s="48">
        <v>0</v>
      </c>
      <c r="Z64" s="48">
        <v>41.3</v>
      </c>
      <c r="AA64" s="48">
        <v>23.41</v>
      </c>
      <c r="AB64" s="48">
        <v>30.88</v>
      </c>
      <c r="AC64" s="48">
        <v>52.16</v>
      </c>
      <c r="AD64" s="48">
        <v>73.67</v>
      </c>
      <c r="AE64" s="48">
        <v>15.61</v>
      </c>
      <c r="AF64" s="48">
        <v>62.1</v>
      </c>
      <c r="AG64" s="48">
        <v>16.5</v>
      </c>
      <c r="AH64" s="48">
        <v>0</v>
      </c>
      <c r="AI64" s="48">
        <v>17.34</v>
      </c>
      <c r="AJ64" s="48">
        <v>0</v>
      </c>
      <c r="AK64" s="48">
        <v>0</v>
      </c>
      <c r="AL64" s="48">
        <v>7.42</v>
      </c>
      <c r="AM64" s="48">
        <v>1552.43</v>
      </c>
      <c r="AN64" s="48">
        <v>1598.13</v>
      </c>
      <c r="AO64" s="48">
        <v>43.2</v>
      </c>
      <c r="AP64" s="48">
        <v>9.58</v>
      </c>
      <c r="AQ64" s="48">
        <v>18.78</v>
      </c>
      <c r="AR64" s="48">
        <v>11.59</v>
      </c>
      <c r="AS64" s="48">
        <v>15.03</v>
      </c>
      <c r="AT64">
        <v>8.57</v>
      </c>
    </row>
    <row r="65" spans="1:46">
      <c r="A65" s="47" t="s">
        <v>550</v>
      </c>
      <c r="B65" s="48">
        <v>0</v>
      </c>
      <c r="C65" s="48">
        <v>84.05</v>
      </c>
      <c r="D65" s="48">
        <v>40</v>
      </c>
      <c r="E65" s="48">
        <v>0</v>
      </c>
      <c r="F65" s="48">
        <v>3.4</v>
      </c>
      <c r="G65" s="48">
        <v>0</v>
      </c>
      <c r="H65" s="48">
        <v>0</v>
      </c>
      <c r="I65" s="48">
        <v>383.81</v>
      </c>
      <c r="J65" s="48">
        <v>515.86</v>
      </c>
      <c r="K65" s="48">
        <v>0</v>
      </c>
      <c r="L65" s="48">
        <v>7.21</v>
      </c>
      <c r="M65" s="48">
        <v>58.8</v>
      </c>
      <c r="N65" s="48">
        <v>1.83</v>
      </c>
      <c r="O65" s="48">
        <v>17.88</v>
      </c>
      <c r="P65" s="48">
        <v>0</v>
      </c>
      <c r="Q65" s="48">
        <v>0</v>
      </c>
      <c r="R65" s="48">
        <v>5.47</v>
      </c>
      <c r="S65" s="48">
        <v>13.92</v>
      </c>
      <c r="T65" s="48">
        <v>42.85</v>
      </c>
      <c r="U65" s="48">
        <v>6.15</v>
      </c>
      <c r="V65" s="48">
        <v>29.25</v>
      </c>
      <c r="W65" s="48">
        <v>0</v>
      </c>
      <c r="X65" s="48">
        <v>-2.5</v>
      </c>
      <c r="Y65" s="48">
        <v>0</v>
      </c>
      <c r="Z65" s="48">
        <v>41.3</v>
      </c>
      <c r="AA65" s="48">
        <v>23.41</v>
      </c>
      <c r="AB65" s="48">
        <v>30.88</v>
      </c>
      <c r="AC65" s="48">
        <v>52.16</v>
      </c>
      <c r="AD65" s="48">
        <v>73.67</v>
      </c>
      <c r="AE65" s="48">
        <v>15.61</v>
      </c>
      <c r="AF65" s="48">
        <v>62.1</v>
      </c>
      <c r="AG65" s="48">
        <v>16.350000000000001</v>
      </c>
      <c r="AH65" s="48">
        <v>0</v>
      </c>
      <c r="AI65" s="48">
        <v>17.34</v>
      </c>
      <c r="AJ65" s="48">
        <v>0</v>
      </c>
      <c r="AK65" s="48">
        <v>0</v>
      </c>
      <c r="AL65" s="48">
        <v>7.42</v>
      </c>
      <c r="AM65" s="48">
        <v>1568.45</v>
      </c>
      <c r="AN65" s="48">
        <v>1614.28</v>
      </c>
      <c r="AO65" s="48">
        <v>43.33</v>
      </c>
      <c r="AP65" s="48">
        <v>9.58</v>
      </c>
      <c r="AQ65" s="48">
        <v>18.78</v>
      </c>
      <c r="AR65" s="48">
        <v>11.59</v>
      </c>
      <c r="AS65" s="48">
        <v>15.03</v>
      </c>
      <c r="AT65">
        <v>8.57</v>
      </c>
    </row>
    <row r="66" spans="1:46">
      <c r="A66" s="47" t="s">
        <v>551</v>
      </c>
      <c r="B66" s="48">
        <v>0</v>
      </c>
      <c r="C66" s="48">
        <v>84.05</v>
      </c>
      <c r="D66" s="48">
        <v>60</v>
      </c>
      <c r="E66" s="48">
        <v>0</v>
      </c>
      <c r="F66" s="48">
        <v>3.99</v>
      </c>
      <c r="G66" s="48">
        <v>0</v>
      </c>
      <c r="H66" s="48">
        <v>0</v>
      </c>
      <c r="I66" s="48">
        <v>383.81</v>
      </c>
      <c r="J66" s="48">
        <v>515.86</v>
      </c>
      <c r="K66" s="48">
        <v>0</v>
      </c>
      <c r="L66" s="48">
        <v>7.21</v>
      </c>
      <c r="M66" s="48">
        <v>58.8</v>
      </c>
      <c r="N66" s="48">
        <v>1.83</v>
      </c>
      <c r="O66" s="48">
        <v>17.88</v>
      </c>
      <c r="P66" s="48">
        <v>0</v>
      </c>
      <c r="Q66" s="48">
        <v>0</v>
      </c>
      <c r="R66" s="48">
        <v>4.68</v>
      </c>
      <c r="S66" s="48">
        <v>13.92</v>
      </c>
      <c r="T66" s="48">
        <v>42.85</v>
      </c>
      <c r="U66" s="48">
        <v>6.15</v>
      </c>
      <c r="V66" s="48">
        <v>29.25</v>
      </c>
      <c r="W66" s="48">
        <v>0</v>
      </c>
      <c r="X66" s="48">
        <v>-2.5</v>
      </c>
      <c r="Y66" s="48">
        <v>0</v>
      </c>
      <c r="Z66" s="48">
        <v>40.17</v>
      </c>
      <c r="AA66" s="48">
        <v>23.41</v>
      </c>
      <c r="AB66" s="48">
        <v>30.88</v>
      </c>
      <c r="AC66" s="48">
        <v>52.16</v>
      </c>
      <c r="AD66" s="48">
        <v>73.67</v>
      </c>
      <c r="AE66" s="48">
        <v>15.61</v>
      </c>
      <c r="AF66" s="48">
        <v>62.1</v>
      </c>
      <c r="AG66" s="48">
        <v>16.12</v>
      </c>
      <c r="AH66" s="48">
        <v>0</v>
      </c>
      <c r="AI66" s="48">
        <v>17.34</v>
      </c>
      <c r="AJ66" s="48">
        <v>0</v>
      </c>
      <c r="AK66" s="48">
        <v>0</v>
      </c>
      <c r="AL66" s="48">
        <v>7.42</v>
      </c>
      <c r="AM66" s="48">
        <v>1586.72</v>
      </c>
      <c r="AN66" s="48">
        <v>1632.72</v>
      </c>
      <c r="AO66" s="48">
        <v>43.5</v>
      </c>
      <c r="AP66" s="48">
        <v>9.58</v>
      </c>
      <c r="AQ66" s="48">
        <v>18.78</v>
      </c>
      <c r="AR66" s="48">
        <v>11.59</v>
      </c>
      <c r="AS66" s="48">
        <v>15.03</v>
      </c>
      <c r="AT66">
        <v>8.57</v>
      </c>
    </row>
    <row r="67" spans="1:46">
      <c r="A67" s="47" t="s">
        <v>552</v>
      </c>
      <c r="B67" s="48">
        <v>0</v>
      </c>
      <c r="C67" s="48">
        <v>84.05</v>
      </c>
      <c r="D67" s="48">
        <v>80</v>
      </c>
      <c r="E67" s="48">
        <v>0</v>
      </c>
      <c r="F67" s="48">
        <v>4.0999999999999996</v>
      </c>
      <c r="G67" s="48">
        <v>0</v>
      </c>
      <c r="H67" s="48">
        <v>0</v>
      </c>
      <c r="I67" s="48">
        <v>383.81</v>
      </c>
      <c r="J67" s="48">
        <v>515.86</v>
      </c>
      <c r="K67" s="48">
        <v>0</v>
      </c>
      <c r="L67" s="48">
        <v>7.21</v>
      </c>
      <c r="M67" s="48">
        <v>58.8</v>
      </c>
      <c r="N67" s="48">
        <v>1.83</v>
      </c>
      <c r="O67" s="48">
        <v>17.88</v>
      </c>
      <c r="P67" s="48">
        <v>0</v>
      </c>
      <c r="Q67" s="48">
        <v>0</v>
      </c>
      <c r="R67" s="48">
        <v>4.68</v>
      </c>
      <c r="S67" s="48">
        <v>13.92</v>
      </c>
      <c r="T67" s="48">
        <v>42.85</v>
      </c>
      <c r="U67" s="48">
        <v>6.15</v>
      </c>
      <c r="V67" s="48">
        <v>29.25</v>
      </c>
      <c r="W67" s="48">
        <v>0</v>
      </c>
      <c r="X67" s="48">
        <v>-2.5</v>
      </c>
      <c r="Y67" s="48">
        <v>0</v>
      </c>
      <c r="Z67" s="48">
        <v>40.17</v>
      </c>
      <c r="AA67" s="48">
        <v>23.41</v>
      </c>
      <c r="AB67" s="48">
        <v>30.88</v>
      </c>
      <c r="AC67" s="48">
        <v>52.16</v>
      </c>
      <c r="AD67" s="48">
        <v>73.67</v>
      </c>
      <c r="AE67" s="48">
        <v>15.61</v>
      </c>
      <c r="AF67" s="48">
        <v>62.1</v>
      </c>
      <c r="AG67" s="48">
        <v>15.83</v>
      </c>
      <c r="AH67" s="48">
        <v>0</v>
      </c>
      <c r="AI67" s="48">
        <v>17.34</v>
      </c>
      <c r="AJ67" s="48">
        <v>0</v>
      </c>
      <c r="AK67" s="48">
        <v>0</v>
      </c>
      <c r="AL67" s="48">
        <v>7.42</v>
      </c>
      <c r="AM67" s="48">
        <v>1602.11</v>
      </c>
      <c r="AN67" s="48">
        <v>1648.18</v>
      </c>
      <c r="AO67" s="48">
        <v>43.57</v>
      </c>
      <c r="AP67" s="48">
        <v>9.58</v>
      </c>
      <c r="AQ67" s="48">
        <v>18.78</v>
      </c>
      <c r="AR67" s="48">
        <v>11.59</v>
      </c>
      <c r="AS67" s="48">
        <v>10.67</v>
      </c>
      <c r="AT67">
        <v>8.57</v>
      </c>
    </row>
    <row r="68" spans="1:46">
      <c r="A68" s="47" t="s">
        <v>553</v>
      </c>
      <c r="B68" s="48">
        <v>0</v>
      </c>
      <c r="C68" s="48">
        <v>84.05</v>
      </c>
      <c r="D68" s="48">
        <v>100</v>
      </c>
      <c r="E68" s="48">
        <v>0</v>
      </c>
      <c r="F68" s="48">
        <v>4.0999999999999996</v>
      </c>
      <c r="G68" s="48">
        <v>0</v>
      </c>
      <c r="H68" s="48">
        <v>0</v>
      </c>
      <c r="I68" s="48">
        <v>383.81</v>
      </c>
      <c r="J68" s="48">
        <v>515.86</v>
      </c>
      <c r="K68" s="48">
        <v>0</v>
      </c>
      <c r="L68" s="48">
        <v>7.21</v>
      </c>
      <c r="M68" s="48">
        <v>58.8</v>
      </c>
      <c r="N68" s="48">
        <v>1.83</v>
      </c>
      <c r="O68" s="48">
        <v>17.88</v>
      </c>
      <c r="P68" s="48">
        <v>0</v>
      </c>
      <c r="Q68" s="48">
        <v>0</v>
      </c>
      <c r="R68" s="48">
        <v>4.68</v>
      </c>
      <c r="S68" s="48">
        <v>13.92</v>
      </c>
      <c r="T68" s="48">
        <v>42.85</v>
      </c>
      <c r="U68" s="48">
        <v>6.15</v>
      </c>
      <c r="V68" s="48">
        <v>29.25</v>
      </c>
      <c r="W68" s="48">
        <v>0</v>
      </c>
      <c r="X68" s="48">
        <v>-2.5</v>
      </c>
      <c r="Y68" s="48">
        <v>0</v>
      </c>
      <c r="Z68" s="48">
        <v>40.17</v>
      </c>
      <c r="AA68" s="48">
        <v>23.41</v>
      </c>
      <c r="AB68" s="48">
        <v>30.88</v>
      </c>
      <c r="AC68" s="48">
        <v>52.16</v>
      </c>
      <c r="AD68" s="48">
        <v>73.67</v>
      </c>
      <c r="AE68" s="48">
        <v>15.61</v>
      </c>
      <c r="AF68" s="48">
        <v>62.1</v>
      </c>
      <c r="AG68" s="48">
        <v>15.45</v>
      </c>
      <c r="AH68" s="48">
        <v>0</v>
      </c>
      <c r="AI68" s="48">
        <v>17.34</v>
      </c>
      <c r="AJ68" s="48">
        <v>0</v>
      </c>
      <c r="AK68" s="48">
        <v>0</v>
      </c>
      <c r="AL68" s="48">
        <v>7.42</v>
      </c>
      <c r="AM68" s="48">
        <v>1621.53</v>
      </c>
      <c r="AN68" s="48">
        <v>1667.8</v>
      </c>
      <c r="AO68" s="48">
        <v>43.76</v>
      </c>
      <c r="AP68" s="48">
        <v>9.58</v>
      </c>
      <c r="AQ68" s="48">
        <v>18.78</v>
      </c>
      <c r="AR68" s="48">
        <v>11.59</v>
      </c>
      <c r="AS68" s="48">
        <v>10.67</v>
      </c>
      <c r="AT68">
        <v>8.57</v>
      </c>
    </row>
    <row r="69" spans="1:46">
      <c r="A69" s="47" t="s">
        <v>554</v>
      </c>
      <c r="B69" s="48">
        <v>0.92</v>
      </c>
      <c r="C69" s="48">
        <v>84.05</v>
      </c>
      <c r="D69" s="48">
        <v>100</v>
      </c>
      <c r="E69" s="48">
        <v>0</v>
      </c>
      <c r="F69" s="48">
        <v>4.0999999999999996</v>
      </c>
      <c r="G69" s="48">
        <v>0</v>
      </c>
      <c r="H69" s="48">
        <v>0</v>
      </c>
      <c r="I69" s="48">
        <v>383.81</v>
      </c>
      <c r="J69" s="48">
        <v>515.86</v>
      </c>
      <c r="K69" s="48">
        <v>0</v>
      </c>
      <c r="L69" s="48">
        <v>7.21</v>
      </c>
      <c r="M69" s="48">
        <v>58.8</v>
      </c>
      <c r="N69" s="48">
        <v>1.84</v>
      </c>
      <c r="O69" s="48">
        <v>17.88</v>
      </c>
      <c r="P69" s="48">
        <v>0</v>
      </c>
      <c r="Q69" s="48">
        <v>0</v>
      </c>
      <c r="R69" s="48">
        <v>4.68</v>
      </c>
      <c r="S69" s="48">
        <v>13.92</v>
      </c>
      <c r="T69" s="48">
        <v>42.85</v>
      </c>
      <c r="U69" s="48">
        <v>6.15</v>
      </c>
      <c r="V69" s="48">
        <v>29.25</v>
      </c>
      <c r="W69" s="48">
        <v>0</v>
      </c>
      <c r="X69" s="48">
        <v>-2.5</v>
      </c>
      <c r="Y69" s="48">
        <v>0</v>
      </c>
      <c r="Z69" s="48">
        <v>40.17</v>
      </c>
      <c r="AA69" s="48">
        <v>23.41</v>
      </c>
      <c r="AB69" s="48">
        <v>30.88</v>
      </c>
      <c r="AC69" s="48">
        <v>52.16</v>
      </c>
      <c r="AD69" s="48">
        <v>73.67</v>
      </c>
      <c r="AE69" s="48">
        <v>15.61</v>
      </c>
      <c r="AF69" s="48">
        <v>62.1</v>
      </c>
      <c r="AG69" s="48">
        <v>15.62</v>
      </c>
      <c r="AH69" s="48">
        <v>0</v>
      </c>
      <c r="AI69" s="48">
        <v>17.34</v>
      </c>
      <c r="AJ69" s="48">
        <v>0</v>
      </c>
      <c r="AK69" s="48">
        <v>0</v>
      </c>
      <c r="AL69" s="48">
        <v>7.42</v>
      </c>
      <c r="AM69" s="48">
        <v>1619.34</v>
      </c>
      <c r="AN69" s="48">
        <v>1665.52</v>
      </c>
      <c r="AO69" s="48">
        <v>43.68</v>
      </c>
      <c r="AP69" s="48">
        <v>9.58</v>
      </c>
      <c r="AQ69" s="48">
        <v>18.78</v>
      </c>
      <c r="AR69" s="48">
        <v>11.59</v>
      </c>
      <c r="AS69" s="48">
        <v>5.82</v>
      </c>
      <c r="AT69">
        <v>10.039999999999999</v>
      </c>
    </row>
    <row r="70" spans="1:46">
      <c r="A70" s="47" t="s">
        <v>555</v>
      </c>
      <c r="B70" s="48">
        <v>2.42</v>
      </c>
      <c r="C70" s="48">
        <v>84.05</v>
      </c>
      <c r="D70" s="48">
        <v>120</v>
      </c>
      <c r="E70" s="48">
        <v>0</v>
      </c>
      <c r="F70" s="48">
        <v>4.0999999999999996</v>
      </c>
      <c r="G70" s="48">
        <v>0</v>
      </c>
      <c r="H70" s="48">
        <v>0</v>
      </c>
      <c r="I70" s="48">
        <v>383.81</v>
      </c>
      <c r="J70" s="48">
        <v>515.86</v>
      </c>
      <c r="K70" s="48">
        <v>0</v>
      </c>
      <c r="L70" s="48">
        <v>12.68</v>
      </c>
      <c r="M70" s="48">
        <v>58.8</v>
      </c>
      <c r="N70" s="48">
        <v>1.83</v>
      </c>
      <c r="O70" s="48">
        <v>17.88</v>
      </c>
      <c r="P70" s="48">
        <v>0</v>
      </c>
      <c r="Q70" s="48">
        <v>0</v>
      </c>
      <c r="R70" s="48">
        <v>4.68</v>
      </c>
      <c r="S70" s="48">
        <v>13.92</v>
      </c>
      <c r="T70" s="48">
        <v>42.85</v>
      </c>
      <c r="U70" s="48">
        <v>6.15</v>
      </c>
      <c r="V70" s="48">
        <v>29.25</v>
      </c>
      <c r="W70" s="48">
        <v>0</v>
      </c>
      <c r="X70" s="48">
        <v>-2.5</v>
      </c>
      <c r="Y70" s="48">
        <v>0</v>
      </c>
      <c r="Z70" s="48">
        <v>40.17</v>
      </c>
      <c r="AA70" s="48">
        <v>23.41</v>
      </c>
      <c r="AB70" s="48">
        <v>30.88</v>
      </c>
      <c r="AC70" s="48">
        <v>52.16</v>
      </c>
      <c r="AD70" s="48">
        <v>73.67</v>
      </c>
      <c r="AE70" s="48">
        <v>15.61</v>
      </c>
      <c r="AF70" s="48">
        <v>62.1</v>
      </c>
      <c r="AG70" s="48">
        <v>14.72</v>
      </c>
      <c r="AH70" s="48">
        <v>0</v>
      </c>
      <c r="AI70" s="48">
        <v>17.34</v>
      </c>
      <c r="AJ70" s="48">
        <v>0</v>
      </c>
      <c r="AK70" s="48">
        <v>0</v>
      </c>
      <c r="AL70" s="48">
        <v>7.42</v>
      </c>
      <c r="AM70" s="48">
        <v>1656.29</v>
      </c>
      <c r="AN70" s="48">
        <v>1703.21</v>
      </c>
      <c r="AO70" s="48">
        <v>44.42</v>
      </c>
      <c r="AP70" s="48">
        <v>9.58</v>
      </c>
      <c r="AQ70" s="48">
        <v>18.78</v>
      </c>
      <c r="AR70" s="48">
        <v>11.59</v>
      </c>
      <c r="AS70" s="48">
        <v>17.45</v>
      </c>
      <c r="AT70">
        <v>10.039999999999999</v>
      </c>
    </row>
    <row r="71" spans="1:46">
      <c r="A71" s="47" t="s">
        <v>556</v>
      </c>
      <c r="B71" s="48">
        <v>2.42</v>
      </c>
      <c r="C71" s="48">
        <v>84.05</v>
      </c>
      <c r="D71" s="48">
        <v>120</v>
      </c>
      <c r="E71" s="48">
        <v>0</v>
      </c>
      <c r="F71" s="48">
        <v>4.0999999999999996</v>
      </c>
      <c r="G71" s="48">
        <v>0</v>
      </c>
      <c r="H71" s="48">
        <v>0</v>
      </c>
      <c r="I71" s="48">
        <v>383.81</v>
      </c>
      <c r="J71" s="48">
        <v>515.86</v>
      </c>
      <c r="K71" s="48">
        <v>0</v>
      </c>
      <c r="L71" s="48">
        <v>14.42</v>
      </c>
      <c r="M71" s="48">
        <v>58.8</v>
      </c>
      <c r="N71" s="48">
        <v>1.83</v>
      </c>
      <c r="O71" s="48">
        <v>17.88</v>
      </c>
      <c r="P71" s="48">
        <v>0</v>
      </c>
      <c r="Q71" s="48">
        <v>0</v>
      </c>
      <c r="R71" s="48">
        <v>4.68</v>
      </c>
      <c r="S71" s="48">
        <v>13.92</v>
      </c>
      <c r="T71" s="48">
        <v>42.85</v>
      </c>
      <c r="U71" s="48">
        <v>6.15</v>
      </c>
      <c r="V71" s="48">
        <v>29.25</v>
      </c>
      <c r="W71" s="48">
        <v>0</v>
      </c>
      <c r="X71" s="48">
        <v>-2.5</v>
      </c>
      <c r="Y71" s="48">
        <v>0</v>
      </c>
      <c r="Z71" s="48">
        <v>40.17</v>
      </c>
      <c r="AA71" s="48">
        <v>23.41</v>
      </c>
      <c r="AB71" s="48">
        <v>30.88</v>
      </c>
      <c r="AC71" s="48">
        <v>52.16</v>
      </c>
      <c r="AD71" s="48">
        <v>73.67</v>
      </c>
      <c r="AE71" s="48">
        <v>15.61</v>
      </c>
      <c r="AF71" s="48">
        <v>62.1</v>
      </c>
      <c r="AG71" s="48">
        <v>13.71</v>
      </c>
      <c r="AH71" s="48">
        <v>0</v>
      </c>
      <c r="AI71" s="48">
        <v>17.34</v>
      </c>
      <c r="AJ71" s="48">
        <v>0</v>
      </c>
      <c r="AK71" s="48">
        <v>0</v>
      </c>
      <c r="AL71" s="48">
        <v>7.42</v>
      </c>
      <c r="AM71" s="48">
        <v>1648.97</v>
      </c>
      <c r="AN71" s="48">
        <v>1695.69</v>
      </c>
      <c r="AO71" s="48">
        <v>44.22</v>
      </c>
      <c r="AP71" s="48">
        <v>9.58</v>
      </c>
      <c r="AQ71" s="48">
        <v>18.78</v>
      </c>
      <c r="AR71" s="48">
        <v>11.59</v>
      </c>
      <c r="AS71" s="48">
        <v>10.67</v>
      </c>
      <c r="AT71">
        <v>8.57</v>
      </c>
    </row>
    <row r="72" spans="1:46">
      <c r="A72" s="47" t="s">
        <v>557</v>
      </c>
      <c r="B72" s="48">
        <v>2.42</v>
      </c>
      <c r="C72" s="48">
        <v>84.05</v>
      </c>
      <c r="D72" s="48">
        <v>120</v>
      </c>
      <c r="E72" s="48">
        <v>0</v>
      </c>
      <c r="F72" s="48">
        <v>4.0999999999999996</v>
      </c>
      <c r="G72" s="48">
        <v>4.25</v>
      </c>
      <c r="H72" s="48">
        <v>0</v>
      </c>
      <c r="I72" s="48">
        <v>383.81</v>
      </c>
      <c r="J72" s="48">
        <v>515.86</v>
      </c>
      <c r="K72" s="48">
        <v>0</v>
      </c>
      <c r="L72" s="48">
        <v>14.42</v>
      </c>
      <c r="M72" s="48">
        <v>58.8</v>
      </c>
      <c r="N72" s="48">
        <v>1.85</v>
      </c>
      <c r="O72" s="48">
        <v>17.88</v>
      </c>
      <c r="P72" s="48">
        <v>0</v>
      </c>
      <c r="Q72" s="48">
        <v>0</v>
      </c>
      <c r="R72" s="48">
        <v>4.68</v>
      </c>
      <c r="S72" s="48">
        <v>13.92</v>
      </c>
      <c r="T72" s="48">
        <v>42.85</v>
      </c>
      <c r="U72" s="48">
        <v>6.15</v>
      </c>
      <c r="V72" s="48">
        <v>29.25</v>
      </c>
      <c r="W72" s="48">
        <v>0</v>
      </c>
      <c r="X72" s="48">
        <v>-2.5</v>
      </c>
      <c r="Y72" s="48">
        <v>0</v>
      </c>
      <c r="Z72" s="48">
        <v>40.17</v>
      </c>
      <c r="AA72" s="48">
        <v>23.41</v>
      </c>
      <c r="AB72" s="48">
        <v>30.88</v>
      </c>
      <c r="AC72" s="48">
        <v>52.16</v>
      </c>
      <c r="AD72" s="48">
        <v>73.67</v>
      </c>
      <c r="AE72" s="48">
        <v>19.07</v>
      </c>
      <c r="AF72" s="48">
        <v>62.1</v>
      </c>
      <c r="AG72" s="48">
        <v>12.62</v>
      </c>
      <c r="AH72" s="48">
        <v>0</v>
      </c>
      <c r="AI72" s="48">
        <v>17.34</v>
      </c>
      <c r="AJ72" s="48">
        <v>0</v>
      </c>
      <c r="AK72" s="48">
        <v>0</v>
      </c>
      <c r="AL72" s="48">
        <v>13.1</v>
      </c>
      <c r="AM72" s="48">
        <v>1661.03</v>
      </c>
      <c r="AN72" s="48">
        <v>1708.01</v>
      </c>
      <c r="AO72" s="48">
        <v>44.47</v>
      </c>
      <c r="AP72" s="48">
        <v>9.58</v>
      </c>
      <c r="AQ72" s="48">
        <v>18.78</v>
      </c>
      <c r="AR72" s="48">
        <v>11.59</v>
      </c>
      <c r="AS72" s="48">
        <v>10.67</v>
      </c>
      <c r="AT72">
        <v>8.57</v>
      </c>
    </row>
    <row r="73" spans="1:46">
      <c r="A73" s="47" t="s">
        <v>558</v>
      </c>
      <c r="B73" s="48">
        <v>2.42</v>
      </c>
      <c r="C73" s="48">
        <v>84.05</v>
      </c>
      <c r="D73" s="48">
        <v>120</v>
      </c>
      <c r="E73" s="48">
        <v>0</v>
      </c>
      <c r="F73" s="48">
        <v>4.68</v>
      </c>
      <c r="G73" s="48">
        <v>4.25</v>
      </c>
      <c r="H73" s="48">
        <v>0</v>
      </c>
      <c r="I73" s="48">
        <v>383.81</v>
      </c>
      <c r="J73" s="48">
        <v>515.86</v>
      </c>
      <c r="K73" s="48">
        <v>0</v>
      </c>
      <c r="L73" s="48">
        <v>14.42</v>
      </c>
      <c r="M73" s="48">
        <v>58.8</v>
      </c>
      <c r="N73" s="48">
        <v>1.84</v>
      </c>
      <c r="O73" s="48">
        <v>17.88</v>
      </c>
      <c r="P73" s="48">
        <v>0</v>
      </c>
      <c r="Q73" s="48">
        <v>0</v>
      </c>
      <c r="R73" s="48">
        <v>4.68</v>
      </c>
      <c r="S73" s="48">
        <v>13.92</v>
      </c>
      <c r="T73" s="48">
        <v>42.85</v>
      </c>
      <c r="U73" s="48">
        <v>6.15</v>
      </c>
      <c r="V73" s="48">
        <v>29.25</v>
      </c>
      <c r="W73" s="48">
        <v>0</v>
      </c>
      <c r="X73" s="48">
        <v>-2.5</v>
      </c>
      <c r="Y73" s="48">
        <v>0</v>
      </c>
      <c r="Z73" s="48">
        <v>40.17</v>
      </c>
      <c r="AA73" s="48">
        <v>23.41</v>
      </c>
      <c r="AB73" s="48">
        <v>30.88</v>
      </c>
      <c r="AC73" s="48">
        <v>52.16</v>
      </c>
      <c r="AD73" s="48">
        <v>73.67</v>
      </c>
      <c r="AE73" s="48">
        <v>19.07</v>
      </c>
      <c r="AF73" s="48">
        <v>62.1</v>
      </c>
      <c r="AG73" s="48">
        <v>11.43</v>
      </c>
      <c r="AH73" s="48">
        <v>0</v>
      </c>
      <c r="AI73" s="48">
        <v>17.34</v>
      </c>
      <c r="AJ73" s="48">
        <v>0</v>
      </c>
      <c r="AK73" s="48">
        <v>0</v>
      </c>
      <c r="AL73" s="48">
        <v>15.28</v>
      </c>
      <c r="AM73" s="48">
        <v>1662.54</v>
      </c>
      <c r="AN73" s="48">
        <v>1709.57</v>
      </c>
      <c r="AO73" s="48">
        <v>44.52</v>
      </c>
      <c r="AP73" s="48">
        <v>9.58</v>
      </c>
      <c r="AQ73" s="48">
        <v>18.78</v>
      </c>
      <c r="AR73" s="48">
        <v>11.59</v>
      </c>
      <c r="AS73" s="48">
        <v>10.67</v>
      </c>
      <c r="AT73">
        <v>8.57</v>
      </c>
    </row>
    <row r="74" spans="1:46">
      <c r="A74" s="47" t="s">
        <v>559</v>
      </c>
      <c r="B74" s="48">
        <v>2.42</v>
      </c>
      <c r="C74" s="48">
        <v>84.05</v>
      </c>
      <c r="D74" s="48">
        <v>120</v>
      </c>
      <c r="E74" s="48">
        <v>0</v>
      </c>
      <c r="F74" s="48">
        <v>11.59</v>
      </c>
      <c r="G74" s="48">
        <v>8.5</v>
      </c>
      <c r="H74" s="48">
        <v>0</v>
      </c>
      <c r="I74" s="48">
        <v>383.81</v>
      </c>
      <c r="J74" s="48">
        <v>515.86</v>
      </c>
      <c r="K74" s="48">
        <v>0</v>
      </c>
      <c r="L74" s="48">
        <v>14.42</v>
      </c>
      <c r="M74" s="48">
        <v>58.8</v>
      </c>
      <c r="N74" s="48">
        <v>1.84</v>
      </c>
      <c r="O74" s="48">
        <v>18.8</v>
      </c>
      <c r="P74" s="48">
        <v>0</v>
      </c>
      <c r="Q74" s="48">
        <v>0</v>
      </c>
      <c r="R74" s="48">
        <v>4.68</v>
      </c>
      <c r="S74" s="48">
        <v>13.92</v>
      </c>
      <c r="T74" s="48">
        <v>42.85</v>
      </c>
      <c r="U74" s="48">
        <v>6.15</v>
      </c>
      <c r="V74" s="48">
        <v>29.25</v>
      </c>
      <c r="W74" s="48">
        <v>0</v>
      </c>
      <c r="X74" s="48">
        <v>-2.5</v>
      </c>
      <c r="Y74" s="48">
        <v>0</v>
      </c>
      <c r="Z74" s="48">
        <v>40.17</v>
      </c>
      <c r="AA74" s="48">
        <v>23.41</v>
      </c>
      <c r="AB74" s="48">
        <v>30.88</v>
      </c>
      <c r="AC74" s="48">
        <v>52.16</v>
      </c>
      <c r="AD74" s="48">
        <v>73.67</v>
      </c>
      <c r="AE74" s="48">
        <v>19.07</v>
      </c>
      <c r="AF74" s="48">
        <v>62.1</v>
      </c>
      <c r="AG74" s="48">
        <v>10.06</v>
      </c>
      <c r="AH74" s="48">
        <v>2.2799999999999998</v>
      </c>
      <c r="AI74" s="48">
        <v>17.34</v>
      </c>
      <c r="AJ74" s="48">
        <v>0</v>
      </c>
      <c r="AK74" s="48">
        <v>0</v>
      </c>
      <c r="AL74" s="48">
        <v>15.28</v>
      </c>
      <c r="AM74" s="48">
        <v>1675.25</v>
      </c>
      <c r="AN74" s="48">
        <v>1722.55</v>
      </c>
      <c r="AO74" s="48">
        <v>44.8</v>
      </c>
      <c r="AP74" s="48">
        <v>9.58</v>
      </c>
      <c r="AQ74" s="48">
        <v>18.78</v>
      </c>
      <c r="AR74" s="48">
        <v>11.59</v>
      </c>
      <c r="AS74" s="48">
        <v>10.67</v>
      </c>
      <c r="AT74">
        <v>8.57</v>
      </c>
    </row>
    <row r="75" spans="1:46">
      <c r="A75" s="47" t="s">
        <v>560</v>
      </c>
      <c r="B75" s="48">
        <v>2.42</v>
      </c>
      <c r="C75" s="48">
        <v>84.05</v>
      </c>
      <c r="D75" s="48">
        <v>100</v>
      </c>
      <c r="E75" s="48">
        <v>0</v>
      </c>
      <c r="F75" s="48">
        <v>11.59</v>
      </c>
      <c r="G75" s="48">
        <v>8.5</v>
      </c>
      <c r="H75" s="48">
        <v>0</v>
      </c>
      <c r="I75" s="48">
        <v>383.81</v>
      </c>
      <c r="J75" s="48">
        <v>515.86</v>
      </c>
      <c r="K75" s="48">
        <v>0</v>
      </c>
      <c r="L75" s="48">
        <v>14.42</v>
      </c>
      <c r="M75" s="48">
        <v>58.8</v>
      </c>
      <c r="N75" s="48">
        <v>1.84</v>
      </c>
      <c r="O75" s="48">
        <v>18.8</v>
      </c>
      <c r="P75" s="48">
        <v>0</v>
      </c>
      <c r="Q75" s="48">
        <v>0</v>
      </c>
      <c r="R75" s="48">
        <v>4.68</v>
      </c>
      <c r="S75" s="48">
        <v>13.92</v>
      </c>
      <c r="T75" s="48">
        <v>42.85</v>
      </c>
      <c r="U75" s="48">
        <v>6.15</v>
      </c>
      <c r="V75" s="48">
        <v>29.25</v>
      </c>
      <c r="W75" s="48">
        <v>0</v>
      </c>
      <c r="X75" s="48">
        <v>-2.5</v>
      </c>
      <c r="Y75" s="48">
        <v>0</v>
      </c>
      <c r="Z75" s="48">
        <v>40.17</v>
      </c>
      <c r="AA75" s="48">
        <v>23.41</v>
      </c>
      <c r="AB75" s="48">
        <v>30.88</v>
      </c>
      <c r="AC75" s="48">
        <v>52.16</v>
      </c>
      <c r="AD75" s="48">
        <v>73.67</v>
      </c>
      <c r="AE75" s="48">
        <v>19.07</v>
      </c>
      <c r="AF75" s="48">
        <v>62.1</v>
      </c>
      <c r="AG75" s="48">
        <v>8.52</v>
      </c>
      <c r="AH75" s="48">
        <v>4.57</v>
      </c>
      <c r="AI75" s="48">
        <v>17.34</v>
      </c>
      <c r="AJ75" s="48">
        <v>0</v>
      </c>
      <c r="AK75" s="48">
        <v>0</v>
      </c>
      <c r="AL75" s="48">
        <v>15.28</v>
      </c>
      <c r="AM75" s="48">
        <v>1656.13</v>
      </c>
      <c r="AN75" s="48">
        <v>1703.3</v>
      </c>
      <c r="AO75" s="48">
        <v>44.67</v>
      </c>
      <c r="AP75" s="48">
        <v>9.58</v>
      </c>
      <c r="AQ75" s="48">
        <v>18.78</v>
      </c>
      <c r="AR75" s="48">
        <v>11.59</v>
      </c>
      <c r="AS75" s="48">
        <v>10.67</v>
      </c>
      <c r="AT75">
        <v>8.57</v>
      </c>
    </row>
    <row r="76" spans="1:46">
      <c r="A76" s="47" t="s">
        <v>561</v>
      </c>
      <c r="B76" s="48">
        <v>0</v>
      </c>
      <c r="C76" s="48">
        <v>84.05</v>
      </c>
      <c r="D76" s="48">
        <v>80</v>
      </c>
      <c r="E76" s="48">
        <v>0</v>
      </c>
      <c r="F76" s="48">
        <v>11.59</v>
      </c>
      <c r="G76" s="48">
        <v>8.5</v>
      </c>
      <c r="H76" s="48">
        <v>0</v>
      </c>
      <c r="I76" s="48">
        <v>383.81</v>
      </c>
      <c r="J76" s="48">
        <v>515.86</v>
      </c>
      <c r="K76" s="48">
        <v>0</v>
      </c>
      <c r="L76" s="48">
        <v>14.42</v>
      </c>
      <c r="M76" s="48">
        <v>58.8</v>
      </c>
      <c r="N76" s="48">
        <v>1.84</v>
      </c>
      <c r="O76" s="48">
        <v>18.8</v>
      </c>
      <c r="P76" s="48">
        <v>0</v>
      </c>
      <c r="Q76" s="48">
        <v>0</v>
      </c>
      <c r="R76" s="48">
        <v>4.68</v>
      </c>
      <c r="S76" s="48">
        <v>13.92</v>
      </c>
      <c r="T76" s="48">
        <v>42.85</v>
      </c>
      <c r="U76" s="48">
        <v>6.15</v>
      </c>
      <c r="V76" s="48">
        <v>29.25</v>
      </c>
      <c r="W76" s="48">
        <v>0</v>
      </c>
      <c r="X76" s="48">
        <v>-2.5</v>
      </c>
      <c r="Y76" s="48">
        <v>0</v>
      </c>
      <c r="Z76" s="48">
        <v>40.17</v>
      </c>
      <c r="AA76" s="48">
        <v>23.41</v>
      </c>
      <c r="AB76" s="48">
        <v>31.19</v>
      </c>
      <c r="AC76" s="48">
        <v>52.16</v>
      </c>
      <c r="AD76" s="48">
        <v>73.67</v>
      </c>
      <c r="AE76" s="48">
        <v>19.07</v>
      </c>
      <c r="AF76" s="48">
        <v>62.1</v>
      </c>
      <c r="AG76" s="48">
        <v>6.64</v>
      </c>
      <c r="AH76" s="48">
        <v>4.57</v>
      </c>
      <c r="AI76" s="48">
        <v>17.34</v>
      </c>
      <c r="AJ76" s="48">
        <v>0</v>
      </c>
      <c r="AK76" s="48">
        <v>0</v>
      </c>
      <c r="AL76" s="48">
        <v>15.28</v>
      </c>
      <c r="AM76" s="48">
        <v>1632.37</v>
      </c>
      <c r="AN76" s="48">
        <v>1679.31</v>
      </c>
      <c r="AO76" s="48">
        <v>44.44</v>
      </c>
      <c r="AP76" s="48">
        <v>9.58</v>
      </c>
      <c r="AQ76" s="48">
        <v>18.78</v>
      </c>
      <c r="AR76" s="48">
        <v>11.59</v>
      </c>
      <c r="AS76" s="48">
        <v>10.67</v>
      </c>
      <c r="AT76">
        <v>8.57</v>
      </c>
    </row>
    <row r="77" spans="1:46">
      <c r="A77" s="47" t="s">
        <v>562</v>
      </c>
      <c r="B77" s="48">
        <v>0</v>
      </c>
      <c r="C77" s="48">
        <v>84.05</v>
      </c>
      <c r="D77" s="48">
        <v>80</v>
      </c>
      <c r="E77" s="48">
        <v>0</v>
      </c>
      <c r="F77" s="48">
        <v>11.59</v>
      </c>
      <c r="G77" s="48">
        <v>8.5</v>
      </c>
      <c r="H77" s="48">
        <v>0</v>
      </c>
      <c r="I77" s="48">
        <v>383.81</v>
      </c>
      <c r="J77" s="48">
        <v>515.86</v>
      </c>
      <c r="K77" s="48">
        <v>0</v>
      </c>
      <c r="L77" s="48">
        <v>14.42</v>
      </c>
      <c r="M77" s="48">
        <v>58.8</v>
      </c>
      <c r="N77" s="48">
        <v>1.84</v>
      </c>
      <c r="O77" s="48">
        <v>18.8</v>
      </c>
      <c r="P77" s="48">
        <v>0</v>
      </c>
      <c r="Q77" s="48">
        <v>0</v>
      </c>
      <c r="R77" s="48">
        <v>4.68</v>
      </c>
      <c r="S77" s="48">
        <v>13.92</v>
      </c>
      <c r="T77" s="48">
        <v>42.85</v>
      </c>
      <c r="U77" s="48">
        <v>6.15</v>
      </c>
      <c r="V77" s="48">
        <v>29.25</v>
      </c>
      <c r="W77" s="48">
        <v>0</v>
      </c>
      <c r="X77" s="48">
        <v>-2.5</v>
      </c>
      <c r="Y77" s="48">
        <v>0</v>
      </c>
      <c r="Z77" s="48">
        <v>40.17</v>
      </c>
      <c r="AA77" s="48">
        <v>23.41</v>
      </c>
      <c r="AB77" s="48">
        <v>27.73</v>
      </c>
      <c r="AC77" s="48">
        <v>52.16</v>
      </c>
      <c r="AD77" s="48">
        <v>73.67</v>
      </c>
      <c r="AE77" s="48">
        <v>19.07</v>
      </c>
      <c r="AF77" s="48">
        <v>62.1</v>
      </c>
      <c r="AG77" s="48">
        <v>4.3499999999999996</v>
      </c>
      <c r="AH77" s="48">
        <v>4.57</v>
      </c>
      <c r="AI77" s="48">
        <v>17.34</v>
      </c>
      <c r="AJ77" s="48">
        <v>0</v>
      </c>
      <c r="AK77" s="48">
        <v>0</v>
      </c>
      <c r="AL77" s="48">
        <v>15.28</v>
      </c>
      <c r="AM77" s="48">
        <v>1626.77</v>
      </c>
      <c r="AN77" s="48">
        <v>1673.56</v>
      </c>
      <c r="AO77" s="48">
        <v>44.3</v>
      </c>
      <c r="AP77" s="48">
        <v>9.58</v>
      </c>
      <c r="AQ77" s="48">
        <v>18.78</v>
      </c>
      <c r="AR77" s="48">
        <v>11.59</v>
      </c>
      <c r="AS77" s="48">
        <v>10.67</v>
      </c>
      <c r="AT77">
        <v>8.57</v>
      </c>
    </row>
    <row r="78" spans="1:46">
      <c r="A78" s="47" t="s">
        <v>563</v>
      </c>
      <c r="B78" s="48">
        <v>0</v>
      </c>
      <c r="C78" s="48">
        <v>84.05</v>
      </c>
      <c r="D78" s="48">
        <v>60</v>
      </c>
      <c r="E78" s="48">
        <v>0</v>
      </c>
      <c r="F78" s="48">
        <v>11.59</v>
      </c>
      <c r="G78" s="48">
        <v>8.5</v>
      </c>
      <c r="H78" s="48">
        <v>0</v>
      </c>
      <c r="I78" s="48">
        <v>383.81</v>
      </c>
      <c r="J78" s="48">
        <v>515.86</v>
      </c>
      <c r="K78" s="48">
        <v>0</v>
      </c>
      <c r="L78" s="48">
        <v>14.42</v>
      </c>
      <c r="M78" s="48">
        <v>58.8</v>
      </c>
      <c r="N78" s="48">
        <v>1.84</v>
      </c>
      <c r="O78" s="48">
        <v>18.8</v>
      </c>
      <c r="P78" s="48">
        <v>0</v>
      </c>
      <c r="Q78" s="48">
        <v>0</v>
      </c>
      <c r="R78" s="48">
        <v>4.68</v>
      </c>
      <c r="S78" s="48">
        <v>13.92</v>
      </c>
      <c r="T78" s="48">
        <v>42.85</v>
      </c>
      <c r="U78" s="48">
        <v>6.15</v>
      </c>
      <c r="V78" s="48">
        <v>29.25</v>
      </c>
      <c r="W78" s="48">
        <v>0</v>
      </c>
      <c r="X78" s="48">
        <v>-2.5</v>
      </c>
      <c r="Y78" s="48">
        <v>0</v>
      </c>
      <c r="Z78" s="48">
        <v>40.17</v>
      </c>
      <c r="AA78" s="48">
        <v>23.41</v>
      </c>
      <c r="AB78" s="48">
        <v>27.73</v>
      </c>
      <c r="AC78" s="48">
        <v>52.16</v>
      </c>
      <c r="AD78" s="48">
        <v>73.67</v>
      </c>
      <c r="AE78" s="48">
        <v>19.07</v>
      </c>
      <c r="AF78" s="48">
        <v>62.1</v>
      </c>
      <c r="AG78" s="48">
        <v>1.52</v>
      </c>
      <c r="AH78" s="48">
        <v>6.91</v>
      </c>
      <c r="AI78" s="48">
        <v>17.34</v>
      </c>
      <c r="AJ78" s="48">
        <v>2.1</v>
      </c>
      <c r="AK78" s="48">
        <v>0</v>
      </c>
      <c r="AL78" s="48">
        <v>15.28</v>
      </c>
      <c r="AM78" s="48">
        <v>1608.47</v>
      </c>
      <c r="AN78" s="48">
        <v>1655.17</v>
      </c>
      <c r="AO78" s="48">
        <v>44.2</v>
      </c>
      <c r="AP78" s="48">
        <v>9.58</v>
      </c>
      <c r="AQ78" s="48">
        <v>18.78</v>
      </c>
      <c r="AR78" s="48">
        <v>11.59</v>
      </c>
      <c r="AS78" s="48">
        <v>10.67</v>
      </c>
      <c r="AT78">
        <v>8.57</v>
      </c>
    </row>
    <row r="79" spans="1:46">
      <c r="A79" s="47" t="s">
        <v>564</v>
      </c>
      <c r="B79" s="48">
        <v>0</v>
      </c>
      <c r="C79" s="48">
        <v>84.05</v>
      </c>
      <c r="D79" s="48">
        <v>60</v>
      </c>
      <c r="E79" s="48">
        <v>0</v>
      </c>
      <c r="F79" s="48">
        <v>11.59</v>
      </c>
      <c r="G79" s="48">
        <v>8.5</v>
      </c>
      <c r="H79" s="48">
        <v>0</v>
      </c>
      <c r="I79" s="48">
        <v>373</v>
      </c>
      <c r="J79" s="48">
        <v>515.86</v>
      </c>
      <c r="K79" s="48">
        <v>0</v>
      </c>
      <c r="L79" s="48">
        <v>14.42</v>
      </c>
      <c r="M79" s="48">
        <v>58.8</v>
      </c>
      <c r="N79" s="48">
        <v>1.84</v>
      </c>
      <c r="O79" s="48">
        <v>18.8</v>
      </c>
      <c r="P79" s="48">
        <v>0</v>
      </c>
      <c r="Q79" s="48">
        <v>0</v>
      </c>
      <c r="R79" s="48">
        <v>4.68</v>
      </c>
      <c r="S79" s="48">
        <v>13.77</v>
      </c>
      <c r="T79" s="48">
        <v>42.85</v>
      </c>
      <c r="U79" s="48">
        <v>6.15</v>
      </c>
      <c r="V79" s="48">
        <v>29.25</v>
      </c>
      <c r="W79" s="48">
        <v>0</v>
      </c>
      <c r="X79" s="48">
        <v>-2.5</v>
      </c>
      <c r="Y79" s="48">
        <v>0.56000000000000005</v>
      </c>
      <c r="Z79" s="48">
        <v>40.17</v>
      </c>
      <c r="AA79" s="48">
        <v>23.41</v>
      </c>
      <c r="AB79" s="48">
        <v>27.73</v>
      </c>
      <c r="AC79" s="48">
        <v>52.16</v>
      </c>
      <c r="AD79" s="48">
        <v>73.67</v>
      </c>
      <c r="AE79" s="48">
        <v>19.07</v>
      </c>
      <c r="AF79" s="48">
        <v>62.1</v>
      </c>
      <c r="AG79" s="48">
        <v>0.24</v>
      </c>
      <c r="AH79" s="48">
        <v>6.91</v>
      </c>
      <c r="AI79" s="48">
        <v>17.34</v>
      </c>
      <c r="AJ79" s="48">
        <v>2.1</v>
      </c>
      <c r="AK79" s="48">
        <v>0</v>
      </c>
      <c r="AL79" s="48">
        <v>15.28</v>
      </c>
      <c r="AM79" s="48">
        <v>1597.07</v>
      </c>
      <c r="AN79" s="48">
        <v>1643.49</v>
      </c>
      <c r="AO79" s="48">
        <v>43.92</v>
      </c>
      <c r="AP79" s="48">
        <v>9.58</v>
      </c>
      <c r="AQ79" s="48">
        <v>18.78</v>
      </c>
      <c r="AR79" s="48">
        <v>11.59</v>
      </c>
      <c r="AS79" s="48">
        <v>10.67</v>
      </c>
      <c r="AT79">
        <v>8.57</v>
      </c>
    </row>
    <row r="80" spans="1:46">
      <c r="A80" s="47" t="s">
        <v>565</v>
      </c>
      <c r="B80" s="48">
        <v>0</v>
      </c>
      <c r="C80" s="48">
        <v>84.05</v>
      </c>
      <c r="D80" s="48">
        <v>10</v>
      </c>
      <c r="E80" s="48">
        <v>6.1</v>
      </c>
      <c r="F80" s="48">
        <v>11.59</v>
      </c>
      <c r="G80" s="48">
        <v>8.5</v>
      </c>
      <c r="H80" s="48">
        <v>0</v>
      </c>
      <c r="I80" s="48">
        <v>375</v>
      </c>
      <c r="J80" s="48">
        <v>515.86</v>
      </c>
      <c r="K80" s="48">
        <v>0</v>
      </c>
      <c r="L80" s="48">
        <v>14.42</v>
      </c>
      <c r="M80" s="48">
        <v>58.8</v>
      </c>
      <c r="N80" s="48">
        <v>1.84</v>
      </c>
      <c r="O80" s="48">
        <v>18.8</v>
      </c>
      <c r="P80" s="48">
        <v>0</v>
      </c>
      <c r="Q80" s="48">
        <v>0</v>
      </c>
      <c r="R80" s="48">
        <v>4.68</v>
      </c>
      <c r="S80" s="48">
        <v>13.77</v>
      </c>
      <c r="T80" s="48">
        <v>42.85</v>
      </c>
      <c r="U80" s="48">
        <v>6.15</v>
      </c>
      <c r="V80" s="48">
        <v>29.25</v>
      </c>
      <c r="W80" s="48">
        <v>10.27</v>
      </c>
      <c r="X80" s="48">
        <v>-2.5</v>
      </c>
      <c r="Y80" s="48">
        <v>0.56000000000000005</v>
      </c>
      <c r="Z80" s="48">
        <v>40.17</v>
      </c>
      <c r="AA80" s="48">
        <v>23.41</v>
      </c>
      <c r="AB80" s="48">
        <v>29.81</v>
      </c>
      <c r="AC80" s="48">
        <v>52.16</v>
      </c>
      <c r="AD80" s="48">
        <v>73.67</v>
      </c>
      <c r="AE80" s="48">
        <v>19.07</v>
      </c>
      <c r="AF80" s="48">
        <v>62.1</v>
      </c>
      <c r="AG80" s="48">
        <v>0</v>
      </c>
      <c r="AH80" s="48">
        <v>6.91</v>
      </c>
      <c r="AI80" s="48">
        <v>17.34</v>
      </c>
      <c r="AJ80" s="48">
        <v>2.1</v>
      </c>
      <c r="AK80" s="48">
        <v>0</v>
      </c>
      <c r="AL80" s="48">
        <v>15.28</v>
      </c>
      <c r="AM80" s="48">
        <v>1567.15</v>
      </c>
      <c r="AN80" s="48">
        <v>1613.7</v>
      </c>
      <c r="AO80" s="48">
        <v>44.05</v>
      </c>
      <c r="AP80" s="48">
        <v>9.58</v>
      </c>
      <c r="AQ80" s="48">
        <v>18.78</v>
      </c>
      <c r="AR80" s="48">
        <v>11.59</v>
      </c>
      <c r="AS80" s="48">
        <v>10.67</v>
      </c>
      <c r="AT80">
        <v>8.57</v>
      </c>
    </row>
    <row r="81" spans="1:46">
      <c r="A81" s="47" t="s">
        <v>566</v>
      </c>
      <c r="B81" s="48">
        <v>0.97</v>
      </c>
      <c r="C81" s="48">
        <v>75.14</v>
      </c>
      <c r="D81" s="48">
        <v>10</v>
      </c>
      <c r="E81" s="48">
        <v>6.1</v>
      </c>
      <c r="F81" s="48">
        <v>11.59</v>
      </c>
      <c r="G81" s="48">
        <v>8.5</v>
      </c>
      <c r="H81" s="48">
        <v>0</v>
      </c>
      <c r="I81" s="48">
        <v>380</v>
      </c>
      <c r="J81" s="48">
        <v>515.86</v>
      </c>
      <c r="K81" s="48">
        <v>4</v>
      </c>
      <c r="L81" s="48">
        <v>14.42</v>
      </c>
      <c r="M81" s="48">
        <v>58.8</v>
      </c>
      <c r="N81" s="48">
        <v>1.84</v>
      </c>
      <c r="O81" s="48">
        <v>18.8</v>
      </c>
      <c r="P81" s="48">
        <v>0</v>
      </c>
      <c r="Q81" s="48">
        <v>0</v>
      </c>
      <c r="R81" s="48">
        <v>4.68</v>
      </c>
      <c r="S81" s="48">
        <v>13.77</v>
      </c>
      <c r="T81" s="48">
        <v>42.85</v>
      </c>
      <c r="U81" s="48">
        <v>6.15</v>
      </c>
      <c r="V81" s="48">
        <v>29.25</v>
      </c>
      <c r="W81" s="48">
        <v>16.64</v>
      </c>
      <c r="X81" s="48">
        <v>-2.5</v>
      </c>
      <c r="Y81" s="48">
        <v>0.56000000000000005</v>
      </c>
      <c r="Z81" s="48">
        <v>40.17</v>
      </c>
      <c r="AA81" s="48">
        <v>23.41</v>
      </c>
      <c r="AB81" s="48">
        <v>29.81</v>
      </c>
      <c r="AC81" s="48">
        <v>52.16</v>
      </c>
      <c r="AD81" s="48">
        <v>73.67</v>
      </c>
      <c r="AE81" s="48">
        <v>26.01</v>
      </c>
      <c r="AF81" s="48">
        <v>62.1</v>
      </c>
      <c r="AG81" s="48">
        <v>0</v>
      </c>
      <c r="AH81" s="48">
        <v>6.91</v>
      </c>
      <c r="AI81" s="48">
        <v>17.34</v>
      </c>
      <c r="AJ81" s="48">
        <v>2.1</v>
      </c>
      <c r="AK81" s="48">
        <v>0</v>
      </c>
      <c r="AL81" s="48">
        <v>15.28</v>
      </c>
      <c r="AM81" s="48">
        <v>1581.02</v>
      </c>
      <c r="AN81" s="48">
        <v>1628.07</v>
      </c>
      <c r="AO81" s="48">
        <v>44.55</v>
      </c>
      <c r="AP81" s="48">
        <v>9.58</v>
      </c>
      <c r="AQ81" s="48">
        <v>18.78</v>
      </c>
      <c r="AR81" s="48">
        <v>11.59</v>
      </c>
      <c r="AS81" s="48">
        <v>10.67</v>
      </c>
      <c r="AT81">
        <v>8.57</v>
      </c>
    </row>
    <row r="82" spans="1:46">
      <c r="A82" s="47" t="s">
        <v>567</v>
      </c>
      <c r="B82" s="48">
        <v>0.97</v>
      </c>
      <c r="C82" s="48">
        <v>75.14</v>
      </c>
      <c r="D82" s="48">
        <v>4.1399999999999997</v>
      </c>
      <c r="E82" s="48">
        <v>5.62</v>
      </c>
      <c r="F82" s="48">
        <v>9.9</v>
      </c>
      <c r="G82" s="48">
        <v>6.15</v>
      </c>
      <c r="H82" s="48">
        <v>0</v>
      </c>
      <c r="I82" s="48">
        <v>360</v>
      </c>
      <c r="J82" s="48">
        <v>515.86</v>
      </c>
      <c r="K82" s="48">
        <v>4</v>
      </c>
      <c r="L82" s="48">
        <v>11.83</v>
      </c>
      <c r="M82" s="48">
        <v>58.8</v>
      </c>
      <c r="N82" s="48">
        <v>1.84</v>
      </c>
      <c r="O82" s="48">
        <v>18.8</v>
      </c>
      <c r="P82" s="48">
        <v>0</v>
      </c>
      <c r="Q82" s="48">
        <v>0</v>
      </c>
      <c r="R82" s="48">
        <v>4.68</v>
      </c>
      <c r="S82" s="48">
        <v>13.77</v>
      </c>
      <c r="T82" s="48">
        <v>42.85</v>
      </c>
      <c r="U82" s="48">
        <v>6.15</v>
      </c>
      <c r="V82" s="48">
        <v>29.25</v>
      </c>
      <c r="W82" s="48">
        <v>29.11</v>
      </c>
      <c r="X82" s="48">
        <v>-2.5</v>
      </c>
      <c r="Y82" s="48">
        <v>0.56000000000000005</v>
      </c>
      <c r="Z82" s="48">
        <v>41.3</v>
      </c>
      <c r="AA82" s="48">
        <v>23.41</v>
      </c>
      <c r="AB82" s="48">
        <v>29.81</v>
      </c>
      <c r="AC82" s="48">
        <v>52.16</v>
      </c>
      <c r="AD82" s="48">
        <v>73.67</v>
      </c>
      <c r="AE82" s="48">
        <v>47.68</v>
      </c>
      <c r="AF82" s="48">
        <v>62.1</v>
      </c>
      <c r="AG82" s="48">
        <v>0</v>
      </c>
      <c r="AH82" s="48">
        <v>5.85</v>
      </c>
      <c r="AI82" s="48">
        <v>17.34</v>
      </c>
      <c r="AJ82" s="48">
        <v>2.1</v>
      </c>
      <c r="AK82" s="48">
        <v>0.11</v>
      </c>
      <c r="AL82" s="48">
        <v>15.28</v>
      </c>
      <c r="AM82" s="48">
        <v>1583.79</v>
      </c>
      <c r="AN82" s="48">
        <v>1630.87</v>
      </c>
      <c r="AO82" s="48">
        <v>44.58</v>
      </c>
      <c r="AP82" s="48">
        <v>9.58</v>
      </c>
      <c r="AQ82" s="48">
        <v>18.78</v>
      </c>
      <c r="AR82" s="48">
        <v>11.59</v>
      </c>
      <c r="AS82" s="48">
        <v>12.12</v>
      </c>
      <c r="AT82">
        <v>8.57</v>
      </c>
    </row>
    <row r="83" spans="1:46">
      <c r="A83" s="47" t="s">
        <v>568</v>
      </c>
      <c r="B83" s="48">
        <v>0.97</v>
      </c>
      <c r="C83" s="48">
        <v>75.14</v>
      </c>
      <c r="D83" s="48">
        <v>4.1399999999999997</v>
      </c>
      <c r="E83" s="48">
        <v>12.35</v>
      </c>
      <c r="F83" s="48">
        <v>17.329999999999998</v>
      </c>
      <c r="G83" s="48">
        <v>8.5</v>
      </c>
      <c r="H83" s="48">
        <v>0</v>
      </c>
      <c r="I83" s="48">
        <v>320</v>
      </c>
      <c r="J83" s="48">
        <v>515.86</v>
      </c>
      <c r="K83" s="48">
        <v>8.01</v>
      </c>
      <c r="L83" s="48">
        <v>21.71</v>
      </c>
      <c r="M83" s="48">
        <v>58.8</v>
      </c>
      <c r="N83" s="48">
        <v>1.84</v>
      </c>
      <c r="O83" s="48">
        <v>18.8</v>
      </c>
      <c r="P83" s="48">
        <v>0</v>
      </c>
      <c r="Q83" s="48">
        <v>0</v>
      </c>
      <c r="R83" s="48">
        <v>4.68</v>
      </c>
      <c r="S83" s="48">
        <v>13.77</v>
      </c>
      <c r="T83" s="48">
        <v>42.85</v>
      </c>
      <c r="U83" s="48">
        <v>12.3</v>
      </c>
      <c r="V83" s="48">
        <v>29.25</v>
      </c>
      <c r="W83" s="48">
        <v>37.43</v>
      </c>
      <c r="X83" s="48">
        <v>-2.5</v>
      </c>
      <c r="Y83" s="48">
        <v>0.56000000000000005</v>
      </c>
      <c r="Z83" s="48">
        <v>41.3</v>
      </c>
      <c r="AA83" s="48">
        <v>23.41</v>
      </c>
      <c r="AB83" s="48">
        <v>29.81</v>
      </c>
      <c r="AC83" s="48">
        <v>52.16</v>
      </c>
      <c r="AD83" s="48">
        <v>73.67</v>
      </c>
      <c r="AE83" s="48">
        <v>47.68</v>
      </c>
      <c r="AF83" s="48">
        <v>62.1</v>
      </c>
      <c r="AG83" s="48">
        <v>0</v>
      </c>
      <c r="AH83" s="48">
        <v>6.96</v>
      </c>
      <c r="AI83" s="48">
        <v>17.34</v>
      </c>
      <c r="AJ83" s="48">
        <v>2.1</v>
      </c>
      <c r="AK83" s="48">
        <v>0.11</v>
      </c>
      <c r="AL83" s="48">
        <v>22.93</v>
      </c>
      <c r="AM83" s="48">
        <v>1597.11</v>
      </c>
      <c r="AN83" s="48">
        <v>1644.5</v>
      </c>
      <c r="AO83" s="48">
        <v>44.89</v>
      </c>
      <c r="AP83" s="48">
        <v>9.58</v>
      </c>
      <c r="AQ83" s="48">
        <v>18.78</v>
      </c>
      <c r="AR83" s="48">
        <v>11.59</v>
      </c>
      <c r="AS83" s="48">
        <v>12.12</v>
      </c>
      <c r="AT83">
        <v>8.57</v>
      </c>
    </row>
    <row r="84" spans="1:46">
      <c r="A84" s="47" t="s">
        <v>569</v>
      </c>
      <c r="B84" s="48">
        <v>8.61</v>
      </c>
      <c r="C84" s="48">
        <v>84.05</v>
      </c>
      <c r="D84" s="48">
        <v>4.1399999999999997</v>
      </c>
      <c r="E84" s="48">
        <v>18.510000000000002</v>
      </c>
      <c r="F84" s="48">
        <v>17.350000000000001</v>
      </c>
      <c r="G84" s="48">
        <v>12.76</v>
      </c>
      <c r="H84" s="48">
        <v>3.15</v>
      </c>
      <c r="I84" s="48">
        <v>280</v>
      </c>
      <c r="J84" s="48">
        <v>515.86</v>
      </c>
      <c r="K84" s="48">
        <v>12.04</v>
      </c>
      <c r="L84" s="48">
        <v>21.71</v>
      </c>
      <c r="M84" s="48">
        <v>58.8</v>
      </c>
      <c r="N84" s="48">
        <v>1.84</v>
      </c>
      <c r="O84" s="48">
        <v>18.8</v>
      </c>
      <c r="P84" s="48">
        <v>0</v>
      </c>
      <c r="Q84" s="48">
        <v>0</v>
      </c>
      <c r="R84" s="48">
        <v>4.68</v>
      </c>
      <c r="S84" s="48">
        <v>13.77</v>
      </c>
      <c r="T84" s="48">
        <v>42.85</v>
      </c>
      <c r="U84" s="48">
        <v>13.67</v>
      </c>
      <c r="V84" s="48">
        <v>29.25</v>
      </c>
      <c r="W84" s="48">
        <v>51.36</v>
      </c>
      <c r="X84" s="48">
        <v>-2.5</v>
      </c>
      <c r="Y84" s="48">
        <v>14.37</v>
      </c>
      <c r="Z84" s="48">
        <v>41.3</v>
      </c>
      <c r="AA84" s="48">
        <v>23.41</v>
      </c>
      <c r="AB84" s="48">
        <v>29.81</v>
      </c>
      <c r="AC84" s="48">
        <v>52.16</v>
      </c>
      <c r="AD84" s="48">
        <v>73.67</v>
      </c>
      <c r="AE84" s="48">
        <v>47.68</v>
      </c>
      <c r="AF84" s="48">
        <v>62.1</v>
      </c>
      <c r="AG84" s="48">
        <v>0</v>
      </c>
      <c r="AH84" s="48">
        <v>6.96</v>
      </c>
      <c r="AI84" s="48">
        <v>17.34</v>
      </c>
      <c r="AJ84" s="48">
        <v>2.1</v>
      </c>
      <c r="AK84" s="48">
        <v>0.11</v>
      </c>
      <c r="AL84" s="48">
        <v>22.93</v>
      </c>
      <c r="AM84" s="48">
        <v>1627.43</v>
      </c>
      <c r="AN84" s="48">
        <v>1675.54</v>
      </c>
      <c r="AO84" s="48">
        <v>45.61</v>
      </c>
      <c r="AP84" s="48">
        <v>9.58</v>
      </c>
      <c r="AQ84" s="48">
        <v>18.78</v>
      </c>
      <c r="AR84" s="48">
        <v>11.59</v>
      </c>
      <c r="AS84" s="48">
        <v>19.88</v>
      </c>
      <c r="AT84">
        <v>8.57</v>
      </c>
    </row>
    <row r="85" spans="1:46">
      <c r="A85" s="47" t="s">
        <v>570</v>
      </c>
      <c r="B85" s="48">
        <v>8.61</v>
      </c>
      <c r="C85" s="48">
        <v>84.05</v>
      </c>
      <c r="D85" s="48">
        <v>20</v>
      </c>
      <c r="E85" s="48">
        <v>18.510000000000002</v>
      </c>
      <c r="F85" s="48">
        <v>17.350000000000001</v>
      </c>
      <c r="G85" s="48">
        <v>12.76</v>
      </c>
      <c r="H85" s="48">
        <v>3.15</v>
      </c>
      <c r="I85" s="48">
        <v>383.81</v>
      </c>
      <c r="J85" s="48">
        <v>515.86</v>
      </c>
      <c r="K85" s="48">
        <v>12.04</v>
      </c>
      <c r="L85" s="48">
        <v>21.71</v>
      </c>
      <c r="M85" s="48">
        <v>58.8</v>
      </c>
      <c r="N85" s="48">
        <v>1.84</v>
      </c>
      <c r="O85" s="48">
        <v>13.82</v>
      </c>
      <c r="P85" s="48">
        <v>0</v>
      </c>
      <c r="Q85" s="48">
        <v>0</v>
      </c>
      <c r="R85" s="48">
        <v>4.68</v>
      </c>
      <c r="S85" s="48">
        <v>13.77</v>
      </c>
      <c r="T85" s="48">
        <v>42.85</v>
      </c>
      <c r="U85" s="48">
        <v>13.67</v>
      </c>
      <c r="V85" s="48">
        <v>29.25</v>
      </c>
      <c r="W85" s="48">
        <v>61.64</v>
      </c>
      <c r="X85" s="48">
        <v>-103.56</v>
      </c>
      <c r="Y85" s="48">
        <v>14.37</v>
      </c>
      <c r="Z85" s="48">
        <v>41.3</v>
      </c>
      <c r="AA85" s="48">
        <v>23.41</v>
      </c>
      <c r="AB85" s="48">
        <v>31.98</v>
      </c>
      <c r="AC85" s="48">
        <v>52.16</v>
      </c>
      <c r="AD85" s="48">
        <v>73.67</v>
      </c>
      <c r="AE85" s="48">
        <v>47.68</v>
      </c>
      <c r="AF85" s="48">
        <v>62.1</v>
      </c>
      <c r="AG85" s="48">
        <v>0</v>
      </c>
      <c r="AH85" s="48">
        <v>6.96</v>
      </c>
      <c r="AI85" s="48">
        <v>17.34</v>
      </c>
      <c r="AJ85" s="48">
        <v>2.1</v>
      </c>
      <c r="AK85" s="48">
        <v>0.11</v>
      </c>
      <c r="AL85" s="48">
        <v>22.93</v>
      </c>
      <c r="AM85" s="48">
        <v>1649.16</v>
      </c>
      <c r="AN85" s="48">
        <v>1802.69</v>
      </c>
      <c r="AO85" s="48">
        <v>49.97</v>
      </c>
      <c r="AP85" s="48">
        <v>9.58</v>
      </c>
      <c r="AQ85" s="48">
        <v>18.78</v>
      </c>
      <c r="AR85" s="48">
        <v>11.59</v>
      </c>
      <c r="AS85" s="48">
        <v>19.88</v>
      </c>
      <c r="AT85">
        <v>8.57</v>
      </c>
    </row>
    <row r="86" spans="1:46">
      <c r="A86" s="47" t="s">
        <v>571</v>
      </c>
      <c r="B86" s="48">
        <v>8.61</v>
      </c>
      <c r="C86" s="48">
        <v>84.05</v>
      </c>
      <c r="D86" s="48">
        <v>15</v>
      </c>
      <c r="E86" s="48">
        <v>18.510000000000002</v>
      </c>
      <c r="F86" s="48">
        <v>17.350000000000001</v>
      </c>
      <c r="G86" s="48">
        <v>12.76</v>
      </c>
      <c r="H86" s="48">
        <v>0</v>
      </c>
      <c r="I86" s="48">
        <v>375</v>
      </c>
      <c r="J86" s="48">
        <v>515.86</v>
      </c>
      <c r="K86" s="48">
        <v>12.04</v>
      </c>
      <c r="L86" s="48">
        <v>21.71</v>
      </c>
      <c r="M86" s="48">
        <v>58.8</v>
      </c>
      <c r="N86" s="48">
        <v>1.84</v>
      </c>
      <c r="O86" s="48">
        <v>13.82</v>
      </c>
      <c r="P86" s="48">
        <v>0</v>
      </c>
      <c r="Q86" s="48">
        <v>0</v>
      </c>
      <c r="R86" s="48">
        <v>4.68</v>
      </c>
      <c r="S86" s="48">
        <v>13.77</v>
      </c>
      <c r="T86" s="48">
        <v>42.85</v>
      </c>
      <c r="U86" s="48">
        <v>13.67</v>
      </c>
      <c r="V86" s="48">
        <v>29.25</v>
      </c>
      <c r="W86" s="48">
        <v>61.64</v>
      </c>
      <c r="X86" s="48">
        <v>-79.31</v>
      </c>
      <c r="Y86" s="48">
        <v>14.37</v>
      </c>
      <c r="Z86" s="48">
        <v>41.3</v>
      </c>
      <c r="AA86" s="48">
        <v>23.41</v>
      </c>
      <c r="AB86" s="48">
        <v>31.98</v>
      </c>
      <c r="AC86" s="48">
        <v>52.16</v>
      </c>
      <c r="AD86" s="48">
        <v>73.67</v>
      </c>
      <c r="AE86" s="48">
        <v>47.68</v>
      </c>
      <c r="AF86" s="48">
        <v>62.1</v>
      </c>
      <c r="AG86" s="48">
        <v>0</v>
      </c>
      <c r="AH86" s="48">
        <v>6.96</v>
      </c>
      <c r="AI86" s="48">
        <v>17.34</v>
      </c>
      <c r="AJ86" s="48">
        <v>2.1</v>
      </c>
      <c r="AK86" s="48">
        <v>0.11</v>
      </c>
      <c r="AL86" s="48">
        <v>22.93</v>
      </c>
      <c r="AM86" s="48">
        <v>1662.5</v>
      </c>
      <c r="AN86" s="48">
        <v>1791.34</v>
      </c>
      <c r="AO86" s="48">
        <v>49.52</v>
      </c>
      <c r="AP86" s="48">
        <v>9.58</v>
      </c>
      <c r="AQ86" s="48">
        <v>18.78</v>
      </c>
      <c r="AR86" s="48">
        <v>11.59</v>
      </c>
      <c r="AS86" s="48">
        <v>19.88</v>
      </c>
      <c r="AT86">
        <v>14.18</v>
      </c>
    </row>
    <row r="87" spans="1:46">
      <c r="A87" s="47" t="s">
        <v>572</v>
      </c>
      <c r="B87" s="48">
        <v>8.61</v>
      </c>
      <c r="C87" s="48">
        <v>84.05</v>
      </c>
      <c r="D87" s="48">
        <v>25</v>
      </c>
      <c r="E87" s="48">
        <v>18.510000000000002</v>
      </c>
      <c r="F87" s="48">
        <v>17.350000000000001</v>
      </c>
      <c r="G87" s="48">
        <v>12.76</v>
      </c>
      <c r="H87" s="48">
        <v>0</v>
      </c>
      <c r="I87" s="48">
        <v>383.81</v>
      </c>
      <c r="J87" s="48">
        <v>515.86</v>
      </c>
      <c r="K87" s="48">
        <v>12.04</v>
      </c>
      <c r="L87" s="48">
        <v>21.71</v>
      </c>
      <c r="M87" s="48">
        <v>58.8</v>
      </c>
      <c r="N87" s="48">
        <v>1.84</v>
      </c>
      <c r="O87" s="48">
        <v>13.82</v>
      </c>
      <c r="P87" s="48">
        <v>0</v>
      </c>
      <c r="Q87" s="48">
        <v>0</v>
      </c>
      <c r="R87" s="48">
        <v>4.68</v>
      </c>
      <c r="S87" s="48">
        <v>13.77</v>
      </c>
      <c r="T87" s="48">
        <v>42.85</v>
      </c>
      <c r="U87" s="48">
        <v>13.67</v>
      </c>
      <c r="V87" s="48">
        <v>29.25</v>
      </c>
      <c r="W87" s="48">
        <v>61.64</v>
      </c>
      <c r="X87" s="48">
        <v>-101.54</v>
      </c>
      <c r="Y87" s="48">
        <v>14.37</v>
      </c>
      <c r="Z87" s="48">
        <v>41.3</v>
      </c>
      <c r="AA87" s="48">
        <v>23.41</v>
      </c>
      <c r="AB87" s="48">
        <v>31.19</v>
      </c>
      <c r="AC87" s="48">
        <v>52.16</v>
      </c>
      <c r="AD87" s="48">
        <v>73.67</v>
      </c>
      <c r="AE87" s="48">
        <v>47.68</v>
      </c>
      <c r="AF87" s="48">
        <v>62.1</v>
      </c>
      <c r="AG87" s="48">
        <v>0</v>
      </c>
      <c r="AH87" s="48">
        <v>6.91</v>
      </c>
      <c r="AI87" s="48">
        <v>17.34</v>
      </c>
      <c r="AJ87" s="48">
        <v>2.1</v>
      </c>
      <c r="AK87" s="48">
        <v>0.11</v>
      </c>
      <c r="AL87" s="48">
        <v>22.93</v>
      </c>
      <c r="AM87" s="48">
        <v>1657.72</v>
      </c>
      <c r="AN87" s="48">
        <v>1809.31</v>
      </c>
      <c r="AO87" s="48">
        <v>50.05</v>
      </c>
      <c r="AP87" s="48">
        <v>9.58</v>
      </c>
      <c r="AQ87" s="48">
        <v>18.78</v>
      </c>
      <c r="AR87" s="48">
        <v>11.59</v>
      </c>
      <c r="AS87" s="48">
        <v>19.88</v>
      </c>
      <c r="AT87">
        <v>14.18</v>
      </c>
    </row>
    <row r="88" spans="1:46">
      <c r="A88" s="47" t="s">
        <v>573</v>
      </c>
      <c r="B88" s="48">
        <v>8.61</v>
      </c>
      <c r="C88" s="48">
        <v>84.05</v>
      </c>
      <c r="D88" s="48">
        <v>4.1399999999999997</v>
      </c>
      <c r="E88" s="48">
        <v>18.489999999999998</v>
      </c>
      <c r="F88" s="48">
        <v>17.350000000000001</v>
      </c>
      <c r="G88" s="48">
        <v>12.76</v>
      </c>
      <c r="H88" s="48">
        <v>0</v>
      </c>
      <c r="I88" s="48">
        <v>383.81</v>
      </c>
      <c r="J88" s="48">
        <v>515.86</v>
      </c>
      <c r="K88" s="48">
        <v>12.01</v>
      </c>
      <c r="L88" s="48">
        <v>21.71</v>
      </c>
      <c r="M88" s="48">
        <v>58.8</v>
      </c>
      <c r="N88" s="48">
        <v>1.84</v>
      </c>
      <c r="O88" s="48">
        <v>13.82</v>
      </c>
      <c r="P88" s="48">
        <v>0</v>
      </c>
      <c r="Q88" s="48">
        <v>0</v>
      </c>
      <c r="R88" s="48">
        <v>4.68</v>
      </c>
      <c r="S88" s="48">
        <v>13.77</v>
      </c>
      <c r="T88" s="48">
        <v>42.85</v>
      </c>
      <c r="U88" s="48">
        <v>13.67</v>
      </c>
      <c r="V88" s="48">
        <v>29.25</v>
      </c>
      <c r="W88" s="48">
        <v>61.64</v>
      </c>
      <c r="X88" s="48">
        <v>-46.97</v>
      </c>
      <c r="Y88" s="48">
        <v>14.37</v>
      </c>
      <c r="Z88" s="48">
        <v>41.3</v>
      </c>
      <c r="AA88" s="48">
        <v>23.41</v>
      </c>
      <c r="AB88" s="48">
        <v>31.19</v>
      </c>
      <c r="AC88" s="48">
        <v>52.16</v>
      </c>
      <c r="AD88" s="48">
        <v>73.67</v>
      </c>
      <c r="AE88" s="48">
        <v>26.01</v>
      </c>
      <c r="AF88" s="48">
        <v>62.1</v>
      </c>
      <c r="AG88" s="48">
        <v>0</v>
      </c>
      <c r="AH88" s="48">
        <v>6.91</v>
      </c>
      <c r="AI88" s="48">
        <v>17.34</v>
      </c>
      <c r="AJ88" s="48">
        <v>2.1</v>
      </c>
      <c r="AK88" s="48">
        <v>0</v>
      </c>
      <c r="AL88" s="48">
        <v>22.93</v>
      </c>
      <c r="AM88" s="48">
        <v>1659.93</v>
      </c>
      <c r="AN88" s="48">
        <v>1755.47</v>
      </c>
      <c r="AO88" s="48">
        <v>48.56</v>
      </c>
      <c r="AP88" s="48">
        <v>9.58</v>
      </c>
      <c r="AQ88" s="48">
        <v>18.78</v>
      </c>
      <c r="AR88" s="48">
        <v>11.59</v>
      </c>
      <c r="AS88" s="48">
        <v>8.73</v>
      </c>
      <c r="AT88">
        <v>14.18</v>
      </c>
    </row>
    <row r="89" spans="1:46">
      <c r="A89" s="47" t="s">
        <v>574</v>
      </c>
      <c r="B89" s="48">
        <v>5.7</v>
      </c>
      <c r="C89" s="48">
        <v>84.05</v>
      </c>
      <c r="D89" s="48">
        <v>4.1399999999999997</v>
      </c>
      <c r="E89" s="48">
        <v>18.489999999999998</v>
      </c>
      <c r="F89" s="48">
        <v>17.350000000000001</v>
      </c>
      <c r="G89" s="48">
        <v>12.76</v>
      </c>
      <c r="H89" s="48">
        <v>3.56</v>
      </c>
      <c r="I89" s="48">
        <v>355</v>
      </c>
      <c r="J89" s="48">
        <v>515.86</v>
      </c>
      <c r="K89" s="48">
        <v>12.01</v>
      </c>
      <c r="L89" s="48">
        <v>21.71</v>
      </c>
      <c r="M89" s="48">
        <v>58.8</v>
      </c>
      <c r="N89" s="48">
        <v>1.84</v>
      </c>
      <c r="O89" s="48">
        <v>13.82</v>
      </c>
      <c r="P89" s="48">
        <v>0</v>
      </c>
      <c r="Q89" s="48">
        <v>0</v>
      </c>
      <c r="R89" s="48">
        <v>4.68</v>
      </c>
      <c r="S89" s="48">
        <v>13.77</v>
      </c>
      <c r="T89" s="48">
        <v>42.85</v>
      </c>
      <c r="U89" s="48">
        <v>13.67</v>
      </c>
      <c r="V89" s="48">
        <v>29.25</v>
      </c>
      <c r="W89" s="48">
        <v>61.64</v>
      </c>
      <c r="X89" s="48">
        <v>-16.649999999999999</v>
      </c>
      <c r="Y89" s="48">
        <v>14.37</v>
      </c>
      <c r="Z89" s="48">
        <v>41.3</v>
      </c>
      <c r="AA89" s="48">
        <v>23.41</v>
      </c>
      <c r="AB89" s="48">
        <v>31.19</v>
      </c>
      <c r="AC89" s="48">
        <v>52.16</v>
      </c>
      <c r="AD89" s="48">
        <v>73.67</v>
      </c>
      <c r="AE89" s="48">
        <v>15.61</v>
      </c>
      <c r="AF89" s="48">
        <v>62.1</v>
      </c>
      <c r="AG89" s="48">
        <v>0</v>
      </c>
      <c r="AH89" s="48">
        <v>6.91</v>
      </c>
      <c r="AI89" s="48">
        <v>17.34</v>
      </c>
      <c r="AJ89" s="48">
        <v>2.1</v>
      </c>
      <c r="AK89" s="48">
        <v>0</v>
      </c>
      <c r="AL89" s="48">
        <v>22.93</v>
      </c>
      <c r="AM89" s="48">
        <v>1652.93</v>
      </c>
      <c r="AN89" s="48">
        <v>1716.91</v>
      </c>
      <c r="AO89" s="48">
        <v>47.32</v>
      </c>
      <c r="AP89" s="48">
        <v>9.58</v>
      </c>
      <c r="AQ89" s="48">
        <v>18.78</v>
      </c>
      <c r="AR89" s="48">
        <v>11.59</v>
      </c>
      <c r="AS89" s="48">
        <v>8.73</v>
      </c>
      <c r="AT89">
        <v>14.18</v>
      </c>
    </row>
    <row r="90" spans="1:46">
      <c r="A90" s="47" t="s">
        <v>575</v>
      </c>
      <c r="B90" s="48">
        <v>5.7</v>
      </c>
      <c r="C90" s="48">
        <v>84.05</v>
      </c>
      <c r="D90" s="48">
        <v>4.1399999999999997</v>
      </c>
      <c r="E90" s="48">
        <v>18.489999999999998</v>
      </c>
      <c r="F90" s="48">
        <v>17.350000000000001</v>
      </c>
      <c r="G90" s="48">
        <v>12.76</v>
      </c>
      <c r="H90" s="48">
        <v>0</v>
      </c>
      <c r="I90" s="48">
        <v>355</v>
      </c>
      <c r="J90" s="48">
        <v>515.86</v>
      </c>
      <c r="K90" s="48">
        <v>12.01</v>
      </c>
      <c r="L90" s="48">
        <v>21.71</v>
      </c>
      <c r="M90" s="48">
        <v>58.8</v>
      </c>
      <c r="N90" s="48">
        <v>1.84</v>
      </c>
      <c r="O90" s="48">
        <v>13.82</v>
      </c>
      <c r="P90" s="48">
        <v>0</v>
      </c>
      <c r="Q90" s="48">
        <v>0</v>
      </c>
      <c r="R90" s="48">
        <v>4.68</v>
      </c>
      <c r="S90" s="48">
        <v>13.77</v>
      </c>
      <c r="T90" s="48">
        <v>42.85</v>
      </c>
      <c r="U90" s="48">
        <v>13.67</v>
      </c>
      <c r="V90" s="48">
        <v>29.25</v>
      </c>
      <c r="W90" s="48">
        <v>51.36</v>
      </c>
      <c r="X90" s="48">
        <v>-20.69</v>
      </c>
      <c r="Y90" s="48">
        <v>14.37</v>
      </c>
      <c r="Z90" s="48">
        <v>42.44</v>
      </c>
      <c r="AA90" s="48">
        <v>23.41</v>
      </c>
      <c r="AB90" s="48">
        <v>31.19</v>
      </c>
      <c r="AC90" s="48">
        <v>52.16</v>
      </c>
      <c r="AD90" s="48">
        <v>73.67</v>
      </c>
      <c r="AE90" s="48">
        <v>15.61</v>
      </c>
      <c r="AF90" s="48">
        <v>62.1</v>
      </c>
      <c r="AG90" s="48">
        <v>0</v>
      </c>
      <c r="AH90" s="48">
        <v>6.91</v>
      </c>
      <c r="AI90" s="48">
        <v>17.34</v>
      </c>
      <c r="AJ90" s="48">
        <v>2.1</v>
      </c>
      <c r="AK90" s="48">
        <v>0</v>
      </c>
      <c r="AL90" s="48">
        <v>22.93</v>
      </c>
      <c r="AM90" s="48">
        <v>1631.1</v>
      </c>
      <c r="AN90" s="48">
        <v>1698.59</v>
      </c>
      <c r="AO90" s="48">
        <v>46.8</v>
      </c>
      <c r="AP90" s="48">
        <v>9.58</v>
      </c>
      <c r="AQ90" s="48">
        <v>18.78</v>
      </c>
      <c r="AR90" s="48">
        <v>11.59</v>
      </c>
      <c r="AS90" s="48">
        <v>8.73</v>
      </c>
      <c r="AT90">
        <v>8.57</v>
      </c>
    </row>
    <row r="91" spans="1:46">
      <c r="A91" s="47" t="s">
        <v>576</v>
      </c>
      <c r="B91" s="48">
        <v>5.27</v>
      </c>
      <c r="C91" s="48">
        <v>84.05</v>
      </c>
      <c r="D91" s="48">
        <v>4.1399999999999997</v>
      </c>
      <c r="E91" s="48">
        <v>12.35</v>
      </c>
      <c r="F91" s="48">
        <v>17.350000000000001</v>
      </c>
      <c r="G91" s="48">
        <v>12.76</v>
      </c>
      <c r="H91" s="48">
        <v>0</v>
      </c>
      <c r="I91" s="48">
        <v>335</v>
      </c>
      <c r="J91" s="48">
        <v>515.86</v>
      </c>
      <c r="K91" s="48">
        <v>7.95</v>
      </c>
      <c r="L91" s="48">
        <v>21.71</v>
      </c>
      <c r="M91" s="48">
        <v>58.8</v>
      </c>
      <c r="N91" s="48">
        <v>1.84</v>
      </c>
      <c r="O91" s="48">
        <v>18.8</v>
      </c>
      <c r="P91" s="48">
        <v>0</v>
      </c>
      <c r="Q91" s="48">
        <v>0</v>
      </c>
      <c r="R91" s="48">
        <v>4.68</v>
      </c>
      <c r="S91" s="48">
        <v>13.77</v>
      </c>
      <c r="T91" s="48">
        <v>42.85</v>
      </c>
      <c r="U91" s="48">
        <v>13.67</v>
      </c>
      <c r="V91" s="48">
        <v>29.25</v>
      </c>
      <c r="W91" s="48">
        <v>51.36</v>
      </c>
      <c r="X91" s="48">
        <v>-2.5</v>
      </c>
      <c r="Y91" s="48">
        <v>14.37</v>
      </c>
      <c r="Z91" s="48">
        <v>42.44</v>
      </c>
      <c r="AA91" s="48">
        <v>23.41</v>
      </c>
      <c r="AB91" s="48">
        <v>31.19</v>
      </c>
      <c r="AC91" s="48">
        <v>52.16</v>
      </c>
      <c r="AD91" s="48">
        <v>73.67</v>
      </c>
      <c r="AE91" s="48">
        <v>18.2</v>
      </c>
      <c r="AF91" s="48">
        <v>62.1</v>
      </c>
      <c r="AG91" s="48">
        <v>0</v>
      </c>
      <c r="AH91" s="48">
        <v>6.91</v>
      </c>
      <c r="AI91" s="48">
        <v>17.34</v>
      </c>
      <c r="AJ91" s="48">
        <v>2.1</v>
      </c>
      <c r="AK91" s="48">
        <v>0</v>
      </c>
      <c r="AL91" s="48">
        <v>22.93</v>
      </c>
      <c r="AM91" s="48">
        <v>1627.15</v>
      </c>
      <c r="AN91" s="48">
        <v>1675.53</v>
      </c>
      <c r="AO91" s="48">
        <v>45.88</v>
      </c>
      <c r="AP91" s="48">
        <v>9.58</v>
      </c>
      <c r="AQ91" s="48">
        <v>18.78</v>
      </c>
      <c r="AR91" s="48">
        <v>11.59</v>
      </c>
      <c r="AS91" s="48">
        <v>8.73</v>
      </c>
      <c r="AT91">
        <v>8.57</v>
      </c>
    </row>
    <row r="92" spans="1:46">
      <c r="A92" s="47" t="s">
        <v>577</v>
      </c>
      <c r="B92" s="48">
        <v>0</v>
      </c>
      <c r="C92" s="48">
        <v>84.05</v>
      </c>
      <c r="D92" s="48">
        <v>4.1399999999999997</v>
      </c>
      <c r="E92" s="48">
        <v>6.07</v>
      </c>
      <c r="F92" s="48">
        <v>11.59</v>
      </c>
      <c r="G92" s="48">
        <v>8.5</v>
      </c>
      <c r="H92" s="48">
        <v>0</v>
      </c>
      <c r="I92" s="48">
        <v>380</v>
      </c>
      <c r="J92" s="48">
        <v>515.86</v>
      </c>
      <c r="K92" s="48">
        <v>4</v>
      </c>
      <c r="L92" s="48">
        <v>14.42</v>
      </c>
      <c r="M92" s="48">
        <v>58.8</v>
      </c>
      <c r="N92" s="48">
        <v>1.84</v>
      </c>
      <c r="O92" s="48">
        <v>15.55</v>
      </c>
      <c r="P92" s="48">
        <v>0</v>
      </c>
      <c r="Q92" s="48">
        <v>0</v>
      </c>
      <c r="R92" s="48">
        <v>4.68</v>
      </c>
      <c r="S92" s="48">
        <v>13.77</v>
      </c>
      <c r="T92" s="48">
        <v>42.85</v>
      </c>
      <c r="U92" s="48">
        <v>6.15</v>
      </c>
      <c r="V92" s="48">
        <v>29.25</v>
      </c>
      <c r="W92" s="48">
        <v>39.47</v>
      </c>
      <c r="X92" s="48">
        <v>-2.5</v>
      </c>
      <c r="Y92" s="48">
        <v>0</v>
      </c>
      <c r="Z92" s="48">
        <v>42.44</v>
      </c>
      <c r="AA92" s="48">
        <v>23.41</v>
      </c>
      <c r="AB92" s="48">
        <v>31.19</v>
      </c>
      <c r="AC92" s="48">
        <v>52.16</v>
      </c>
      <c r="AD92" s="48">
        <v>73.67</v>
      </c>
      <c r="AE92" s="48">
        <v>15.61</v>
      </c>
      <c r="AF92" s="48">
        <v>62.1</v>
      </c>
      <c r="AG92" s="48">
        <v>0</v>
      </c>
      <c r="AH92" s="48">
        <v>6.91</v>
      </c>
      <c r="AI92" s="48">
        <v>17.34</v>
      </c>
      <c r="AJ92" s="48">
        <v>2.1</v>
      </c>
      <c r="AK92" s="48">
        <v>0</v>
      </c>
      <c r="AL92" s="48">
        <v>22.93</v>
      </c>
      <c r="AM92" s="48">
        <v>1611.25</v>
      </c>
      <c r="AN92" s="48">
        <v>1659.25</v>
      </c>
      <c r="AO92" s="48">
        <v>45.5</v>
      </c>
      <c r="AP92" s="48">
        <v>9.58</v>
      </c>
      <c r="AQ92" s="48">
        <v>18.78</v>
      </c>
      <c r="AR92" s="48">
        <v>11.59</v>
      </c>
      <c r="AS92" s="48">
        <v>19.88</v>
      </c>
      <c r="AT92">
        <v>8.57</v>
      </c>
    </row>
    <row r="93" spans="1:46">
      <c r="A93" s="47" t="s">
        <v>578</v>
      </c>
      <c r="B93" s="48">
        <v>0</v>
      </c>
      <c r="C93" s="48">
        <v>84.05</v>
      </c>
      <c r="D93" s="48">
        <v>4.1399999999999997</v>
      </c>
      <c r="E93" s="48">
        <v>0</v>
      </c>
      <c r="F93" s="48">
        <v>11.59</v>
      </c>
      <c r="G93" s="48">
        <v>8.5</v>
      </c>
      <c r="H93" s="48">
        <v>0</v>
      </c>
      <c r="I93" s="48">
        <v>380</v>
      </c>
      <c r="J93" s="48">
        <v>515.86</v>
      </c>
      <c r="K93" s="48">
        <v>0</v>
      </c>
      <c r="L93" s="48">
        <v>14.42</v>
      </c>
      <c r="M93" s="48">
        <v>58.8</v>
      </c>
      <c r="N93" s="48">
        <v>1.84</v>
      </c>
      <c r="O93" s="48">
        <v>15.55</v>
      </c>
      <c r="P93" s="48">
        <v>0</v>
      </c>
      <c r="Q93" s="48">
        <v>0</v>
      </c>
      <c r="R93" s="48">
        <v>4.68</v>
      </c>
      <c r="S93" s="48">
        <v>13.77</v>
      </c>
      <c r="T93" s="48">
        <v>42.85</v>
      </c>
      <c r="U93" s="48">
        <v>6.15</v>
      </c>
      <c r="V93" s="48">
        <v>29.25</v>
      </c>
      <c r="W93" s="48">
        <v>29.11</v>
      </c>
      <c r="X93" s="48">
        <v>-2.5</v>
      </c>
      <c r="Y93" s="48">
        <v>0</v>
      </c>
      <c r="Z93" s="48">
        <v>42.44</v>
      </c>
      <c r="AA93" s="48">
        <v>23.41</v>
      </c>
      <c r="AB93" s="48">
        <v>31.19</v>
      </c>
      <c r="AC93" s="48">
        <v>52.16</v>
      </c>
      <c r="AD93" s="48">
        <v>73.67</v>
      </c>
      <c r="AE93" s="48">
        <v>15.61</v>
      </c>
      <c r="AF93" s="48">
        <v>62.1</v>
      </c>
      <c r="AG93" s="48">
        <v>0</v>
      </c>
      <c r="AH93" s="48">
        <v>6.91</v>
      </c>
      <c r="AI93" s="48">
        <v>17.34</v>
      </c>
      <c r="AJ93" s="48">
        <v>2.1</v>
      </c>
      <c r="AK93" s="48">
        <v>0</v>
      </c>
      <c r="AL93" s="48">
        <v>22.93</v>
      </c>
      <c r="AM93" s="48">
        <v>1591.41</v>
      </c>
      <c r="AN93" s="48">
        <v>1638.82</v>
      </c>
      <c r="AO93" s="48">
        <v>44.91</v>
      </c>
      <c r="AP93" s="48">
        <v>9.58</v>
      </c>
      <c r="AQ93" s="48">
        <v>18.78</v>
      </c>
      <c r="AR93" s="48">
        <v>11.59</v>
      </c>
      <c r="AS93" s="48">
        <v>19.88</v>
      </c>
      <c r="AT93">
        <v>8.57</v>
      </c>
    </row>
    <row r="94" spans="1:46">
      <c r="A94" s="47" t="s">
        <v>579</v>
      </c>
      <c r="B94" s="48">
        <v>0</v>
      </c>
      <c r="C94" s="48">
        <v>84.05</v>
      </c>
      <c r="D94" s="48">
        <v>4.1399999999999997</v>
      </c>
      <c r="E94" s="48">
        <v>0</v>
      </c>
      <c r="F94" s="48">
        <v>11.59</v>
      </c>
      <c r="G94" s="48">
        <v>8.5</v>
      </c>
      <c r="H94" s="48">
        <v>0</v>
      </c>
      <c r="I94" s="48">
        <v>383.81</v>
      </c>
      <c r="J94" s="48">
        <v>515.86</v>
      </c>
      <c r="K94" s="48">
        <v>0</v>
      </c>
      <c r="L94" s="48">
        <v>14.42</v>
      </c>
      <c r="M94" s="48">
        <v>58.8</v>
      </c>
      <c r="N94" s="48">
        <v>1.84</v>
      </c>
      <c r="O94" s="48">
        <v>15.55</v>
      </c>
      <c r="P94" s="48">
        <v>0</v>
      </c>
      <c r="Q94" s="48">
        <v>0</v>
      </c>
      <c r="R94" s="48">
        <v>4.68</v>
      </c>
      <c r="S94" s="48">
        <v>13.77</v>
      </c>
      <c r="T94" s="48">
        <v>42.85</v>
      </c>
      <c r="U94" s="48">
        <v>6.15</v>
      </c>
      <c r="V94" s="48">
        <v>29.25</v>
      </c>
      <c r="W94" s="48">
        <v>16.64</v>
      </c>
      <c r="X94" s="48">
        <v>-2.5</v>
      </c>
      <c r="Y94" s="48">
        <v>0</v>
      </c>
      <c r="Z94" s="48">
        <v>42.44</v>
      </c>
      <c r="AA94" s="48">
        <v>23.41</v>
      </c>
      <c r="AB94" s="48">
        <v>31.19</v>
      </c>
      <c r="AC94" s="48">
        <v>52.16</v>
      </c>
      <c r="AD94" s="48">
        <v>73.67</v>
      </c>
      <c r="AE94" s="48">
        <v>15.61</v>
      </c>
      <c r="AF94" s="48">
        <v>62.1</v>
      </c>
      <c r="AG94" s="48">
        <v>0</v>
      </c>
      <c r="AH94" s="48">
        <v>6.91</v>
      </c>
      <c r="AI94" s="48">
        <v>17.34</v>
      </c>
      <c r="AJ94" s="48">
        <v>0</v>
      </c>
      <c r="AK94" s="48">
        <v>0</v>
      </c>
      <c r="AL94" s="48">
        <v>18.34</v>
      </c>
      <c r="AM94" s="48">
        <v>1576.45</v>
      </c>
      <c r="AN94" s="48">
        <v>1623.47</v>
      </c>
      <c r="AO94" s="48">
        <v>44.52</v>
      </c>
      <c r="AP94" s="48">
        <v>9.58</v>
      </c>
      <c r="AQ94" s="48">
        <v>18.78</v>
      </c>
      <c r="AR94" s="48">
        <v>11.59</v>
      </c>
      <c r="AS94" s="48">
        <v>19.88</v>
      </c>
      <c r="AT94">
        <v>8.57</v>
      </c>
    </row>
    <row r="95" spans="1:46">
      <c r="A95" s="47" t="s">
        <v>580</v>
      </c>
      <c r="B95" s="48">
        <v>0</v>
      </c>
      <c r="C95" s="48">
        <v>84.05</v>
      </c>
      <c r="D95" s="48">
        <v>20</v>
      </c>
      <c r="E95" s="48">
        <v>0</v>
      </c>
      <c r="F95" s="48">
        <v>11.59</v>
      </c>
      <c r="G95" s="48">
        <v>8.5</v>
      </c>
      <c r="H95" s="48">
        <v>0</v>
      </c>
      <c r="I95" s="48">
        <v>383.81</v>
      </c>
      <c r="J95" s="48">
        <v>515.86</v>
      </c>
      <c r="K95" s="48">
        <v>0</v>
      </c>
      <c r="L95" s="48">
        <v>14.42</v>
      </c>
      <c r="M95" s="48">
        <v>58.8</v>
      </c>
      <c r="N95" s="48">
        <v>1.84</v>
      </c>
      <c r="O95" s="48">
        <v>15.55</v>
      </c>
      <c r="P95" s="48">
        <v>0</v>
      </c>
      <c r="Q95" s="48">
        <v>0</v>
      </c>
      <c r="R95" s="48">
        <v>4.68</v>
      </c>
      <c r="S95" s="48">
        <v>13.77</v>
      </c>
      <c r="T95" s="48">
        <v>42.85</v>
      </c>
      <c r="U95" s="48">
        <v>6.15</v>
      </c>
      <c r="V95" s="48">
        <v>29.25</v>
      </c>
      <c r="W95" s="48">
        <v>10.27</v>
      </c>
      <c r="X95" s="48">
        <v>-2.5</v>
      </c>
      <c r="Y95" s="48">
        <v>0</v>
      </c>
      <c r="Z95" s="48">
        <v>41.87</v>
      </c>
      <c r="AA95" s="48">
        <v>23.41</v>
      </c>
      <c r="AB95" s="48">
        <v>31.19</v>
      </c>
      <c r="AC95" s="48">
        <v>52.16</v>
      </c>
      <c r="AD95" s="48">
        <v>73.67</v>
      </c>
      <c r="AE95" s="48">
        <v>15.61</v>
      </c>
      <c r="AF95" s="48">
        <v>62.1</v>
      </c>
      <c r="AG95" s="48">
        <v>0</v>
      </c>
      <c r="AH95" s="48">
        <v>6.91</v>
      </c>
      <c r="AI95" s="48">
        <v>17.34</v>
      </c>
      <c r="AJ95" s="48">
        <v>0</v>
      </c>
      <c r="AK95" s="48">
        <v>0</v>
      </c>
      <c r="AL95" s="48">
        <v>15.28</v>
      </c>
      <c r="AM95" s="48">
        <v>1569.72</v>
      </c>
      <c r="AN95" s="48">
        <v>1616.24</v>
      </c>
      <c r="AO95" s="48">
        <v>44.03</v>
      </c>
      <c r="AP95" s="48">
        <v>9.58</v>
      </c>
      <c r="AQ95" s="48">
        <v>18.78</v>
      </c>
      <c r="AR95" s="48">
        <v>11.59</v>
      </c>
      <c r="AS95" s="48">
        <v>6.79</v>
      </c>
      <c r="AT95">
        <v>8.57</v>
      </c>
    </row>
    <row r="96" spans="1:46">
      <c r="A96" s="47" t="s">
        <v>581</v>
      </c>
      <c r="B96" s="48">
        <v>0</v>
      </c>
      <c r="C96" s="48">
        <v>84.05</v>
      </c>
      <c r="D96" s="48">
        <v>40</v>
      </c>
      <c r="E96" s="48">
        <v>0</v>
      </c>
      <c r="F96" s="48">
        <v>10.42</v>
      </c>
      <c r="G96" s="48">
        <v>6.43</v>
      </c>
      <c r="H96" s="48">
        <v>0</v>
      </c>
      <c r="I96" s="48">
        <v>383.81</v>
      </c>
      <c r="J96" s="48">
        <v>515.86</v>
      </c>
      <c r="K96" s="48">
        <v>0</v>
      </c>
      <c r="L96" s="48">
        <v>7.21</v>
      </c>
      <c r="M96" s="48">
        <v>58.8</v>
      </c>
      <c r="N96" s="48">
        <v>1.84</v>
      </c>
      <c r="O96" s="48">
        <v>15.55</v>
      </c>
      <c r="P96" s="48">
        <v>0</v>
      </c>
      <c r="Q96" s="48">
        <v>0</v>
      </c>
      <c r="R96" s="48">
        <v>4.68</v>
      </c>
      <c r="S96" s="48">
        <v>13.77</v>
      </c>
      <c r="T96" s="48">
        <v>42.85</v>
      </c>
      <c r="U96" s="48">
        <v>6.15</v>
      </c>
      <c r="V96" s="48">
        <v>29.25</v>
      </c>
      <c r="W96" s="48">
        <v>0</v>
      </c>
      <c r="X96" s="48">
        <v>-2.5</v>
      </c>
      <c r="Y96" s="48">
        <v>0</v>
      </c>
      <c r="Z96" s="48">
        <v>41.87</v>
      </c>
      <c r="AA96" s="48">
        <v>23.41</v>
      </c>
      <c r="AB96" s="48">
        <v>31.19</v>
      </c>
      <c r="AC96" s="48">
        <v>52.16</v>
      </c>
      <c r="AD96" s="48">
        <v>73.67</v>
      </c>
      <c r="AE96" s="48">
        <v>15.61</v>
      </c>
      <c r="AF96" s="48">
        <v>62.1</v>
      </c>
      <c r="AG96" s="48">
        <v>0</v>
      </c>
      <c r="AH96" s="48">
        <v>4.04</v>
      </c>
      <c r="AI96" s="48">
        <v>17.34</v>
      </c>
      <c r="AJ96" s="48">
        <v>0</v>
      </c>
      <c r="AK96" s="48">
        <v>0</v>
      </c>
      <c r="AL96" s="48">
        <v>15.28</v>
      </c>
      <c r="AM96" s="48">
        <v>1566.6</v>
      </c>
      <c r="AN96" s="48">
        <v>1612.65</v>
      </c>
      <c r="AO96" s="48">
        <v>43.56</v>
      </c>
      <c r="AP96" s="48">
        <v>9.58</v>
      </c>
      <c r="AQ96" s="48">
        <v>18.78</v>
      </c>
      <c r="AR96" s="48">
        <v>11.59</v>
      </c>
      <c r="AS96" s="48">
        <v>6.79</v>
      </c>
      <c r="AT96">
        <v>8.57</v>
      </c>
    </row>
    <row r="97" spans="1:46">
      <c r="A97" s="47" t="s">
        <v>582</v>
      </c>
      <c r="B97" s="48">
        <v>0</v>
      </c>
      <c r="C97" s="48">
        <v>84.05</v>
      </c>
      <c r="D97" s="48">
        <v>40</v>
      </c>
      <c r="E97" s="48">
        <v>0</v>
      </c>
      <c r="F97" s="48">
        <v>5.8</v>
      </c>
      <c r="G97" s="48">
        <v>4.25</v>
      </c>
      <c r="H97" s="48">
        <v>0</v>
      </c>
      <c r="I97" s="48">
        <v>383.81</v>
      </c>
      <c r="J97" s="48">
        <v>515.86</v>
      </c>
      <c r="K97" s="48">
        <v>0</v>
      </c>
      <c r="L97" s="48">
        <v>7.21</v>
      </c>
      <c r="M97" s="48">
        <v>58.8</v>
      </c>
      <c r="N97" s="48">
        <v>1.84</v>
      </c>
      <c r="O97" s="48">
        <v>15.55</v>
      </c>
      <c r="P97" s="48">
        <v>0</v>
      </c>
      <c r="Q97" s="48">
        <v>0</v>
      </c>
      <c r="R97" s="48">
        <v>4.68</v>
      </c>
      <c r="S97" s="48">
        <v>13.77</v>
      </c>
      <c r="T97" s="48">
        <v>42.85</v>
      </c>
      <c r="U97" s="48">
        <v>6.15</v>
      </c>
      <c r="V97" s="48">
        <v>29.25</v>
      </c>
      <c r="W97" s="48">
        <v>0</v>
      </c>
      <c r="X97" s="48">
        <v>-2.5</v>
      </c>
      <c r="Y97" s="48">
        <v>0</v>
      </c>
      <c r="Z97" s="48">
        <v>41.87</v>
      </c>
      <c r="AA97" s="48">
        <v>23.41</v>
      </c>
      <c r="AB97" s="48">
        <v>31.19</v>
      </c>
      <c r="AC97" s="48">
        <v>52.16</v>
      </c>
      <c r="AD97" s="48">
        <v>73.67</v>
      </c>
      <c r="AE97" s="48">
        <v>15.61</v>
      </c>
      <c r="AF97" s="48">
        <v>62.1</v>
      </c>
      <c r="AG97" s="48">
        <v>0</v>
      </c>
      <c r="AH97" s="48">
        <v>4.04</v>
      </c>
      <c r="AI97" s="48">
        <v>17.34</v>
      </c>
      <c r="AJ97" s="48">
        <v>0</v>
      </c>
      <c r="AK97" s="48">
        <v>0</v>
      </c>
      <c r="AL97" s="48">
        <v>15.28</v>
      </c>
      <c r="AM97" s="48">
        <v>1559.92</v>
      </c>
      <c r="AN97" s="48">
        <v>1605.85</v>
      </c>
      <c r="AO97" s="48">
        <v>43.43</v>
      </c>
      <c r="AP97" s="48">
        <v>9.58</v>
      </c>
      <c r="AQ97" s="48">
        <v>18.78</v>
      </c>
      <c r="AR97" s="48">
        <v>11.59</v>
      </c>
      <c r="AS97" s="48">
        <v>6.79</v>
      </c>
      <c r="AT97">
        <v>8.57</v>
      </c>
    </row>
    <row r="98" spans="1:46">
      <c r="A98" s="47" t="s">
        <v>583</v>
      </c>
      <c r="B98" s="48">
        <v>2.42</v>
      </c>
      <c r="C98" s="48">
        <v>84.05</v>
      </c>
      <c r="D98" s="48">
        <v>20</v>
      </c>
      <c r="E98" s="48">
        <v>0</v>
      </c>
      <c r="F98" s="48">
        <v>5.8</v>
      </c>
      <c r="G98" s="48">
        <v>0</v>
      </c>
      <c r="H98" s="48">
        <v>0</v>
      </c>
      <c r="I98" s="48">
        <v>383.81</v>
      </c>
      <c r="J98" s="48">
        <v>515.86</v>
      </c>
      <c r="K98" s="48">
        <v>0</v>
      </c>
      <c r="L98" s="48">
        <v>7.21</v>
      </c>
      <c r="M98" s="48">
        <v>58.8</v>
      </c>
      <c r="N98" s="48">
        <v>1.84</v>
      </c>
      <c r="O98" s="48">
        <v>15.55</v>
      </c>
      <c r="P98" s="48">
        <v>0</v>
      </c>
      <c r="Q98" s="48">
        <v>0</v>
      </c>
      <c r="R98" s="48">
        <v>4.68</v>
      </c>
      <c r="S98" s="48">
        <v>13.77</v>
      </c>
      <c r="T98" s="48">
        <v>42.85</v>
      </c>
      <c r="U98" s="48">
        <v>6.15</v>
      </c>
      <c r="V98" s="48">
        <v>29.25</v>
      </c>
      <c r="W98" s="48">
        <v>0</v>
      </c>
      <c r="X98" s="48">
        <v>-5.2</v>
      </c>
      <c r="Y98" s="48">
        <v>0</v>
      </c>
      <c r="Z98" s="48">
        <v>41.87</v>
      </c>
      <c r="AA98" s="48">
        <v>23.41</v>
      </c>
      <c r="AB98" s="48">
        <v>31.19</v>
      </c>
      <c r="AC98" s="48">
        <v>52.16</v>
      </c>
      <c r="AD98" s="48">
        <v>73.67</v>
      </c>
      <c r="AE98" s="48">
        <v>15.61</v>
      </c>
      <c r="AF98" s="48">
        <v>62.1</v>
      </c>
      <c r="AG98" s="48">
        <v>0</v>
      </c>
      <c r="AH98" s="48">
        <v>0</v>
      </c>
      <c r="AI98" s="48">
        <v>17.34</v>
      </c>
      <c r="AJ98" s="48">
        <v>0</v>
      </c>
      <c r="AK98" s="48">
        <v>0</v>
      </c>
      <c r="AL98" s="48">
        <v>15.28</v>
      </c>
      <c r="AM98" s="48">
        <v>1535.43</v>
      </c>
      <c r="AN98" s="48">
        <v>1583.86</v>
      </c>
      <c r="AO98" s="48">
        <v>43.23</v>
      </c>
      <c r="AP98" s="48">
        <v>9.58</v>
      </c>
      <c r="AQ98" s="48">
        <v>18.78</v>
      </c>
      <c r="AR98" s="48">
        <v>11.59</v>
      </c>
      <c r="AS98" s="48">
        <v>10.67</v>
      </c>
      <c r="AT98">
        <v>8.57</v>
      </c>
    </row>
    <row r="99" spans="1:46">
      <c r="A99" s="47" t="s">
        <v>584</v>
      </c>
      <c r="B99" s="48">
        <v>2.42</v>
      </c>
      <c r="C99" s="48">
        <v>84.05</v>
      </c>
      <c r="D99" s="48">
        <v>15</v>
      </c>
      <c r="E99" s="48">
        <v>0</v>
      </c>
      <c r="F99" s="48">
        <v>0</v>
      </c>
      <c r="G99" s="48">
        <v>0</v>
      </c>
      <c r="H99" s="48">
        <v>0</v>
      </c>
      <c r="I99" s="48">
        <v>383.81</v>
      </c>
      <c r="J99" s="48">
        <v>515.86</v>
      </c>
      <c r="K99" s="48">
        <v>0</v>
      </c>
      <c r="L99" s="48">
        <v>7.21</v>
      </c>
      <c r="M99" s="48">
        <v>58.8</v>
      </c>
      <c r="N99" s="48">
        <v>1.84</v>
      </c>
      <c r="O99" s="48">
        <v>15.55</v>
      </c>
      <c r="P99" s="48">
        <v>0</v>
      </c>
      <c r="Q99" s="48">
        <v>0</v>
      </c>
      <c r="R99" s="48">
        <v>4.68</v>
      </c>
      <c r="S99" s="48">
        <v>13.77</v>
      </c>
      <c r="T99" s="48">
        <v>42.85</v>
      </c>
      <c r="U99" s="48">
        <v>6.15</v>
      </c>
      <c r="V99" s="48">
        <v>29.25</v>
      </c>
      <c r="W99" s="48">
        <v>0</v>
      </c>
      <c r="X99" s="48">
        <v>-5.2</v>
      </c>
      <c r="Y99" s="48">
        <v>0</v>
      </c>
      <c r="Z99" s="48">
        <v>41.87</v>
      </c>
      <c r="AA99" s="48">
        <v>23.41</v>
      </c>
      <c r="AB99" s="48">
        <v>31.19</v>
      </c>
      <c r="AC99" s="48">
        <v>52.16</v>
      </c>
      <c r="AD99" s="48">
        <v>73.67</v>
      </c>
      <c r="AE99" s="48">
        <v>15.61</v>
      </c>
      <c r="AF99" s="48">
        <v>62.1</v>
      </c>
      <c r="AG99" s="48">
        <v>0</v>
      </c>
      <c r="AH99" s="48">
        <v>0</v>
      </c>
      <c r="AI99" s="48">
        <v>17.34</v>
      </c>
      <c r="AJ99" s="48">
        <v>0</v>
      </c>
      <c r="AK99" s="48">
        <v>0</v>
      </c>
      <c r="AL99" s="48">
        <v>15.28</v>
      </c>
      <c r="AM99" s="48">
        <v>1533.72</v>
      </c>
      <c r="AN99" s="48">
        <v>1582.27</v>
      </c>
      <c r="AO99" s="48">
        <v>43.35</v>
      </c>
      <c r="AP99" s="48">
        <v>9.58</v>
      </c>
      <c r="AQ99" s="48">
        <v>18.78</v>
      </c>
      <c r="AR99" s="48">
        <v>11.59</v>
      </c>
      <c r="AS99" s="48">
        <v>19.88</v>
      </c>
      <c r="AT99">
        <v>8.57</v>
      </c>
    </row>
    <row r="100" spans="1:46">
      <c r="A100" s="47" t="s">
        <v>585</v>
      </c>
      <c r="B100" s="48">
        <v>2.42</v>
      </c>
      <c r="C100" s="48">
        <v>84.05</v>
      </c>
      <c r="D100" s="48">
        <v>30</v>
      </c>
      <c r="E100" s="48">
        <v>0</v>
      </c>
      <c r="F100" s="48">
        <v>0</v>
      </c>
      <c r="G100" s="48">
        <v>0</v>
      </c>
      <c r="H100" s="48">
        <v>0</v>
      </c>
      <c r="I100" s="48">
        <v>383.81</v>
      </c>
      <c r="J100" s="48">
        <v>515.86</v>
      </c>
      <c r="K100" s="48">
        <v>0</v>
      </c>
      <c r="L100" s="48">
        <v>7.21</v>
      </c>
      <c r="M100" s="48">
        <v>58.8</v>
      </c>
      <c r="N100" s="48">
        <v>1.84</v>
      </c>
      <c r="O100" s="48">
        <v>15.55</v>
      </c>
      <c r="P100" s="48">
        <v>0</v>
      </c>
      <c r="Q100" s="48">
        <v>0</v>
      </c>
      <c r="R100" s="48">
        <v>4.68</v>
      </c>
      <c r="S100" s="48">
        <v>13.77</v>
      </c>
      <c r="T100" s="48">
        <v>42.85</v>
      </c>
      <c r="U100" s="48">
        <v>6.15</v>
      </c>
      <c r="V100" s="48">
        <v>29.25</v>
      </c>
      <c r="W100" s="48">
        <v>0</v>
      </c>
      <c r="X100" s="48">
        <v>-5.2</v>
      </c>
      <c r="Y100" s="48">
        <v>0</v>
      </c>
      <c r="Z100" s="48">
        <v>41.87</v>
      </c>
      <c r="AA100" s="48">
        <v>23.41</v>
      </c>
      <c r="AB100" s="48">
        <v>31.19</v>
      </c>
      <c r="AC100" s="48">
        <v>52.16</v>
      </c>
      <c r="AD100" s="48">
        <v>73.67</v>
      </c>
      <c r="AE100" s="48">
        <v>15.61</v>
      </c>
      <c r="AF100" s="48">
        <v>62.1</v>
      </c>
      <c r="AG100" s="48">
        <v>0</v>
      </c>
      <c r="AH100" s="48">
        <v>0</v>
      </c>
      <c r="AI100" s="48">
        <v>17.34</v>
      </c>
      <c r="AJ100" s="48">
        <v>0</v>
      </c>
      <c r="AK100" s="48">
        <v>0</v>
      </c>
      <c r="AL100" s="48">
        <v>7.65</v>
      </c>
      <c r="AM100" s="48">
        <v>1541.09</v>
      </c>
      <c r="AN100" s="48">
        <v>1589.64</v>
      </c>
      <c r="AO100" s="48">
        <v>43.36</v>
      </c>
      <c r="AP100" s="48">
        <v>9.58</v>
      </c>
      <c r="AQ100" s="48">
        <v>18.78</v>
      </c>
      <c r="AR100" s="48">
        <v>11.59</v>
      </c>
      <c r="AS100" s="48">
        <v>19.88</v>
      </c>
      <c r="AT100">
        <v>8.57</v>
      </c>
    </row>
    <row r="101" spans="1:46">
      <c r="A101" s="47" t="s">
        <v>586</v>
      </c>
      <c r="B101" s="48">
        <v>2.42</v>
      </c>
      <c r="C101" s="48">
        <v>84.05</v>
      </c>
      <c r="D101" s="48">
        <v>45</v>
      </c>
      <c r="E101" s="48">
        <v>0</v>
      </c>
      <c r="F101" s="48">
        <v>0</v>
      </c>
      <c r="G101" s="48">
        <v>0</v>
      </c>
      <c r="H101" s="48">
        <v>0</v>
      </c>
      <c r="I101" s="48">
        <v>383.81</v>
      </c>
      <c r="J101" s="48">
        <v>515.86</v>
      </c>
      <c r="K101" s="48">
        <v>0</v>
      </c>
      <c r="L101" s="48">
        <v>7.21</v>
      </c>
      <c r="M101" s="48">
        <v>58.8</v>
      </c>
      <c r="N101" s="48">
        <v>1.84</v>
      </c>
      <c r="O101" s="48">
        <v>15.55</v>
      </c>
      <c r="P101" s="48">
        <v>0</v>
      </c>
      <c r="Q101" s="48">
        <v>0</v>
      </c>
      <c r="R101" s="48">
        <v>4.68</v>
      </c>
      <c r="S101" s="48">
        <v>13.77</v>
      </c>
      <c r="T101" s="48">
        <v>42.85</v>
      </c>
      <c r="U101" s="48">
        <v>6.15</v>
      </c>
      <c r="V101" s="48">
        <v>29.25</v>
      </c>
      <c r="W101" s="48">
        <v>0</v>
      </c>
      <c r="X101" s="48">
        <v>-36.53</v>
      </c>
      <c r="Y101" s="48">
        <v>0</v>
      </c>
      <c r="Z101" s="48">
        <v>41.87</v>
      </c>
      <c r="AA101" s="48">
        <v>23.41</v>
      </c>
      <c r="AB101" s="48">
        <v>31.19</v>
      </c>
      <c r="AC101" s="48">
        <v>52.16</v>
      </c>
      <c r="AD101" s="48">
        <v>73.67</v>
      </c>
      <c r="AE101" s="48">
        <v>15.61</v>
      </c>
      <c r="AF101" s="48">
        <v>62.1</v>
      </c>
      <c r="AG101" s="48">
        <v>0</v>
      </c>
      <c r="AH101" s="48">
        <v>0</v>
      </c>
      <c r="AI101" s="48">
        <v>17.34</v>
      </c>
      <c r="AJ101" s="48">
        <v>0</v>
      </c>
      <c r="AK101" s="48">
        <v>0</v>
      </c>
      <c r="AL101" s="48">
        <v>7.65</v>
      </c>
      <c r="AM101" s="48">
        <v>1524.3</v>
      </c>
      <c r="AN101" s="48">
        <v>1604.64</v>
      </c>
      <c r="AO101" s="48">
        <v>43.81</v>
      </c>
      <c r="AP101" s="48">
        <v>9.58</v>
      </c>
      <c r="AQ101" s="48">
        <v>18.78</v>
      </c>
      <c r="AR101" s="48">
        <v>11.59</v>
      </c>
      <c r="AS101" s="48">
        <v>19.88</v>
      </c>
      <c r="AT101">
        <v>8.57</v>
      </c>
    </row>
    <row r="102" spans="1:46">
      <c r="A102" s="47" t="s">
        <v>587</v>
      </c>
      <c r="B102" s="48">
        <v>2.42</v>
      </c>
      <c r="C102" s="48">
        <v>84.05</v>
      </c>
      <c r="D102" s="48">
        <v>4.1399999999999997</v>
      </c>
      <c r="E102" s="48">
        <v>0</v>
      </c>
      <c r="F102" s="48">
        <v>0</v>
      </c>
      <c r="G102" s="48">
        <v>0</v>
      </c>
      <c r="H102" s="48">
        <v>0</v>
      </c>
      <c r="I102" s="48">
        <v>370</v>
      </c>
      <c r="J102" s="48">
        <v>515.86</v>
      </c>
      <c r="K102" s="48">
        <v>0</v>
      </c>
      <c r="L102" s="48">
        <v>7.21</v>
      </c>
      <c r="M102" s="48">
        <v>58.8</v>
      </c>
      <c r="N102" s="48">
        <v>1.84</v>
      </c>
      <c r="O102" s="48">
        <v>18.8</v>
      </c>
      <c r="P102" s="48">
        <v>0</v>
      </c>
      <c r="Q102" s="48">
        <v>0</v>
      </c>
      <c r="R102" s="48">
        <v>4.68</v>
      </c>
      <c r="S102" s="48">
        <v>13.77</v>
      </c>
      <c r="T102" s="48">
        <v>42.85</v>
      </c>
      <c r="U102" s="48">
        <v>6.15</v>
      </c>
      <c r="V102" s="48">
        <v>29.25</v>
      </c>
      <c r="W102" s="48">
        <v>0</v>
      </c>
      <c r="X102" s="48">
        <v>-5.2</v>
      </c>
      <c r="Y102" s="48">
        <v>0</v>
      </c>
      <c r="Z102" s="48">
        <v>41.87</v>
      </c>
      <c r="AA102" s="48">
        <v>23.41</v>
      </c>
      <c r="AB102" s="48">
        <v>31.19</v>
      </c>
      <c r="AC102" s="48">
        <v>52.16</v>
      </c>
      <c r="AD102" s="48">
        <v>73.67</v>
      </c>
      <c r="AE102" s="48">
        <v>15.61</v>
      </c>
      <c r="AF102" s="48">
        <v>62.1</v>
      </c>
      <c r="AG102" s="48">
        <v>0</v>
      </c>
      <c r="AH102" s="48">
        <v>0</v>
      </c>
      <c r="AI102" s="48">
        <v>17.34</v>
      </c>
      <c r="AJ102" s="48">
        <v>0</v>
      </c>
      <c r="AK102" s="48">
        <v>0</v>
      </c>
      <c r="AL102" s="48">
        <v>7.65</v>
      </c>
      <c r="AM102" s="48">
        <v>1492.57</v>
      </c>
      <c r="AN102" s="48">
        <v>1540.13</v>
      </c>
      <c r="AO102" s="48">
        <v>42.36</v>
      </c>
      <c r="AP102" s="48">
        <v>9.58</v>
      </c>
      <c r="AQ102" s="48">
        <v>18.78</v>
      </c>
      <c r="AR102" s="48">
        <v>11.59</v>
      </c>
      <c r="AS102" s="48">
        <v>6.79</v>
      </c>
      <c r="AT102">
        <v>8.57</v>
      </c>
    </row>
    <row r="103" spans="1:46">
      <c r="A103" s="47" t="s">
        <v>588</v>
      </c>
      <c r="B103" s="48">
        <v>2.42</v>
      </c>
      <c r="C103" s="48">
        <v>84.05</v>
      </c>
      <c r="D103" s="48">
        <v>4.1399999999999997</v>
      </c>
      <c r="E103" s="48">
        <v>0</v>
      </c>
      <c r="F103" s="48">
        <v>0</v>
      </c>
      <c r="G103" s="48">
        <v>0</v>
      </c>
      <c r="H103" s="48">
        <v>0</v>
      </c>
      <c r="I103" s="48">
        <v>355</v>
      </c>
      <c r="J103" s="48">
        <v>515.86</v>
      </c>
      <c r="K103" s="48">
        <v>0</v>
      </c>
      <c r="L103" s="48">
        <v>7.21</v>
      </c>
      <c r="M103" s="48">
        <v>58.8</v>
      </c>
      <c r="N103" s="48">
        <v>1.84</v>
      </c>
      <c r="O103" s="48">
        <v>18.8</v>
      </c>
      <c r="P103" s="48">
        <v>0</v>
      </c>
      <c r="Q103" s="48">
        <v>0</v>
      </c>
      <c r="R103" s="48">
        <v>4.68</v>
      </c>
      <c r="S103" s="48">
        <v>13.77</v>
      </c>
      <c r="T103" s="48">
        <v>42.85</v>
      </c>
      <c r="U103" s="48">
        <v>6.15</v>
      </c>
      <c r="V103" s="48">
        <v>29.25</v>
      </c>
      <c r="W103" s="48">
        <v>0</v>
      </c>
      <c r="X103" s="48">
        <v>-5.2</v>
      </c>
      <c r="Y103" s="48">
        <v>0</v>
      </c>
      <c r="Z103" s="48">
        <v>41.87</v>
      </c>
      <c r="AA103" s="48">
        <v>23.41</v>
      </c>
      <c r="AB103" s="48">
        <v>31.19</v>
      </c>
      <c r="AC103" s="48">
        <v>52.16</v>
      </c>
      <c r="AD103" s="48">
        <v>73.67</v>
      </c>
      <c r="AE103" s="48">
        <v>15.61</v>
      </c>
      <c r="AF103" s="48">
        <v>62.1</v>
      </c>
      <c r="AG103" s="48">
        <v>0</v>
      </c>
      <c r="AH103" s="48">
        <v>0</v>
      </c>
      <c r="AI103" s="48">
        <v>17.34</v>
      </c>
      <c r="AJ103" s="48">
        <v>0</v>
      </c>
      <c r="AK103" s="48">
        <v>0</v>
      </c>
      <c r="AL103" s="48">
        <v>7.33</v>
      </c>
      <c r="AM103" s="48">
        <v>1477.67</v>
      </c>
      <c r="AN103" s="48">
        <v>1524.81</v>
      </c>
      <c r="AO103" s="48">
        <v>41.94</v>
      </c>
      <c r="AP103" s="48">
        <v>9.58</v>
      </c>
      <c r="AQ103" s="48">
        <v>18.78</v>
      </c>
      <c r="AR103" s="48">
        <v>11.59</v>
      </c>
      <c r="AS103" s="48">
        <v>6.79</v>
      </c>
      <c r="AT103">
        <v>8.57</v>
      </c>
    </row>
    <row r="104" spans="1:46">
      <c r="A104" s="47" t="s">
        <v>589</v>
      </c>
      <c r="B104" s="48">
        <v>2.42</v>
      </c>
      <c r="C104" s="48">
        <v>84.05</v>
      </c>
      <c r="D104" s="48">
        <v>4.1399999999999997</v>
      </c>
      <c r="E104" s="48">
        <v>0</v>
      </c>
      <c r="F104" s="48">
        <v>0</v>
      </c>
      <c r="G104" s="48">
        <v>0</v>
      </c>
      <c r="H104" s="48">
        <v>0</v>
      </c>
      <c r="I104" s="48">
        <v>340</v>
      </c>
      <c r="J104" s="48">
        <v>515.86</v>
      </c>
      <c r="K104" s="48">
        <v>0</v>
      </c>
      <c r="L104" s="48">
        <v>5.92</v>
      </c>
      <c r="M104" s="48">
        <v>58.8</v>
      </c>
      <c r="N104" s="48">
        <v>1.84</v>
      </c>
      <c r="O104" s="48">
        <v>18.8</v>
      </c>
      <c r="P104" s="48">
        <v>0</v>
      </c>
      <c r="Q104" s="48">
        <v>0</v>
      </c>
      <c r="R104" s="48">
        <v>4.68</v>
      </c>
      <c r="S104" s="48">
        <v>13.77</v>
      </c>
      <c r="T104" s="48">
        <v>42.85</v>
      </c>
      <c r="U104" s="48">
        <v>6.15</v>
      </c>
      <c r="V104" s="48">
        <v>29.25</v>
      </c>
      <c r="W104" s="48">
        <v>0</v>
      </c>
      <c r="X104" s="48">
        <v>-5.2</v>
      </c>
      <c r="Y104" s="48">
        <v>0</v>
      </c>
      <c r="Z104" s="48">
        <v>41.87</v>
      </c>
      <c r="AA104" s="48">
        <v>23.41</v>
      </c>
      <c r="AB104" s="48">
        <v>31.19</v>
      </c>
      <c r="AC104" s="48">
        <v>52.16</v>
      </c>
      <c r="AD104" s="48">
        <v>73.67</v>
      </c>
      <c r="AE104" s="48">
        <v>15.61</v>
      </c>
      <c r="AF104" s="48">
        <v>62.1</v>
      </c>
      <c r="AG104" s="48">
        <v>0</v>
      </c>
      <c r="AH104" s="48">
        <v>0</v>
      </c>
      <c r="AI104" s="48">
        <v>17.34</v>
      </c>
      <c r="AJ104" s="48">
        <v>0</v>
      </c>
      <c r="AK104" s="48">
        <v>0</v>
      </c>
      <c r="AL104" s="48">
        <v>0</v>
      </c>
      <c r="AM104" s="48">
        <v>1459.81</v>
      </c>
      <c r="AN104" s="48">
        <v>1506.52</v>
      </c>
      <c r="AO104" s="48">
        <v>41.51</v>
      </c>
      <c r="AP104" s="48">
        <v>9.58</v>
      </c>
      <c r="AQ104" s="48">
        <v>18.78</v>
      </c>
      <c r="AR104" s="48">
        <v>11.59</v>
      </c>
      <c r="AS104" s="48">
        <v>12.12</v>
      </c>
      <c r="AT104">
        <v>8.57</v>
      </c>
    </row>
    <row r="105" spans="1:46">
      <c r="A105" s="47" t="s">
        <v>590</v>
      </c>
      <c r="B105" s="48">
        <v>2.42</v>
      </c>
      <c r="C105" s="48">
        <v>84.05</v>
      </c>
      <c r="D105" s="48">
        <v>4.1399999999999997</v>
      </c>
      <c r="E105" s="48">
        <v>0</v>
      </c>
      <c r="F105" s="48">
        <v>0</v>
      </c>
      <c r="G105" s="48">
        <v>0</v>
      </c>
      <c r="H105" s="48">
        <v>0</v>
      </c>
      <c r="I105" s="48">
        <v>310</v>
      </c>
      <c r="J105" s="48">
        <v>515.87</v>
      </c>
      <c r="K105" s="48">
        <v>0</v>
      </c>
      <c r="L105" s="48">
        <v>0</v>
      </c>
      <c r="M105" s="48">
        <v>58.8</v>
      </c>
      <c r="N105" s="48">
        <v>1.84</v>
      </c>
      <c r="O105" s="48">
        <v>18.8</v>
      </c>
      <c r="P105" s="48">
        <v>0</v>
      </c>
      <c r="Q105" s="48">
        <v>0</v>
      </c>
      <c r="R105" s="48">
        <v>4.68</v>
      </c>
      <c r="S105" s="48">
        <v>13.77</v>
      </c>
      <c r="T105" s="48">
        <v>42.85</v>
      </c>
      <c r="U105" s="48">
        <v>6.15</v>
      </c>
      <c r="V105" s="48">
        <v>29.25</v>
      </c>
      <c r="W105" s="48">
        <v>0</v>
      </c>
      <c r="X105" s="48">
        <v>-5.2</v>
      </c>
      <c r="Y105" s="48">
        <v>0</v>
      </c>
      <c r="Z105" s="48">
        <v>41.87</v>
      </c>
      <c r="AA105" s="48">
        <v>23.41</v>
      </c>
      <c r="AB105" s="48">
        <v>31.19</v>
      </c>
      <c r="AC105" s="48">
        <v>52.16</v>
      </c>
      <c r="AD105" s="48">
        <v>73.67</v>
      </c>
      <c r="AE105" s="48">
        <v>15.61</v>
      </c>
      <c r="AF105" s="48">
        <v>62.1</v>
      </c>
      <c r="AG105" s="48">
        <v>0</v>
      </c>
      <c r="AH105" s="48">
        <v>0</v>
      </c>
      <c r="AI105" s="48">
        <v>17.34</v>
      </c>
      <c r="AJ105" s="48">
        <v>0</v>
      </c>
      <c r="AK105" s="48">
        <v>0</v>
      </c>
      <c r="AL105" s="48">
        <v>0</v>
      </c>
      <c r="AM105" s="48">
        <v>1424.9</v>
      </c>
      <c r="AN105" s="48">
        <v>1470.61</v>
      </c>
      <c r="AO105" s="48">
        <v>40.51</v>
      </c>
      <c r="AP105" s="48">
        <v>9.58</v>
      </c>
      <c r="AQ105" s="48">
        <v>18.78</v>
      </c>
      <c r="AR105" s="48">
        <v>11.59</v>
      </c>
      <c r="AS105" s="48">
        <v>12.12</v>
      </c>
      <c r="AT105">
        <v>8.57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4:A102"/>
  <sheetViews>
    <sheetView tabSelected="1" workbookViewId="0">
      <selection activeCell="J13" sqref="J13"/>
    </sheetView>
  </sheetViews>
  <sheetFormatPr defaultRowHeight="15"/>
  <cols>
    <col min="1" max="1" width="12.7109375" customWidth="1"/>
  </cols>
  <sheetData>
    <row r="4" spans="1:1" s="50" customFormat="1"/>
    <row r="6" spans="1:1">
      <c r="A6" s="46" t="s">
        <v>449</v>
      </c>
    </row>
    <row r="7" spans="1:1" ht="30" customHeight="1">
      <c r="A7" s="47" t="s">
        <v>495</v>
      </c>
    </row>
    <row r="8" spans="1:1" ht="30" customHeight="1">
      <c r="A8" s="47" t="s">
        <v>496</v>
      </c>
    </row>
    <row r="9" spans="1:1" ht="30" customHeight="1">
      <c r="A9" s="47" t="s">
        <v>497</v>
      </c>
    </row>
    <row r="10" spans="1:1" ht="30" customHeight="1">
      <c r="A10" s="47" t="s">
        <v>498</v>
      </c>
    </row>
    <row r="11" spans="1:1" ht="30" customHeight="1">
      <c r="A11" s="47" t="s">
        <v>499</v>
      </c>
    </row>
    <row r="12" spans="1:1" ht="30" customHeight="1">
      <c r="A12" s="47" t="s">
        <v>500</v>
      </c>
    </row>
    <row r="13" spans="1:1" ht="30" customHeight="1">
      <c r="A13" s="47" t="s">
        <v>501</v>
      </c>
    </row>
    <row r="14" spans="1:1" ht="30" customHeight="1">
      <c r="A14" s="47" t="s">
        <v>502</v>
      </c>
    </row>
    <row r="15" spans="1:1" ht="30" customHeight="1">
      <c r="A15" s="47" t="s">
        <v>503</v>
      </c>
    </row>
    <row r="16" spans="1:1" ht="30" customHeight="1">
      <c r="A16" s="47" t="s">
        <v>504</v>
      </c>
    </row>
    <row r="17" spans="1:1" ht="30" customHeight="1">
      <c r="A17" s="47" t="s">
        <v>505</v>
      </c>
    </row>
    <row r="18" spans="1:1" ht="30" customHeight="1">
      <c r="A18" s="47" t="s">
        <v>506</v>
      </c>
    </row>
    <row r="19" spans="1:1" ht="30" customHeight="1">
      <c r="A19" s="47" t="s">
        <v>507</v>
      </c>
    </row>
    <row r="20" spans="1:1" ht="30" customHeight="1">
      <c r="A20" s="47" t="s">
        <v>508</v>
      </c>
    </row>
    <row r="21" spans="1:1" ht="30" customHeight="1">
      <c r="A21" s="47" t="s">
        <v>509</v>
      </c>
    </row>
    <row r="22" spans="1:1" ht="30" customHeight="1">
      <c r="A22" s="47" t="s">
        <v>510</v>
      </c>
    </row>
    <row r="23" spans="1:1" ht="30" customHeight="1">
      <c r="A23" s="47" t="s">
        <v>511</v>
      </c>
    </row>
    <row r="24" spans="1:1" ht="30" customHeight="1">
      <c r="A24" s="47" t="s">
        <v>512</v>
      </c>
    </row>
    <row r="25" spans="1:1" ht="30" customHeight="1">
      <c r="A25" s="47" t="s">
        <v>513</v>
      </c>
    </row>
    <row r="26" spans="1:1" ht="30" customHeight="1">
      <c r="A26" s="47" t="s">
        <v>514</v>
      </c>
    </row>
    <row r="27" spans="1:1" ht="30" customHeight="1">
      <c r="A27" s="47" t="s">
        <v>515</v>
      </c>
    </row>
    <row r="28" spans="1:1" ht="30" customHeight="1">
      <c r="A28" s="47" t="s">
        <v>516</v>
      </c>
    </row>
    <row r="29" spans="1:1" ht="30" customHeight="1">
      <c r="A29" s="47" t="s">
        <v>517</v>
      </c>
    </row>
    <row r="30" spans="1:1" ht="30" customHeight="1">
      <c r="A30" s="47" t="s">
        <v>518</v>
      </c>
    </row>
    <row r="31" spans="1:1" ht="30" customHeight="1">
      <c r="A31" s="47" t="s">
        <v>519</v>
      </c>
    </row>
    <row r="32" spans="1:1" ht="30" customHeight="1">
      <c r="A32" s="47" t="s">
        <v>520</v>
      </c>
    </row>
    <row r="33" spans="1:1" ht="30" customHeight="1">
      <c r="A33" s="47" t="s">
        <v>521</v>
      </c>
    </row>
    <row r="34" spans="1:1" ht="30" customHeight="1">
      <c r="A34" s="47" t="s">
        <v>522</v>
      </c>
    </row>
    <row r="35" spans="1:1" ht="30" customHeight="1">
      <c r="A35" s="47" t="s">
        <v>523</v>
      </c>
    </row>
    <row r="36" spans="1:1" ht="30" customHeight="1">
      <c r="A36" s="47" t="s">
        <v>524</v>
      </c>
    </row>
    <row r="37" spans="1:1" ht="30" customHeight="1">
      <c r="A37" s="47" t="s">
        <v>525</v>
      </c>
    </row>
    <row r="38" spans="1:1" ht="30" customHeight="1">
      <c r="A38" s="47" t="s">
        <v>526</v>
      </c>
    </row>
    <row r="39" spans="1:1" ht="30" customHeight="1">
      <c r="A39" s="47" t="s">
        <v>527</v>
      </c>
    </row>
    <row r="40" spans="1:1" ht="30" customHeight="1">
      <c r="A40" s="47" t="s">
        <v>528</v>
      </c>
    </row>
    <row r="41" spans="1:1" ht="30" customHeight="1">
      <c r="A41" s="47" t="s">
        <v>529</v>
      </c>
    </row>
    <row r="42" spans="1:1" ht="30" customHeight="1">
      <c r="A42" s="47" t="s">
        <v>530</v>
      </c>
    </row>
    <row r="43" spans="1:1" ht="30" customHeight="1">
      <c r="A43" s="47" t="s">
        <v>531</v>
      </c>
    </row>
    <row r="44" spans="1:1" ht="30" customHeight="1">
      <c r="A44" s="47" t="s">
        <v>532</v>
      </c>
    </row>
    <row r="45" spans="1:1" ht="30" customHeight="1">
      <c r="A45" s="47" t="s">
        <v>533</v>
      </c>
    </row>
    <row r="46" spans="1:1" ht="30" customHeight="1">
      <c r="A46" s="47" t="s">
        <v>534</v>
      </c>
    </row>
    <row r="47" spans="1:1" ht="30" customHeight="1">
      <c r="A47" s="47" t="s">
        <v>535</v>
      </c>
    </row>
    <row r="48" spans="1:1" ht="30" customHeight="1">
      <c r="A48" s="47" t="s">
        <v>536</v>
      </c>
    </row>
    <row r="49" spans="1:1" ht="30" customHeight="1">
      <c r="A49" s="47" t="s">
        <v>537</v>
      </c>
    </row>
    <row r="50" spans="1:1" ht="30" customHeight="1">
      <c r="A50" s="47" t="s">
        <v>538</v>
      </c>
    </row>
    <row r="51" spans="1:1" ht="30" customHeight="1">
      <c r="A51" s="47" t="s">
        <v>539</v>
      </c>
    </row>
    <row r="52" spans="1:1" ht="30" customHeight="1">
      <c r="A52" s="47" t="s">
        <v>540</v>
      </c>
    </row>
    <row r="53" spans="1:1" ht="30" customHeight="1">
      <c r="A53" s="47" t="s">
        <v>541</v>
      </c>
    </row>
    <row r="54" spans="1:1" ht="30" customHeight="1">
      <c r="A54" s="47" t="s">
        <v>542</v>
      </c>
    </row>
    <row r="55" spans="1:1" ht="30" customHeight="1">
      <c r="A55" s="47" t="s">
        <v>543</v>
      </c>
    </row>
    <row r="56" spans="1:1" ht="30" customHeight="1">
      <c r="A56" s="47" t="s">
        <v>544</v>
      </c>
    </row>
    <row r="57" spans="1:1" ht="30" customHeight="1">
      <c r="A57" s="47" t="s">
        <v>545</v>
      </c>
    </row>
    <row r="58" spans="1:1" ht="30" customHeight="1">
      <c r="A58" s="47" t="s">
        <v>546</v>
      </c>
    </row>
    <row r="59" spans="1:1" ht="30" customHeight="1">
      <c r="A59" s="47" t="s">
        <v>547</v>
      </c>
    </row>
    <row r="60" spans="1:1" ht="30" customHeight="1">
      <c r="A60" s="47" t="s">
        <v>548</v>
      </c>
    </row>
    <row r="61" spans="1:1" ht="30" customHeight="1">
      <c r="A61" s="47" t="s">
        <v>549</v>
      </c>
    </row>
    <row r="62" spans="1:1" ht="30" customHeight="1">
      <c r="A62" s="47" t="s">
        <v>550</v>
      </c>
    </row>
    <row r="63" spans="1:1" ht="30" customHeight="1">
      <c r="A63" s="47" t="s">
        <v>551</v>
      </c>
    </row>
    <row r="64" spans="1:1" ht="30" customHeight="1">
      <c r="A64" s="47" t="s">
        <v>552</v>
      </c>
    </row>
    <row r="65" spans="1:1" ht="30" customHeight="1">
      <c r="A65" s="47" t="s">
        <v>553</v>
      </c>
    </row>
    <row r="66" spans="1:1" ht="30" customHeight="1">
      <c r="A66" s="47" t="s">
        <v>554</v>
      </c>
    </row>
    <row r="67" spans="1:1" ht="30" customHeight="1">
      <c r="A67" s="47" t="s">
        <v>555</v>
      </c>
    </row>
    <row r="68" spans="1:1" ht="30" customHeight="1">
      <c r="A68" s="47" t="s">
        <v>556</v>
      </c>
    </row>
    <row r="69" spans="1:1" ht="30" customHeight="1">
      <c r="A69" s="47" t="s">
        <v>557</v>
      </c>
    </row>
    <row r="70" spans="1:1" ht="30" customHeight="1">
      <c r="A70" s="47" t="s">
        <v>558</v>
      </c>
    </row>
    <row r="71" spans="1:1" ht="30" customHeight="1">
      <c r="A71" s="47" t="s">
        <v>559</v>
      </c>
    </row>
    <row r="72" spans="1:1" ht="30" customHeight="1">
      <c r="A72" s="47" t="s">
        <v>560</v>
      </c>
    </row>
    <row r="73" spans="1:1" ht="30" customHeight="1">
      <c r="A73" s="47" t="s">
        <v>561</v>
      </c>
    </row>
    <row r="74" spans="1:1" ht="30" customHeight="1">
      <c r="A74" s="47" t="s">
        <v>562</v>
      </c>
    </row>
    <row r="75" spans="1:1" ht="30" customHeight="1">
      <c r="A75" s="47" t="s">
        <v>563</v>
      </c>
    </row>
    <row r="76" spans="1:1" ht="30" customHeight="1">
      <c r="A76" s="47" t="s">
        <v>564</v>
      </c>
    </row>
    <row r="77" spans="1:1" ht="30" customHeight="1">
      <c r="A77" s="47" t="s">
        <v>565</v>
      </c>
    </row>
    <row r="78" spans="1:1" ht="30" customHeight="1">
      <c r="A78" s="47" t="s">
        <v>566</v>
      </c>
    </row>
    <row r="79" spans="1:1" ht="30" customHeight="1">
      <c r="A79" s="47" t="s">
        <v>567</v>
      </c>
    </row>
    <row r="80" spans="1:1" ht="30" customHeight="1">
      <c r="A80" s="47" t="s">
        <v>568</v>
      </c>
    </row>
    <row r="81" spans="1:1" ht="30" customHeight="1">
      <c r="A81" s="47" t="s">
        <v>569</v>
      </c>
    </row>
    <row r="82" spans="1:1" ht="30" customHeight="1">
      <c r="A82" s="47" t="s">
        <v>570</v>
      </c>
    </row>
    <row r="83" spans="1:1" ht="30" customHeight="1">
      <c r="A83" s="47" t="s">
        <v>571</v>
      </c>
    </row>
    <row r="84" spans="1:1" ht="30" customHeight="1">
      <c r="A84" s="47" t="s">
        <v>572</v>
      </c>
    </row>
    <row r="85" spans="1:1" ht="30" customHeight="1">
      <c r="A85" s="47" t="s">
        <v>573</v>
      </c>
    </row>
    <row r="86" spans="1:1" ht="30" customHeight="1">
      <c r="A86" s="47" t="s">
        <v>574</v>
      </c>
    </row>
    <row r="87" spans="1:1" ht="30" customHeight="1">
      <c r="A87" s="47" t="s">
        <v>575</v>
      </c>
    </row>
    <row r="88" spans="1:1" ht="30" customHeight="1">
      <c r="A88" s="47" t="s">
        <v>576</v>
      </c>
    </row>
    <row r="89" spans="1:1" ht="30" customHeight="1">
      <c r="A89" s="47" t="s">
        <v>577</v>
      </c>
    </row>
    <row r="90" spans="1:1" ht="30" customHeight="1">
      <c r="A90" s="47" t="s">
        <v>578</v>
      </c>
    </row>
    <row r="91" spans="1:1" ht="30" customHeight="1">
      <c r="A91" s="47" t="s">
        <v>579</v>
      </c>
    </row>
    <row r="92" spans="1:1" ht="30" customHeight="1">
      <c r="A92" s="47" t="s">
        <v>580</v>
      </c>
    </row>
    <row r="93" spans="1:1" ht="30" customHeight="1">
      <c r="A93" s="47" t="s">
        <v>581</v>
      </c>
    </row>
    <row r="94" spans="1:1" ht="30" customHeight="1">
      <c r="A94" s="47" t="s">
        <v>582</v>
      </c>
    </row>
    <row r="95" spans="1:1" ht="30" customHeight="1">
      <c r="A95" s="47" t="s">
        <v>583</v>
      </c>
    </row>
    <row r="96" spans="1:1" ht="30" customHeight="1">
      <c r="A96" s="47" t="s">
        <v>584</v>
      </c>
    </row>
    <row r="97" spans="1:1" ht="30" customHeight="1">
      <c r="A97" s="47" t="s">
        <v>585</v>
      </c>
    </row>
    <row r="98" spans="1:1" ht="30" customHeight="1">
      <c r="A98" s="47" t="s">
        <v>586</v>
      </c>
    </row>
    <row r="99" spans="1:1" ht="30" customHeight="1">
      <c r="A99" s="47" t="s">
        <v>587</v>
      </c>
    </row>
    <row r="100" spans="1:1" ht="30" customHeight="1">
      <c r="A100" s="47" t="s">
        <v>588</v>
      </c>
    </row>
    <row r="101" spans="1:1" ht="30" customHeight="1">
      <c r="A101" s="47" t="s">
        <v>589</v>
      </c>
    </row>
    <row r="102" spans="1:1" ht="30" customHeight="1">
      <c r="A102" s="47" t="s">
        <v>590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T50"/>
  <sheetViews>
    <sheetView topLeftCell="A28" workbookViewId="0">
      <selection activeCell="A6" sqref="A6"/>
    </sheetView>
  </sheetViews>
  <sheetFormatPr defaultRowHeight="15"/>
  <cols>
    <col min="1" max="1" width="10.42578125" customWidth="1"/>
  </cols>
  <sheetData>
    <row r="1" spans="1:98">
      <c r="A1" s="50" t="s">
        <v>604</v>
      </c>
      <c r="B1" s="50" t="s">
        <v>605</v>
      </c>
      <c r="C1" s="50" t="s">
        <v>606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49"/>
      <c r="BN1" s="49"/>
      <c r="BO1" s="49"/>
      <c r="BP1" s="49"/>
      <c r="BQ1" s="49"/>
      <c r="BR1" s="49"/>
      <c r="BS1" s="49"/>
      <c r="BT1" s="49"/>
      <c r="BU1" s="49"/>
      <c r="BV1" s="49"/>
      <c r="BW1" s="49"/>
      <c r="BX1" s="49"/>
      <c r="BY1" s="49"/>
      <c r="BZ1" s="49"/>
      <c r="CA1" s="49"/>
      <c r="CB1" s="49"/>
      <c r="CC1" s="49"/>
      <c r="CD1" s="49"/>
      <c r="CE1" s="49"/>
      <c r="CF1" s="49"/>
      <c r="CG1" s="49"/>
      <c r="CH1" s="49"/>
      <c r="CI1" s="49"/>
      <c r="CJ1" s="49"/>
      <c r="CK1" s="49"/>
      <c r="CL1" s="49"/>
      <c r="CM1" s="49"/>
      <c r="CN1" s="49"/>
      <c r="CO1" s="49"/>
      <c r="CP1" s="49"/>
      <c r="CQ1" s="49"/>
      <c r="CR1" s="49"/>
      <c r="CS1" s="49"/>
      <c r="CT1" s="49"/>
    </row>
    <row r="2" spans="1:98">
      <c r="A2" t="s">
        <v>607</v>
      </c>
      <c r="B2">
        <v>69</v>
      </c>
    </row>
    <row r="3" spans="1:98">
      <c r="A3" s="63" t="s">
        <v>608</v>
      </c>
      <c r="B3" s="63" t="s">
        <v>609</v>
      </c>
      <c r="C3" s="63" t="s">
        <v>610</v>
      </c>
      <c r="D3" s="63" t="s">
        <v>611</v>
      </c>
      <c r="E3" s="63" t="s">
        <v>612</v>
      </c>
      <c r="F3" s="63" t="s">
        <v>613</v>
      </c>
      <c r="G3" s="63" t="s">
        <v>614</v>
      </c>
      <c r="H3" s="63" t="s">
        <v>615</v>
      </c>
      <c r="I3" s="63" t="s">
        <v>616</v>
      </c>
      <c r="J3" s="63" t="s">
        <v>617</v>
      </c>
      <c r="K3" s="63" t="s">
        <v>618</v>
      </c>
      <c r="L3" s="63" t="s">
        <v>619</v>
      </c>
      <c r="M3" s="63" t="s">
        <v>620</v>
      </c>
      <c r="N3" s="63" t="s">
        <v>621</v>
      </c>
      <c r="O3" s="63" t="s">
        <v>622</v>
      </c>
      <c r="P3" s="63" t="s">
        <v>623</v>
      </c>
      <c r="Q3" s="63" t="s">
        <v>624</v>
      </c>
      <c r="R3" s="63" t="s">
        <v>625</v>
      </c>
      <c r="S3" s="63" t="s">
        <v>626</v>
      </c>
      <c r="T3" s="63" t="s">
        <v>627</v>
      </c>
      <c r="U3" s="63" t="s">
        <v>628</v>
      </c>
      <c r="V3" s="63" t="s">
        <v>629</v>
      </c>
      <c r="W3" s="63" t="s">
        <v>630</v>
      </c>
      <c r="X3" s="63" t="s">
        <v>631</v>
      </c>
      <c r="Y3" s="63" t="s">
        <v>632</v>
      </c>
      <c r="Z3" s="63" t="s">
        <v>633</v>
      </c>
      <c r="AA3" s="63" t="s">
        <v>634</v>
      </c>
      <c r="AB3" s="63" t="s">
        <v>635</v>
      </c>
      <c r="AC3" s="63" t="s">
        <v>636</v>
      </c>
      <c r="AD3" s="63" t="s">
        <v>637</v>
      </c>
      <c r="AE3" s="63" t="s">
        <v>638</v>
      </c>
      <c r="AF3" s="63" t="s">
        <v>639</v>
      </c>
      <c r="AG3" s="63" t="s">
        <v>640</v>
      </c>
      <c r="AH3" s="63" t="s">
        <v>641</v>
      </c>
      <c r="AI3" s="63" t="s">
        <v>642</v>
      </c>
      <c r="AJ3" s="63" t="s">
        <v>643</v>
      </c>
      <c r="AK3" s="63" t="s">
        <v>644</v>
      </c>
      <c r="AL3" s="63" t="s">
        <v>645</v>
      </c>
      <c r="AM3" s="63" t="s">
        <v>646</v>
      </c>
      <c r="AN3" s="63" t="s">
        <v>647</v>
      </c>
      <c r="AO3" s="63" t="s">
        <v>648</v>
      </c>
      <c r="AP3" s="63" t="s">
        <v>649</v>
      </c>
      <c r="AQ3" s="63" t="s">
        <v>650</v>
      </c>
      <c r="AR3" s="63" t="s">
        <v>651</v>
      </c>
      <c r="AS3" s="63" t="s">
        <v>652</v>
      </c>
      <c r="AT3" s="63" t="s">
        <v>653</v>
      </c>
      <c r="AU3" s="63" t="s">
        <v>654</v>
      </c>
      <c r="AV3" s="63" t="s">
        <v>655</v>
      </c>
      <c r="AW3" s="63" t="s">
        <v>656</v>
      </c>
      <c r="AX3" s="63" t="s">
        <v>657</v>
      </c>
      <c r="AY3" s="63" t="s">
        <v>658</v>
      </c>
      <c r="AZ3" s="63" t="s">
        <v>659</v>
      </c>
      <c r="BA3" s="63" t="s">
        <v>660</v>
      </c>
      <c r="BB3" s="63" t="s">
        <v>661</v>
      </c>
      <c r="BC3" s="63" t="s">
        <v>662</v>
      </c>
      <c r="BD3" s="63" t="s">
        <v>663</v>
      </c>
      <c r="BE3" s="63" t="s">
        <v>664</v>
      </c>
      <c r="BF3" s="63" t="s">
        <v>665</v>
      </c>
      <c r="BG3" s="63" t="s">
        <v>666</v>
      </c>
      <c r="BH3" s="63" t="s">
        <v>667</v>
      </c>
      <c r="BI3" s="63" t="s">
        <v>668</v>
      </c>
      <c r="BJ3" s="63" t="s">
        <v>669</v>
      </c>
      <c r="BK3" s="63" t="s">
        <v>670</v>
      </c>
      <c r="BL3" s="63" t="s">
        <v>671</v>
      </c>
      <c r="BM3" s="63" t="s">
        <v>672</v>
      </c>
      <c r="BN3" s="63" t="s">
        <v>673</v>
      </c>
      <c r="BO3" s="63" t="s">
        <v>674</v>
      </c>
      <c r="BP3" s="63" t="s">
        <v>675</v>
      </c>
      <c r="BQ3" s="63" t="s">
        <v>676</v>
      </c>
      <c r="BR3" s="63" t="s">
        <v>677</v>
      </c>
      <c r="BS3" s="63" t="s">
        <v>678</v>
      </c>
      <c r="BT3" s="63" t="s">
        <v>679</v>
      </c>
      <c r="BU3" s="63" t="s">
        <v>680</v>
      </c>
      <c r="BV3" s="63" t="s">
        <v>681</v>
      </c>
      <c r="BW3" s="63" t="s">
        <v>682</v>
      </c>
      <c r="BX3" s="63" t="s">
        <v>683</v>
      </c>
      <c r="BY3" s="63" t="s">
        <v>684</v>
      </c>
      <c r="BZ3" s="63" t="s">
        <v>685</v>
      </c>
      <c r="CA3" s="63" t="s">
        <v>686</v>
      </c>
      <c r="CB3" s="63" t="s">
        <v>687</v>
      </c>
      <c r="CC3" s="63" t="s">
        <v>688</v>
      </c>
      <c r="CD3" s="63" t="s">
        <v>689</v>
      </c>
      <c r="CE3" s="63" t="s">
        <v>690</v>
      </c>
      <c r="CF3" s="63" t="s">
        <v>691</v>
      </c>
      <c r="CG3" s="63" t="s">
        <v>692</v>
      </c>
      <c r="CH3" s="63" t="s">
        <v>693</v>
      </c>
      <c r="CI3" s="63" t="s">
        <v>694</v>
      </c>
      <c r="CJ3" s="63" t="s">
        <v>695</v>
      </c>
      <c r="CK3" s="63" t="s">
        <v>696</v>
      </c>
      <c r="CL3" s="63" t="s">
        <v>697</v>
      </c>
      <c r="CM3" s="63" t="s">
        <v>698</v>
      </c>
      <c r="CN3" s="63" t="s">
        <v>699</v>
      </c>
      <c r="CO3" s="63" t="s">
        <v>700</v>
      </c>
      <c r="CP3" s="63" t="s">
        <v>701</v>
      </c>
      <c r="CQ3" s="63" t="s">
        <v>702</v>
      </c>
      <c r="CR3" s="63" t="s">
        <v>703</v>
      </c>
      <c r="CS3" s="63" t="s">
        <v>704</v>
      </c>
      <c r="CT3" s="63" t="s">
        <v>705</v>
      </c>
    </row>
    <row r="4" spans="1:98">
      <c r="A4" s="63" t="s">
        <v>608</v>
      </c>
      <c r="B4" s="63" t="s">
        <v>609</v>
      </c>
      <c r="C4" s="63" t="s">
        <v>495</v>
      </c>
      <c r="D4" s="63" t="s">
        <v>496</v>
      </c>
      <c r="E4" s="63" t="s">
        <v>497</v>
      </c>
      <c r="F4" s="63" t="s">
        <v>498</v>
      </c>
      <c r="G4" s="63" t="s">
        <v>499</v>
      </c>
      <c r="H4" s="63" t="s">
        <v>500</v>
      </c>
      <c r="I4" s="63" t="s">
        <v>501</v>
      </c>
      <c r="J4" s="63" t="s">
        <v>502</v>
      </c>
      <c r="K4" s="63" t="s">
        <v>503</v>
      </c>
      <c r="L4" s="63" t="s">
        <v>504</v>
      </c>
      <c r="M4" s="63" t="s">
        <v>505</v>
      </c>
      <c r="N4" s="63" t="s">
        <v>506</v>
      </c>
      <c r="O4" s="63" t="s">
        <v>507</v>
      </c>
      <c r="P4" s="63" t="s">
        <v>508</v>
      </c>
      <c r="Q4" s="63" t="s">
        <v>509</v>
      </c>
      <c r="R4" s="63" t="s">
        <v>510</v>
      </c>
      <c r="S4" s="63" t="s">
        <v>511</v>
      </c>
      <c r="T4" s="63" t="s">
        <v>512</v>
      </c>
      <c r="U4" s="63" t="s">
        <v>513</v>
      </c>
      <c r="V4" s="63" t="s">
        <v>514</v>
      </c>
      <c r="W4" s="63" t="s">
        <v>515</v>
      </c>
      <c r="X4" s="63" t="s">
        <v>516</v>
      </c>
      <c r="Y4" s="63" t="s">
        <v>517</v>
      </c>
      <c r="Z4" s="63" t="s">
        <v>518</v>
      </c>
      <c r="AA4" s="63" t="s">
        <v>519</v>
      </c>
      <c r="AB4" s="63" t="s">
        <v>520</v>
      </c>
      <c r="AC4" s="63" t="s">
        <v>521</v>
      </c>
      <c r="AD4" s="63" t="s">
        <v>522</v>
      </c>
      <c r="AE4" s="63" t="s">
        <v>523</v>
      </c>
      <c r="AF4" s="63" t="s">
        <v>524</v>
      </c>
      <c r="AG4" s="63" t="s">
        <v>525</v>
      </c>
      <c r="AH4" s="63" t="s">
        <v>526</v>
      </c>
      <c r="AI4" s="63" t="s">
        <v>527</v>
      </c>
      <c r="AJ4" s="63" t="s">
        <v>528</v>
      </c>
      <c r="AK4" s="63" t="s">
        <v>529</v>
      </c>
      <c r="AL4" s="63" t="s">
        <v>530</v>
      </c>
      <c r="AM4" s="63" t="s">
        <v>531</v>
      </c>
      <c r="AN4" s="63" t="s">
        <v>532</v>
      </c>
      <c r="AO4" s="63" t="s">
        <v>533</v>
      </c>
      <c r="AP4" s="63" t="s">
        <v>534</v>
      </c>
      <c r="AQ4" s="63" t="s">
        <v>535</v>
      </c>
      <c r="AR4" s="63" t="s">
        <v>536</v>
      </c>
      <c r="AS4" s="63" t="s">
        <v>537</v>
      </c>
      <c r="AT4" s="63" t="s">
        <v>538</v>
      </c>
      <c r="AU4" s="63" t="s">
        <v>539</v>
      </c>
      <c r="AV4" s="63" t="s">
        <v>540</v>
      </c>
      <c r="AW4" s="63" t="s">
        <v>541</v>
      </c>
      <c r="AX4" s="63" t="s">
        <v>542</v>
      </c>
      <c r="AY4" s="63" t="s">
        <v>543</v>
      </c>
      <c r="AZ4" s="63" t="s">
        <v>544</v>
      </c>
      <c r="BA4" s="63" t="s">
        <v>545</v>
      </c>
      <c r="BB4" s="63" t="s">
        <v>546</v>
      </c>
      <c r="BC4" s="63" t="s">
        <v>547</v>
      </c>
      <c r="BD4" s="63" t="s">
        <v>548</v>
      </c>
      <c r="BE4" s="63" t="s">
        <v>549</v>
      </c>
      <c r="BF4" s="63" t="s">
        <v>550</v>
      </c>
      <c r="BG4" s="63" t="s">
        <v>551</v>
      </c>
      <c r="BH4" s="63" t="s">
        <v>552</v>
      </c>
      <c r="BI4" s="63" t="s">
        <v>553</v>
      </c>
      <c r="BJ4" s="63" t="s">
        <v>554</v>
      </c>
      <c r="BK4" s="63" t="s">
        <v>555</v>
      </c>
      <c r="BL4" s="63" t="s">
        <v>556</v>
      </c>
      <c r="BM4" s="63" t="s">
        <v>557</v>
      </c>
      <c r="BN4" s="63" t="s">
        <v>558</v>
      </c>
      <c r="BO4" s="63" t="s">
        <v>559</v>
      </c>
      <c r="BP4" s="63" t="s">
        <v>560</v>
      </c>
      <c r="BQ4" s="63" t="s">
        <v>561</v>
      </c>
      <c r="BR4" s="63" t="s">
        <v>562</v>
      </c>
      <c r="BS4" s="63" t="s">
        <v>563</v>
      </c>
      <c r="BT4" s="63" t="s">
        <v>564</v>
      </c>
      <c r="BU4" s="63" t="s">
        <v>565</v>
      </c>
      <c r="BV4" s="63" t="s">
        <v>566</v>
      </c>
      <c r="BW4" s="63" t="s">
        <v>567</v>
      </c>
      <c r="BX4" s="63" t="s">
        <v>568</v>
      </c>
      <c r="BY4" s="63" t="s">
        <v>569</v>
      </c>
      <c r="BZ4" s="63" t="s">
        <v>570</v>
      </c>
      <c r="CA4" s="63" t="s">
        <v>571</v>
      </c>
      <c r="CB4" s="63" t="s">
        <v>572</v>
      </c>
      <c r="CC4" s="63" t="s">
        <v>573</v>
      </c>
      <c r="CD4" s="63" t="s">
        <v>574</v>
      </c>
      <c r="CE4" s="63" t="s">
        <v>575</v>
      </c>
      <c r="CF4" s="63" t="s">
        <v>576</v>
      </c>
      <c r="CG4" s="63" t="s">
        <v>577</v>
      </c>
      <c r="CH4" s="63" t="s">
        <v>578</v>
      </c>
      <c r="CI4" s="63" t="s">
        <v>579</v>
      </c>
      <c r="CJ4" s="63" t="s">
        <v>580</v>
      </c>
      <c r="CK4" s="63" t="s">
        <v>581</v>
      </c>
      <c r="CL4" s="63" t="s">
        <v>582</v>
      </c>
      <c r="CM4" s="63" t="s">
        <v>583</v>
      </c>
      <c r="CN4" s="63" t="s">
        <v>584</v>
      </c>
      <c r="CO4" s="63" t="s">
        <v>585</v>
      </c>
      <c r="CP4" s="63" t="s">
        <v>586</v>
      </c>
      <c r="CQ4" s="63" t="s">
        <v>587</v>
      </c>
      <c r="CR4" s="63" t="s">
        <v>588</v>
      </c>
      <c r="CS4" s="63" t="s">
        <v>589</v>
      </c>
      <c r="CT4" s="63" t="s">
        <v>590</v>
      </c>
    </row>
    <row r="5" spans="1:98">
      <c r="A5" s="63" t="s">
        <v>154</v>
      </c>
      <c r="B5" s="63" t="s">
        <v>591</v>
      </c>
      <c r="C5" s="63">
        <v>0</v>
      </c>
      <c r="D5" s="63">
        <v>0</v>
      </c>
      <c r="E5" s="63">
        <v>0</v>
      </c>
      <c r="F5" s="63">
        <v>0</v>
      </c>
      <c r="G5" s="63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  <c r="P5" s="63">
        <v>0</v>
      </c>
      <c r="Q5" s="63">
        <v>0</v>
      </c>
      <c r="R5" s="63">
        <v>0</v>
      </c>
      <c r="S5" s="63">
        <v>0</v>
      </c>
      <c r="T5" s="63">
        <v>0</v>
      </c>
      <c r="U5" s="63">
        <v>0</v>
      </c>
      <c r="V5" s="63">
        <v>0</v>
      </c>
      <c r="W5" s="63">
        <v>0</v>
      </c>
      <c r="X5" s="63">
        <v>0</v>
      </c>
      <c r="Y5" s="63">
        <v>0</v>
      </c>
      <c r="Z5" s="63">
        <v>0</v>
      </c>
      <c r="AA5" s="63">
        <v>0</v>
      </c>
      <c r="AB5" s="63">
        <v>0</v>
      </c>
      <c r="AC5" s="63">
        <v>0</v>
      </c>
      <c r="AD5" s="63">
        <v>0</v>
      </c>
      <c r="AE5" s="63">
        <v>0</v>
      </c>
      <c r="AF5" s="63">
        <v>0</v>
      </c>
      <c r="AG5" s="63">
        <v>0</v>
      </c>
      <c r="AH5" s="63">
        <v>0</v>
      </c>
      <c r="AI5" s="63">
        <v>0</v>
      </c>
      <c r="AJ5" s="63">
        <v>0</v>
      </c>
      <c r="AK5" s="63">
        <v>0</v>
      </c>
      <c r="AL5" s="63">
        <v>0</v>
      </c>
      <c r="AM5" s="63">
        <v>0</v>
      </c>
      <c r="AN5" s="63">
        <v>0</v>
      </c>
      <c r="AO5" s="63">
        <v>0</v>
      </c>
      <c r="AP5" s="63">
        <v>0</v>
      </c>
      <c r="AQ5" s="63">
        <v>0</v>
      </c>
      <c r="AR5" s="63">
        <v>0</v>
      </c>
      <c r="AS5" s="63">
        <v>0</v>
      </c>
      <c r="AT5" s="63">
        <v>0</v>
      </c>
      <c r="AU5" s="63">
        <v>0</v>
      </c>
      <c r="AV5" s="63">
        <v>0</v>
      </c>
      <c r="AW5" s="63">
        <v>0</v>
      </c>
      <c r="AX5" s="63">
        <v>0</v>
      </c>
      <c r="AY5" s="63">
        <v>0</v>
      </c>
      <c r="AZ5" s="63">
        <v>0</v>
      </c>
      <c r="BA5" s="63">
        <v>0</v>
      </c>
      <c r="BB5" s="63">
        <v>0</v>
      </c>
      <c r="BC5" s="63">
        <v>0</v>
      </c>
      <c r="BD5" s="63">
        <v>0</v>
      </c>
      <c r="BE5" s="63">
        <v>0</v>
      </c>
      <c r="BF5" s="63">
        <v>0</v>
      </c>
      <c r="BG5" s="63">
        <v>0</v>
      </c>
      <c r="BH5" s="63">
        <v>0</v>
      </c>
      <c r="BI5" s="63">
        <v>0</v>
      </c>
      <c r="BJ5" s="63">
        <v>0</v>
      </c>
      <c r="BK5" s="63">
        <v>0</v>
      </c>
      <c r="BL5" s="63">
        <v>0</v>
      </c>
      <c r="BM5" s="63">
        <v>0</v>
      </c>
      <c r="BN5" s="63">
        <v>0</v>
      </c>
      <c r="BO5" s="63">
        <v>0</v>
      </c>
      <c r="BP5" s="63">
        <v>0</v>
      </c>
      <c r="BQ5" s="63">
        <v>0</v>
      </c>
      <c r="BR5" s="63">
        <v>0</v>
      </c>
      <c r="BS5" s="63">
        <v>0</v>
      </c>
      <c r="BT5" s="63">
        <v>0</v>
      </c>
      <c r="BU5" s="63">
        <v>0</v>
      </c>
      <c r="BV5" s="63">
        <v>0</v>
      </c>
      <c r="BW5" s="63">
        <v>0</v>
      </c>
      <c r="BX5" s="63">
        <v>0</v>
      </c>
      <c r="BY5" s="63">
        <v>0</v>
      </c>
      <c r="BZ5" s="63">
        <v>0</v>
      </c>
      <c r="CA5" s="63">
        <v>0</v>
      </c>
      <c r="CB5" s="63">
        <v>0</v>
      </c>
      <c r="CC5" s="63">
        <v>0</v>
      </c>
      <c r="CD5" s="63">
        <v>0</v>
      </c>
      <c r="CE5" s="63">
        <v>0</v>
      </c>
      <c r="CF5" s="63">
        <v>0</v>
      </c>
      <c r="CG5" s="63">
        <v>0</v>
      </c>
      <c r="CH5" s="63">
        <v>0</v>
      </c>
      <c r="CI5" s="63">
        <v>0</v>
      </c>
      <c r="CJ5" s="63">
        <v>0</v>
      </c>
      <c r="CK5" s="63">
        <v>0</v>
      </c>
      <c r="CL5" s="63">
        <v>0</v>
      </c>
      <c r="CM5" s="63">
        <v>0</v>
      </c>
      <c r="CN5" s="63">
        <v>0</v>
      </c>
      <c r="CO5" s="63">
        <v>0</v>
      </c>
      <c r="CP5" s="63">
        <v>0</v>
      </c>
      <c r="CQ5" s="63">
        <v>0</v>
      </c>
      <c r="CR5" s="63">
        <v>0</v>
      </c>
      <c r="CS5" s="63">
        <v>0</v>
      </c>
      <c r="CT5" s="63">
        <v>0</v>
      </c>
    </row>
    <row r="6" spans="1:98">
      <c r="A6" s="63" t="s">
        <v>154</v>
      </c>
      <c r="B6" s="63" t="s">
        <v>592</v>
      </c>
      <c r="C6" s="63">
        <v>0</v>
      </c>
      <c r="D6" s="63">
        <v>0</v>
      </c>
      <c r="E6" s="63">
        <v>0</v>
      </c>
      <c r="F6" s="63">
        <v>0</v>
      </c>
      <c r="G6" s="63">
        <v>0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  <c r="P6" s="63">
        <v>0</v>
      </c>
      <c r="Q6" s="63">
        <v>0</v>
      </c>
      <c r="R6" s="63">
        <v>0</v>
      </c>
      <c r="S6" s="63">
        <v>0</v>
      </c>
      <c r="T6" s="63">
        <v>0</v>
      </c>
      <c r="U6" s="63">
        <v>0</v>
      </c>
      <c r="V6" s="63">
        <v>0</v>
      </c>
      <c r="W6" s="63">
        <v>0</v>
      </c>
      <c r="X6" s="63">
        <v>0</v>
      </c>
      <c r="Y6" s="63">
        <v>0</v>
      </c>
      <c r="Z6" s="63">
        <v>0</v>
      </c>
      <c r="AA6" s="63">
        <v>0</v>
      </c>
      <c r="AB6" s="63">
        <v>0</v>
      </c>
      <c r="AC6" s="63">
        <v>0</v>
      </c>
      <c r="AD6" s="63">
        <v>0</v>
      </c>
      <c r="AE6" s="63">
        <v>0</v>
      </c>
      <c r="AF6" s="63">
        <v>0</v>
      </c>
      <c r="AG6" s="63">
        <v>0</v>
      </c>
      <c r="AH6" s="63">
        <v>0</v>
      </c>
      <c r="AI6" s="63">
        <v>0</v>
      </c>
      <c r="AJ6" s="63">
        <v>0</v>
      </c>
      <c r="AK6" s="63">
        <v>0</v>
      </c>
      <c r="AL6" s="63">
        <v>0</v>
      </c>
      <c r="AM6" s="63">
        <v>0</v>
      </c>
      <c r="AN6" s="63">
        <v>0</v>
      </c>
      <c r="AO6" s="63">
        <v>0</v>
      </c>
      <c r="AP6" s="63">
        <v>0</v>
      </c>
      <c r="AQ6" s="63">
        <v>0</v>
      </c>
      <c r="AR6" s="63">
        <v>0</v>
      </c>
      <c r="AS6" s="63">
        <v>0</v>
      </c>
      <c r="AT6" s="63">
        <v>0</v>
      </c>
      <c r="AU6" s="63">
        <v>0</v>
      </c>
      <c r="AV6" s="63">
        <v>0</v>
      </c>
      <c r="AW6" s="63">
        <v>0</v>
      </c>
      <c r="AX6" s="63">
        <v>0</v>
      </c>
      <c r="AY6" s="63">
        <v>0</v>
      </c>
      <c r="AZ6" s="63">
        <v>0</v>
      </c>
      <c r="BA6" s="63">
        <v>0</v>
      </c>
      <c r="BB6" s="63">
        <v>0</v>
      </c>
      <c r="BC6" s="63">
        <v>0</v>
      </c>
      <c r="BD6" s="63">
        <v>0</v>
      </c>
      <c r="BE6" s="63">
        <v>0</v>
      </c>
      <c r="BF6" s="63">
        <v>0</v>
      </c>
      <c r="BG6" s="63">
        <v>0</v>
      </c>
      <c r="BH6" s="63">
        <v>0</v>
      </c>
      <c r="BI6" s="63">
        <v>0</v>
      </c>
      <c r="BJ6" s="63">
        <v>0</v>
      </c>
      <c r="BK6" s="63">
        <v>0</v>
      </c>
      <c r="BL6" s="63">
        <v>0</v>
      </c>
      <c r="BM6" s="63">
        <v>0</v>
      </c>
      <c r="BN6" s="63">
        <v>0</v>
      </c>
      <c r="BO6" s="63">
        <v>0</v>
      </c>
      <c r="BP6" s="63">
        <v>0</v>
      </c>
      <c r="BQ6" s="63">
        <v>0</v>
      </c>
      <c r="BR6" s="63">
        <v>0</v>
      </c>
      <c r="BS6" s="63">
        <v>0</v>
      </c>
      <c r="BT6" s="63">
        <v>0</v>
      </c>
      <c r="BU6" s="63">
        <v>0</v>
      </c>
      <c r="BV6" s="63">
        <v>0</v>
      </c>
      <c r="BW6" s="63">
        <v>0</v>
      </c>
      <c r="BX6" s="63">
        <v>0</v>
      </c>
      <c r="BY6" s="63">
        <v>0</v>
      </c>
      <c r="BZ6" s="63">
        <v>0</v>
      </c>
      <c r="CA6" s="63">
        <v>0</v>
      </c>
      <c r="CB6" s="63">
        <v>0</v>
      </c>
      <c r="CC6" s="63">
        <v>0</v>
      </c>
      <c r="CD6" s="63">
        <v>0</v>
      </c>
      <c r="CE6" s="63">
        <v>0</v>
      </c>
      <c r="CF6" s="63">
        <v>0</v>
      </c>
      <c r="CG6" s="63">
        <v>0</v>
      </c>
      <c r="CH6" s="63">
        <v>0</v>
      </c>
      <c r="CI6" s="63">
        <v>0</v>
      </c>
      <c r="CJ6" s="63">
        <v>0</v>
      </c>
      <c r="CK6" s="63">
        <v>0</v>
      </c>
      <c r="CL6" s="63">
        <v>0</v>
      </c>
      <c r="CM6" s="63">
        <v>0</v>
      </c>
      <c r="CN6" s="63">
        <v>0</v>
      </c>
      <c r="CO6" s="63">
        <v>0</v>
      </c>
      <c r="CP6" s="63">
        <v>0</v>
      </c>
      <c r="CQ6" s="63">
        <v>0</v>
      </c>
      <c r="CR6" s="63">
        <v>0</v>
      </c>
      <c r="CS6" s="63">
        <v>0</v>
      </c>
      <c r="CT6" s="63">
        <v>0</v>
      </c>
    </row>
    <row r="7" spans="1:98">
      <c r="A7" s="63" t="s">
        <v>154</v>
      </c>
      <c r="B7" s="63" t="s">
        <v>593</v>
      </c>
      <c r="C7" s="63">
        <v>0</v>
      </c>
      <c r="D7" s="63">
        <v>0</v>
      </c>
      <c r="E7" s="63">
        <v>0</v>
      </c>
      <c r="F7" s="63">
        <v>0</v>
      </c>
      <c r="G7" s="63">
        <v>0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  <c r="P7" s="63">
        <v>0</v>
      </c>
      <c r="Q7" s="63">
        <v>0</v>
      </c>
      <c r="R7" s="63">
        <v>0</v>
      </c>
      <c r="S7" s="63">
        <v>0</v>
      </c>
      <c r="T7" s="63">
        <v>0</v>
      </c>
      <c r="U7" s="63">
        <v>0</v>
      </c>
      <c r="V7" s="63">
        <v>0</v>
      </c>
      <c r="W7" s="63">
        <v>0</v>
      </c>
      <c r="X7" s="63">
        <v>0</v>
      </c>
      <c r="Y7" s="63">
        <v>0</v>
      </c>
      <c r="Z7" s="63">
        <v>0</v>
      </c>
      <c r="AA7" s="63">
        <v>0</v>
      </c>
      <c r="AB7" s="63">
        <v>0</v>
      </c>
      <c r="AC7" s="63">
        <v>0</v>
      </c>
      <c r="AD7" s="63">
        <v>0</v>
      </c>
      <c r="AE7" s="63">
        <v>0</v>
      </c>
      <c r="AF7" s="63">
        <v>0</v>
      </c>
      <c r="AG7" s="63">
        <v>0</v>
      </c>
      <c r="AH7" s="63">
        <v>0</v>
      </c>
      <c r="AI7" s="63">
        <v>0</v>
      </c>
      <c r="AJ7" s="63">
        <v>0</v>
      </c>
      <c r="AK7" s="63">
        <v>0</v>
      </c>
      <c r="AL7" s="63">
        <v>0</v>
      </c>
      <c r="AM7" s="63">
        <v>0</v>
      </c>
      <c r="AN7" s="63">
        <v>0</v>
      </c>
      <c r="AO7" s="63">
        <v>0</v>
      </c>
      <c r="AP7" s="63">
        <v>0</v>
      </c>
      <c r="AQ7" s="63">
        <v>0</v>
      </c>
      <c r="AR7" s="63">
        <v>0</v>
      </c>
      <c r="AS7" s="63">
        <v>0</v>
      </c>
      <c r="AT7" s="63">
        <v>0</v>
      </c>
      <c r="AU7" s="63">
        <v>0</v>
      </c>
      <c r="AV7" s="63">
        <v>0</v>
      </c>
      <c r="AW7" s="63">
        <v>0</v>
      </c>
      <c r="AX7" s="63">
        <v>0</v>
      </c>
      <c r="AY7" s="63">
        <v>0</v>
      </c>
      <c r="AZ7" s="63">
        <v>0</v>
      </c>
      <c r="BA7" s="63">
        <v>0</v>
      </c>
      <c r="BB7" s="63">
        <v>0</v>
      </c>
      <c r="BC7" s="63">
        <v>0</v>
      </c>
      <c r="BD7" s="63">
        <v>0</v>
      </c>
      <c r="BE7" s="63">
        <v>0</v>
      </c>
      <c r="BF7" s="63">
        <v>0</v>
      </c>
      <c r="BG7" s="63">
        <v>0</v>
      </c>
      <c r="BH7" s="63">
        <v>0</v>
      </c>
      <c r="BI7" s="63">
        <v>0</v>
      </c>
      <c r="BJ7" s="63">
        <v>0</v>
      </c>
      <c r="BK7" s="63">
        <v>0</v>
      </c>
      <c r="BL7" s="63">
        <v>0</v>
      </c>
      <c r="BM7" s="63">
        <v>0</v>
      </c>
      <c r="BN7" s="63">
        <v>0</v>
      </c>
      <c r="BO7" s="63">
        <v>0</v>
      </c>
      <c r="BP7" s="63">
        <v>0</v>
      </c>
      <c r="BQ7" s="63">
        <v>0</v>
      </c>
      <c r="BR7" s="63">
        <v>0</v>
      </c>
      <c r="BS7" s="63">
        <v>0</v>
      </c>
      <c r="BT7" s="63">
        <v>0</v>
      </c>
      <c r="BU7" s="63">
        <v>0</v>
      </c>
      <c r="BV7" s="63">
        <v>0</v>
      </c>
      <c r="BW7" s="63">
        <v>0</v>
      </c>
      <c r="BX7" s="63">
        <v>0</v>
      </c>
      <c r="BY7" s="63">
        <v>0</v>
      </c>
      <c r="BZ7" s="63">
        <v>0</v>
      </c>
      <c r="CA7" s="63">
        <v>0</v>
      </c>
      <c r="CB7" s="63">
        <v>0</v>
      </c>
      <c r="CC7" s="63">
        <v>0</v>
      </c>
      <c r="CD7" s="63">
        <v>0</v>
      </c>
      <c r="CE7" s="63">
        <v>0</v>
      </c>
      <c r="CF7" s="63">
        <v>0</v>
      </c>
      <c r="CG7" s="63">
        <v>0</v>
      </c>
      <c r="CH7" s="63">
        <v>0</v>
      </c>
      <c r="CI7" s="63">
        <v>0</v>
      </c>
      <c r="CJ7" s="63">
        <v>0</v>
      </c>
      <c r="CK7" s="63">
        <v>0</v>
      </c>
      <c r="CL7" s="63">
        <v>0</v>
      </c>
      <c r="CM7" s="63">
        <v>0</v>
      </c>
      <c r="CN7" s="63">
        <v>0</v>
      </c>
      <c r="CO7" s="63">
        <v>0</v>
      </c>
      <c r="CP7" s="63">
        <v>0</v>
      </c>
      <c r="CQ7" s="63">
        <v>0</v>
      </c>
      <c r="CR7" s="63">
        <v>0</v>
      </c>
      <c r="CS7" s="63">
        <v>0</v>
      </c>
      <c r="CT7" s="63">
        <v>0</v>
      </c>
    </row>
    <row r="8" spans="1:98">
      <c r="A8" s="63" t="s">
        <v>154</v>
      </c>
      <c r="B8" s="63" t="s">
        <v>594</v>
      </c>
      <c r="C8" s="63">
        <v>0</v>
      </c>
      <c r="D8" s="63">
        <v>0</v>
      </c>
      <c r="E8" s="63">
        <v>0</v>
      </c>
      <c r="F8" s="63">
        <v>0</v>
      </c>
      <c r="G8" s="63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  <c r="P8" s="63">
        <v>0</v>
      </c>
      <c r="Q8" s="63">
        <v>0</v>
      </c>
      <c r="R8" s="63">
        <v>0</v>
      </c>
      <c r="S8" s="63">
        <v>0</v>
      </c>
      <c r="T8" s="63">
        <v>0</v>
      </c>
      <c r="U8" s="63">
        <v>0</v>
      </c>
      <c r="V8" s="63">
        <v>0</v>
      </c>
      <c r="W8" s="63">
        <v>0</v>
      </c>
      <c r="X8" s="63">
        <v>0</v>
      </c>
      <c r="Y8" s="63">
        <v>0</v>
      </c>
      <c r="Z8" s="63">
        <v>0</v>
      </c>
      <c r="AA8" s="63">
        <v>0</v>
      </c>
      <c r="AB8" s="63">
        <v>0</v>
      </c>
      <c r="AC8" s="63">
        <v>0</v>
      </c>
      <c r="AD8" s="63">
        <v>0</v>
      </c>
      <c r="AE8" s="63">
        <v>0</v>
      </c>
      <c r="AF8" s="63">
        <v>0</v>
      </c>
      <c r="AG8" s="63">
        <v>0</v>
      </c>
      <c r="AH8" s="63">
        <v>0</v>
      </c>
      <c r="AI8" s="63">
        <v>0</v>
      </c>
      <c r="AJ8" s="63">
        <v>0</v>
      </c>
      <c r="AK8" s="63">
        <v>0</v>
      </c>
      <c r="AL8" s="63">
        <v>0</v>
      </c>
      <c r="AM8" s="63">
        <v>0</v>
      </c>
      <c r="AN8" s="63">
        <v>0</v>
      </c>
      <c r="AO8" s="63">
        <v>0</v>
      </c>
      <c r="AP8" s="63">
        <v>0</v>
      </c>
      <c r="AQ8" s="63">
        <v>0</v>
      </c>
      <c r="AR8" s="63">
        <v>0</v>
      </c>
      <c r="AS8" s="63">
        <v>0</v>
      </c>
      <c r="AT8" s="63">
        <v>0</v>
      </c>
      <c r="AU8" s="63">
        <v>0</v>
      </c>
      <c r="AV8" s="63">
        <v>0</v>
      </c>
      <c r="AW8" s="63">
        <v>0</v>
      </c>
      <c r="AX8" s="63">
        <v>0</v>
      </c>
      <c r="AY8" s="63">
        <v>0</v>
      </c>
      <c r="AZ8" s="63">
        <v>0</v>
      </c>
      <c r="BA8" s="63">
        <v>0</v>
      </c>
      <c r="BB8" s="63">
        <v>0</v>
      </c>
      <c r="BC8" s="63">
        <v>0</v>
      </c>
      <c r="BD8" s="63">
        <v>0</v>
      </c>
      <c r="BE8" s="63">
        <v>0</v>
      </c>
      <c r="BF8" s="63">
        <v>0</v>
      </c>
      <c r="BG8" s="63">
        <v>0</v>
      </c>
      <c r="BH8" s="63">
        <v>0</v>
      </c>
      <c r="BI8" s="63">
        <v>0</v>
      </c>
      <c r="BJ8" s="63">
        <v>0</v>
      </c>
      <c r="BK8" s="63">
        <v>0</v>
      </c>
      <c r="BL8" s="63">
        <v>0</v>
      </c>
      <c r="BM8" s="63">
        <v>0</v>
      </c>
      <c r="BN8" s="63">
        <v>0</v>
      </c>
      <c r="BO8" s="63">
        <v>0</v>
      </c>
      <c r="BP8" s="63">
        <v>0</v>
      </c>
      <c r="BQ8" s="63">
        <v>0</v>
      </c>
      <c r="BR8" s="63">
        <v>0</v>
      </c>
      <c r="BS8" s="63">
        <v>0</v>
      </c>
      <c r="BT8" s="63">
        <v>0</v>
      </c>
      <c r="BU8" s="63">
        <v>0</v>
      </c>
      <c r="BV8" s="63">
        <v>0</v>
      </c>
      <c r="BW8" s="63">
        <v>0</v>
      </c>
      <c r="BX8" s="63">
        <v>0</v>
      </c>
      <c r="BY8" s="63">
        <v>0</v>
      </c>
      <c r="BZ8" s="63">
        <v>0</v>
      </c>
      <c r="CA8" s="63">
        <v>0</v>
      </c>
      <c r="CB8" s="63">
        <v>0</v>
      </c>
      <c r="CC8" s="63">
        <v>0</v>
      </c>
      <c r="CD8" s="63">
        <v>0</v>
      </c>
      <c r="CE8" s="63">
        <v>0</v>
      </c>
      <c r="CF8" s="63">
        <v>0</v>
      </c>
      <c r="CG8" s="63">
        <v>0</v>
      </c>
      <c r="CH8" s="63">
        <v>0</v>
      </c>
      <c r="CI8" s="63">
        <v>0</v>
      </c>
      <c r="CJ8" s="63">
        <v>0</v>
      </c>
      <c r="CK8" s="63">
        <v>0</v>
      </c>
      <c r="CL8" s="63">
        <v>0</v>
      </c>
      <c r="CM8" s="63">
        <v>0</v>
      </c>
      <c r="CN8" s="63">
        <v>0</v>
      </c>
      <c r="CO8" s="63">
        <v>0</v>
      </c>
      <c r="CP8" s="63">
        <v>0</v>
      </c>
      <c r="CQ8" s="63">
        <v>0</v>
      </c>
      <c r="CR8" s="63">
        <v>0</v>
      </c>
      <c r="CS8" s="63">
        <v>0</v>
      </c>
      <c r="CT8" s="63">
        <v>0</v>
      </c>
    </row>
    <row r="9" spans="1:98">
      <c r="A9" s="63" t="s">
        <v>154</v>
      </c>
      <c r="B9" s="63" t="s">
        <v>595</v>
      </c>
      <c r="C9" s="63">
        <v>0</v>
      </c>
      <c r="D9" s="63">
        <v>0</v>
      </c>
      <c r="E9" s="63">
        <v>0</v>
      </c>
      <c r="F9" s="63">
        <v>0</v>
      </c>
      <c r="G9" s="63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  <c r="P9" s="63">
        <v>0</v>
      </c>
      <c r="Q9" s="63">
        <v>0</v>
      </c>
      <c r="R9" s="63">
        <v>0</v>
      </c>
      <c r="S9" s="63">
        <v>0</v>
      </c>
      <c r="T9" s="63">
        <v>0</v>
      </c>
      <c r="U9" s="63">
        <v>0</v>
      </c>
      <c r="V9" s="63">
        <v>0</v>
      </c>
      <c r="W9" s="63">
        <v>0</v>
      </c>
      <c r="X9" s="63">
        <v>0</v>
      </c>
      <c r="Y9" s="63">
        <v>0</v>
      </c>
      <c r="Z9" s="63">
        <v>0</v>
      </c>
      <c r="AA9" s="63">
        <v>0</v>
      </c>
      <c r="AB9" s="63">
        <v>0</v>
      </c>
      <c r="AC9" s="63">
        <v>0</v>
      </c>
      <c r="AD9" s="63">
        <v>0</v>
      </c>
      <c r="AE9" s="63">
        <v>0</v>
      </c>
      <c r="AF9" s="63">
        <v>0</v>
      </c>
      <c r="AG9" s="63">
        <v>0</v>
      </c>
      <c r="AH9" s="63">
        <v>0</v>
      </c>
      <c r="AI9" s="63">
        <v>0</v>
      </c>
      <c r="AJ9" s="63">
        <v>0</v>
      </c>
      <c r="AK9" s="63">
        <v>0</v>
      </c>
      <c r="AL9" s="63">
        <v>0</v>
      </c>
      <c r="AM9" s="63">
        <v>0</v>
      </c>
      <c r="AN9" s="63">
        <v>0</v>
      </c>
      <c r="AO9" s="63">
        <v>0</v>
      </c>
      <c r="AP9" s="63">
        <v>0</v>
      </c>
      <c r="AQ9" s="63">
        <v>0</v>
      </c>
      <c r="AR9" s="63">
        <v>0</v>
      </c>
      <c r="AS9" s="63">
        <v>0</v>
      </c>
      <c r="AT9" s="63">
        <v>0</v>
      </c>
      <c r="AU9" s="63">
        <v>0</v>
      </c>
      <c r="AV9" s="63">
        <v>0</v>
      </c>
      <c r="AW9" s="63">
        <v>0</v>
      </c>
      <c r="AX9" s="63">
        <v>0</v>
      </c>
      <c r="AY9" s="63">
        <v>0</v>
      </c>
      <c r="AZ9" s="63">
        <v>0</v>
      </c>
      <c r="BA9" s="63">
        <v>0</v>
      </c>
      <c r="BB9" s="63">
        <v>0</v>
      </c>
      <c r="BC9" s="63">
        <v>0</v>
      </c>
      <c r="BD9" s="63">
        <v>0</v>
      </c>
      <c r="BE9" s="63">
        <v>0</v>
      </c>
      <c r="BF9" s="63">
        <v>0</v>
      </c>
      <c r="BG9" s="63">
        <v>0</v>
      </c>
      <c r="BH9" s="63">
        <v>0</v>
      </c>
      <c r="BI9" s="63">
        <v>0</v>
      </c>
      <c r="BJ9" s="63">
        <v>0</v>
      </c>
      <c r="BK9" s="63">
        <v>0</v>
      </c>
      <c r="BL9" s="63">
        <v>0</v>
      </c>
      <c r="BM9" s="63">
        <v>0</v>
      </c>
      <c r="BN9" s="63">
        <v>0</v>
      </c>
      <c r="BO9" s="63">
        <v>0</v>
      </c>
      <c r="BP9" s="63">
        <v>0</v>
      </c>
      <c r="BQ9" s="63">
        <v>0</v>
      </c>
      <c r="BR9" s="63">
        <v>0</v>
      </c>
      <c r="BS9" s="63">
        <v>0</v>
      </c>
      <c r="BT9" s="63">
        <v>0</v>
      </c>
      <c r="BU9" s="63">
        <v>0</v>
      </c>
      <c r="BV9" s="63">
        <v>0</v>
      </c>
      <c r="BW9" s="63">
        <v>0</v>
      </c>
      <c r="BX9" s="63">
        <v>0</v>
      </c>
      <c r="BY9" s="63">
        <v>0</v>
      </c>
      <c r="BZ9" s="63">
        <v>0</v>
      </c>
      <c r="CA9" s="63">
        <v>0</v>
      </c>
      <c r="CB9" s="63">
        <v>0</v>
      </c>
      <c r="CC9" s="63">
        <v>0</v>
      </c>
      <c r="CD9" s="63">
        <v>0</v>
      </c>
      <c r="CE9" s="63">
        <v>0</v>
      </c>
      <c r="CF9" s="63">
        <v>0</v>
      </c>
      <c r="CG9" s="63">
        <v>0</v>
      </c>
      <c r="CH9" s="63">
        <v>0</v>
      </c>
      <c r="CI9" s="63">
        <v>0</v>
      </c>
      <c r="CJ9" s="63">
        <v>0</v>
      </c>
      <c r="CK9" s="63">
        <v>0</v>
      </c>
      <c r="CL9" s="63">
        <v>0</v>
      </c>
      <c r="CM9" s="63">
        <v>0</v>
      </c>
      <c r="CN9" s="63">
        <v>0</v>
      </c>
      <c r="CO9" s="63">
        <v>0</v>
      </c>
      <c r="CP9" s="63">
        <v>0</v>
      </c>
      <c r="CQ9" s="63">
        <v>0</v>
      </c>
      <c r="CR9" s="63">
        <v>0</v>
      </c>
      <c r="CS9" s="63">
        <v>0</v>
      </c>
      <c r="CT9" s="63">
        <v>0</v>
      </c>
    </row>
    <row r="10" spans="1:98">
      <c r="A10" s="63" t="s">
        <v>154</v>
      </c>
      <c r="B10" s="63" t="s">
        <v>596</v>
      </c>
      <c r="C10" s="63">
        <v>0</v>
      </c>
      <c r="D10" s="63">
        <v>0</v>
      </c>
      <c r="E10" s="63">
        <v>0</v>
      </c>
      <c r="F10" s="63">
        <v>0</v>
      </c>
      <c r="G10" s="63">
        <v>0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  <c r="P10" s="63">
        <v>0</v>
      </c>
      <c r="Q10" s="63">
        <v>0</v>
      </c>
      <c r="R10" s="63">
        <v>0</v>
      </c>
      <c r="S10" s="63">
        <v>0</v>
      </c>
      <c r="T10" s="63">
        <v>0</v>
      </c>
      <c r="U10" s="63">
        <v>0</v>
      </c>
      <c r="V10" s="63">
        <v>0</v>
      </c>
      <c r="W10" s="63">
        <v>0</v>
      </c>
      <c r="X10" s="63">
        <v>0</v>
      </c>
      <c r="Y10" s="63">
        <v>0</v>
      </c>
      <c r="Z10" s="63">
        <v>0</v>
      </c>
      <c r="AA10" s="63">
        <v>0</v>
      </c>
      <c r="AB10" s="63">
        <v>0</v>
      </c>
      <c r="AC10" s="63">
        <v>0</v>
      </c>
      <c r="AD10" s="63">
        <v>0</v>
      </c>
      <c r="AE10" s="63">
        <v>0</v>
      </c>
      <c r="AF10" s="63">
        <v>0</v>
      </c>
      <c r="AG10" s="63">
        <v>0</v>
      </c>
      <c r="AH10" s="63">
        <v>0</v>
      </c>
      <c r="AI10" s="63">
        <v>0</v>
      </c>
      <c r="AJ10" s="63">
        <v>0</v>
      </c>
      <c r="AK10" s="63">
        <v>0</v>
      </c>
      <c r="AL10" s="63">
        <v>0</v>
      </c>
      <c r="AM10" s="63">
        <v>0</v>
      </c>
      <c r="AN10" s="63">
        <v>0</v>
      </c>
      <c r="AO10" s="63">
        <v>0</v>
      </c>
      <c r="AP10" s="63">
        <v>0</v>
      </c>
      <c r="AQ10" s="63">
        <v>0</v>
      </c>
      <c r="AR10" s="63">
        <v>0</v>
      </c>
      <c r="AS10" s="63">
        <v>0</v>
      </c>
      <c r="AT10" s="63">
        <v>0</v>
      </c>
      <c r="AU10" s="63">
        <v>0</v>
      </c>
      <c r="AV10" s="63">
        <v>0</v>
      </c>
      <c r="AW10" s="63">
        <v>0</v>
      </c>
      <c r="AX10" s="63">
        <v>0</v>
      </c>
      <c r="AY10" s="63">
        <v>0</v>
      </c>
      <c r="AZ10" s="63">
        <v>0</v>
      </c>
      <c r="BA10" s="63">
        <v>0</v>
      </c>
      <c r="BB10" s="63">
        <v>0</v>
      </c>
      <c r="BC10" s="63">
        <v>0</v>
      </c>
      <c r="BD10" s="63">
        <v>0</v>
      </c>
      <c r="BE10" s="63">
        <v>0</v>
      </c>
      <c r="BF10" s="63">
        <v>0</v>
      </c>
      <c r="BG10" s="63">
        <v>0</v>
      </c>
      <c r="BH10" s="63">
        <v>0</v>
      </c>
      <c r="BI10" s="63">
        <v>0</v>
      </c>
      <c r="BJ10" s="63">
        <v>0</v>
      </c>
      <c r="BK10" s="63">
        <v>0</v>
      </c>
      <c r="BL10" s="63">
        <v>0</v>
      </c>
      <c r="BM10" s="63">
        <v>0</v>
      </c>
      <c r="BN10" s="63">
        <v>0</v>
      </c>
      <c r="BO10" s="63">
        <v>0</v>
      </c>
      <c r="BP10" s="63">
        <v>0</v>
      </c>
      <c r="BQ10" s="63">
        <v>0</v>
      </c>
      <c r="BR10" s="63">
        <v>0</v>
      </c>
      <c r="BS10" s="63">
        <v>0</v>
      </c>
      <c r="BT10" s="63">
        <v>0</v>
      </c>
      <c r="BU10" s="63">
        <v>0</v>
      </c>
      <c r="BV10" s="63">
        <v>0</v>
      </c>
      <c r="BW10" s="63">
        <v>0</v>
      </c>
      <c r="BX10" s="63">
        <v>0</v>
      </c>
      <c r="BY10" s="63">
        <v>0</v>
      </c>
      <c r="BZ10" s="63">
        <v>0</v>
      </c>
      <c r="CA10" s="63">
        <v>0</v>
      </c>
      <c r="CB10" s="63">
        <v>0</v>
      </c>
      <c r="CC10" s="63">
        <v>0</v>
      </c>
      <c r="CD10" s="63">
        <v>0</v>
      </c>
      <c r="CE10" s="63">
        <v>0</v>
      </c>
      <c r="CF10" s="63">
        <v>0</v>
      </c>
      <c r="CG10" s="63">
        <v>0</v>
      </c>
      <c r="CH10" s="63">
        <v>0</v>
      </c>
      <c r="CI10" s="63">
        <v>0</v>
      </c>
      <c r="CJ10" s="63">
        <v>0</v>
      </c>
      <c r="CK10" s="63">
        <v>0</v>
      </c>
      <c r="CL10" s="63">
        <v>0</v>
      </c>
      <c r="CM10" s="63">
        <v>0</v>
      </c>
      <c r="CN10" s="63">
        <v>0</v>
      </c>
      <c r="CO10" s="63">
        <v>0</v>
      </c>
      <c r="CP10" s="63">
        <v>0</v>
      </c>
      <c r="CQ10" s="63">
        <v>0</v>
      </c>
      <c r="CR10" s="63">
        <v>0</v>
      </c>
      <c r="CS10" s="63">
        <v>0</v>
      </c>
      <c r="CT10" s="63">
        <v>0</v>
      </c>
    </row>
    <row r="11" spans="1:98">
      <c r="A11" s="63" t="s">
        <v>154</v>
      </c>
      <c r="B11" s="63" t="s">
        <v>450</v>
      </c>
      <c r="C11" s="63">
        <v>6.4265400000000001</v>
      </c>
      <c r="D11" s="63">
        <v>6.4265400000000001</v>
      </c>
      <c r="E11" s="63">
        <v>6.4265400000000001</v>
      </c>
      <c r="F11" s="63">
        <v>6.4265400000000001</v>
      </c>
      <c r="G11" s="63">
        <v>6.4265400000000001</v>
      </c>
      <c r="H11" s="63">
        <v>6.4265400000000001</v>
      </c>
      <c r="I11" s="63">
        <v>10.819100000000001</v>
      </c>
      <c r="J11" s="63">
        <v>10.819100000000001</v>
      </c>
      <c r="K11" s="63">
        <v>10.819100000000001</v>
      </c>
      <c r="L11" s="63">
        <v>10.819100000000001</v>
      </c>
      <c r="M11" s="63">
        <v>6.4265400000000001</v>
      </c>
      <c r="N11" s="63">
        <v>6.4265400000000001</v>
      </c>
      <c r="O11" s="63">
        <v>6.4265400000000001</v>
      </c>
      <c r="P11" s="63">
        <v>6.4265400000000001</v>
      </c>
      <c r="Q11" s="63">
        <v>0</v>
      </c>
      <c r="R11" s="63">
        <v>0</v>
      </c>
      <c r="S11" s="63">
        <v>0</v>
      </c>
      <c r="T11" s="63">
        <v>0</v>
      </c>
      <c r="U11" s="63">
        <v>6.4265400000000001</v>
      </c>
      <c r="V11" s="63">
        <v>6.4265400000000001</v>
      </c>
      <c r="W11" s="63">
        <v>6.4265400000000001</v>
      </c>
      <c r="X11" s="63">
        <v>6.4265400000000001</v>
      </c>
      <c r="Y11" s="63">
        <v>6.4265400000000001</v>
      </c>
      <c r="Z11" s="63">
        <v>6.4265400000000001</v>
      </c>
      <c r="AA11" s="63">
        <v>6.4265400000000001</v>
      </c>
      <c r="AB11" s="63">
        <v>6.4265400000000001</v>
      </c>
      <c r="AC11" s="63">
        <v>12.8531</v>
      </c>
      <c r="AD11" s="63">
        <v>12.8531</v>
      </c>
      <c r="AE11" s="63">
        <v>12.8531</v>
      </c>
      <c r="AF11" s="63">
        <v>12.8531</v>
      </c>
      <c r="AG11" s="63">
        <v>12.8531</v>
      </c>
      <c r="AH11" s="63">
        <v>12.8531</v>
      </c>
      <c r="AI11" s="63">
        <v>12.8531</v>
      </c>
      <c r="AJ11" s="63">
        <v>5.4095500000000003</v>
      </c>
      <c r="AK11" s="63">
        <v>5.4095500000000003</v>
      </c>
      <c r="AL11" s="63">
        <v>5.4095500000000003</v>
      </c>
      <c r="AM11" s="63">
        <v>5.4095500000000003</v>
      </c>
      <c r="AN11" s="63">
        <v>5.4095500000000003</v>
      </c>
      <c r="AO11" s="63">
        <v>5.4095500000000003</v>
      </c>
      <c r="AP11" s="63">
        <v>5.4095500000000003</v>
      </c>
      <c r="AQ11" s="63">
        <v>5.4095500000000003</v>
      </c>
      <c r="AR11" s="63">
        <v>5.4095500000000003</v>
      </c>
      <c r="AS11" s="63">
        <v>5.4095500000000003</v>
      </c>
      <c r="AT11" s="63">
        <v>5.4095500000000003</v>
      </c>
      <c r="AU11" s="63">
        <v>5.4095500000000003</v>
      </c>
      <c r="AV11" s="63">
        <v>5.4095500000000003</v>
      </c>
      <c r="AW11" s="63">
        <v>5.4095500000000003</v>
      </c>
      <c r="AX11" s="63">
        <v>5.4095500000000003</v>
      </c>
      <c r="AY11" s="63">
        <v>5.4095500000000003</v>
      </c>
      <c r="AZ11" s="63">
        <v>5.4095500000000003</v>
      </c>
      <c r="BA11" s="63">
        <v>5.4095500000000003</v>
      </c>
      <c r="BB11" s="63">
        <v>5.4095500000000003</v>
      </c>
      <c r="BC11" s="63">
        <v>4.3276399999999997</v>
      </c>
      <c r="BD11" s="63">
        <v>4.8685900000000002</v>
      </c>
      <c r="BE11" s="63">
        <v>5.4095500000000003</v>
      </c>
      <c r="BF11" s="63">
        <v>5.4095500000000003</v>
      </c>
      <c r="BG11" s="63">
        <v>5.4095500000000003</v>
      </c>
      <c r="BH11" s="63">
        <v>5.4095500000000003</v>
      </c>
      <c r="BI11" s="63">
        <v>5.4095500000000003</v>
      </c>
      <c r="BJ11" s="63">
        <v>5.4095500000000003</v>
      </c>
      <c r="BK11" s="63">
        <v>5.4095500000000003</v>
      </c>
      <c r="BL11" s="63">
        <v>5.4095500000000003</v>
      </c>
      <c r="BM11" s="63">
        <v>5.4095500000000003</v>
      </c>
      <c r="BN11" s="63">
        <v>5.4095500000000003</v>
      </c>
      <c r="BO11" s="63">
        <v>5.4095500000000003</v>
      </c>
      <c r="BP11" s="63">
        <v>5.4095500000000003</v>
      </c>
      <c r="BQ11" s="63">
        <v>5.4095500000000003</v>
      </c>
      <c r="BR11" s="63">
        <v>5.4095500000000003</v>
      </c>
      <c r="BS11" s="63">
        <v>5.4095500000000003</v>
      </c>
      <c r="BT11" s="63">
        <v>5.4095500000000003</v>
      </c>
      <c r="BU11" s="63">
        <v>2.1638199999999999</v>
      </c>
      <c r="BV11" s="63">
        <v>2.1638199999999999</v>
      </c>
      <c r="BW11" s="63">
        <v>2.1638199999999999</v>
      </c>
      <c r="BX11" s="63">
        <v>2.1638199999999999</v>
      </c>
      <c r="BY11" s="63">
        <v>12.8531</v>
      </c>
      <c r="BZ11" s="63">
        <v>19.279599999999999</v>
      </c>
      <c r="CA11" s="63">
        <v>19.279599999999999</v>
      </c>
      <c r="CB11" s="63">
        <v>19.279599999999999</v>
      </c>
      <c r="CC11" s="63">
        <v>19.279599999999999</v>
      </c>
      <c r="CD11" s="63">
        <v>19.279599999999999</v>
      </c>
      <c r="CE11" s="63">
        <v>15.146699999999999</v>
      </c>
      <c r="CF11" s="63">
        <v>12.8531</v>
      </c>
      <c r="CG11" s="63">
        <v>12.8531</v>
      </c>
      <c r="CH11" s="63">
        <v>12.8531</v>
      </c>
      <c r="CI11" s="63">
        <v>12.8531</v>
      </c>
      <c r="CJ11" s="63">
        <v>12.8531</v>
      </c>
      <c r="CK11" s="63">
        <v>5.4095500000000003</v>
      </c>
      <c r="CL11" s="63">
        <v>5.4095500000000003</v>
      </c>
      <c r="CM11" s="63">
        <v>5.4095500000000003</v>
      </c>
      <c r="CN11" s="63">
        <v>5.4095500000000003</v>
      </c>
      <c r="CO11" s="63">
        <v>5.4095500000000003</v>
      </c>
      <c r="CP11" s="63">
        <v>5.4095500000000003</v>
      </c>
      <c r="CQ11" s="63">
        <v>5.4095500000000003</v>
      </c>
      <c r="CR11" s="63">
        <v>5.4095500000000003</v>
      </c>
      <c r="CS11" s="63">
        <v>5.4095500000000003</v>
      </c>
      <c r="CT11" s="63">
        <v>5.4095500000000003</v>
      </c>
    </row>
    <row r="12" spans="1:98">
      <c r="A12" s="63" t="s">
        <v>154</v>
      </c>
      <c r="B12" s="63" t="s">
        <v>453</v>
      </c>
      <c r="C12" s="63">
        <v>0</v>
      </c>
      <c r="D12" s="63">
        <v>0</v>
      </c>
      <c r="E12" s="63">
        <v>0</v>
      </c>
      <c r="F12" s="63">
        <v>0</v>
      </c>
      <c r="G12" s="63">
        <v>0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  <c r="P12" s="63">
        <v>0</v>
      </c>
      <c r="Q12" s="63">
        <v>0</v>
      </c>
      <c r="R12" s="63">
        <v>0</v>
      </c>
      <c r="S12" s="63">
        <v>0</v>
      </c>
      <c r="T12" s="63">
        <v>0</v>
      </c>
      <c r="U12" s="63">
        <v>0</v>
      </c>
      <c r="V12" s="63">
        <v>0</v>
      </c>
      <c r="W12" s="63">
        <v>0</v>
      </c>
      <c r="X12" s="63">
        <v>0</v>
      </c>
      <c r="Y12" s="63">
        <v>0</v>
      </c>
      <c r="Z12" s="63">
        <v>13.8574</v>
      </c>
      <c r="AA12" s="63">
        <v>27.871500000000001</v>
      </c>
      <c r="AB12" s="63">
        <v>41.769599999999997</v>
      </c>
      <c r="AC12" s="63">
        <v>41.769599999999997</v>
      </c>
      <c r="AD12" s="63">
        <v>41.769599999999997</v>
      </c>
      <c r="AE12" s="63">
        <v>41.769599999999997</v>
      </c>
      <c r="AF12" s="63">
        <v>27.871500000000001</v>
      </c>
      <c r="AG12" s="63">
        <v>27.871500000000001</v>
      </c>
      <c r="AH12" s="63">
        <v>13.935700000000001</v>
      </c>
      <c r="AI12" s="63">
        <v>13.935700000000001</v>
      </c>
      <c r="AJ12" s="63">
        <v>13.935700000000001</v>
      </c>
      <c r="AK12" s="63">
        <v>0</v>
      </c>
      <c r="AL12" s="63">
        <v>0</v>
      </c>
      <c r="AM12" s="63">
        <v>0</v>
      </c>
      <c r="AN12" s="63">
        <v>0</v>
      </c>
      <c r="AO12" s="63">
        <v>0</v>
      </c>
      <c r="AP12" s="63">
        <v>0</v>
      </c>
      <c r="AQ12" s="63">
        <v>0</v>
      </c>
      <c r="AR12" s="63">
        <v>0</v>
      </c>
      <c r="AS12" s="63">
        <v>0</v>
      </c>
      <c r="AT12" s="63">
        <v>0</v>
      </c>
      <c r="AU12" s="63">
        <v>0</v>
      </c>
      <c r="AV12" s="63">
        <v>0</v>
      </c>
      <c r="AW12" s="63">
        <v>0</v>
      </c>
      <c r="AX12" s="63">
        <v>0</v>
      </c>
      <c r="AY12" s="63">
        <v>0</v>
      </c>
      <c r="AZ12" s="63">
        <v>0</v>
      </c>
      <c r="BA12" s="63">
        <v>0</v>
      </c>
      <c r="BB12" s="63">
        <v>0</v>
      </c>
      <c r="BC12" s="63">
        <v>0</v>
      </c>
      <c r="BD12" s="63">
        <v>0</v>
      </c>
      <c r="BE12" s="63">
        <v>0</v>
      </c>
      <c r="BF12" s="63">
        <v>0</v>
      </c>
      <c r="BG12" s="63">
        <v>0</v>
      </c>
      <c r="BH12" s="63">
        <v>0</v>
      </c>
      <c r="BI12" s="63">
        <v>0</v>
      </c>
      <c r="BJ12" s="63">
        <v>0</v>
      </c>
      <c r="BK12" s="63">
        <v>0</v>
      </c>
      <c r="BL12" s="63">
        <v>0</v>
      </c>
      <c r="BM12" s="63">
        <v>0</v>
      </c>
      <c r="BN12" s="63">
        <v>0</v>
      </c>
      <c r="BO12" s="63">
        <v>0</v>
      </c>
      <c r="BP12" s="63">
        <v>0</v>
      </c>
      <c r="BQ12" s="63">
        <v>0</v>
      </c>
      <c r="BR12" s="63">
        <v>0</v>
      </c>
      <c r="BS12" s="63">
        <v>13.7791</v>
      </c>
      <c r="BT12" s="63">
        <v>13.7791</v>
      </c>
      <c r="BU12" s="63">
        <v>13.7791</v>
      </c>
      <c r="BV12" s="63">
        <v>18.085100000000001</v>
      </c>
      <c r="BW12" s="63">
        <v>17.145600000000002</v>
      </c>
      <c r="BX12" s="63">
        <v>27.871500000000001</v>
      </c>
      <c r="BY12" s="63">
        <v>41.769599999999997</v>
      </c>
      <c r="BZ12" s="63">
        <v>41.769599999999997</v>
      </c>
      <c r="CA12" s="63">
        <v>41.769599999999997</v>
      </c>
      <c r="CB12" s="63">
        <v>41.769599999999997</v>
      </c>
      <c r="CC12" s="63">
        <v>41.728900000000003</v>
      </c>
      <c r="CD12" s="63">
        <v>41.728900000000003</v>
      </c>
      <c r="CE12" s="63">
        <v>41.728900000000003</v>
      </c>
      <c r="CF12" s="63">
        <v>41.728900000000003</v>
      </c>
      <c r="CG12" s="63">
        <v>41.728900000000003</v>
      </c>
      <c r="CH12" s="63">
        <v>41.728900000000003</v>
      </c>
      <c r="CI12" s="63">
        <v>27.871500000000001</v>
      </c>
      <c r="CJ12" s="63">
        <v>27.871500000000001</v>
      </c>
      <c r="CK12" s="63">
        <v>27.871500000000001</v>
      </c>
      <c r="CL12" s="63">
        <v>13.7791</v>
      </c>
      <c r="CM12" s="63">
        <v>13.7791</v>
      </c>
      <c r="CN12" s="63">
        <v>0</v>
      </c>
      <c r="CO12" s="63">
        <v>0</v>
      </c>
      <c r="CP12" s="63">
        <v>0</v>
      </c>
      <c r="CQ12" s="63">
        <v>0</v>
      </c>
      <c r="CR12" s="63">
        <v>0</v>
      </c>
      <c r="CS12" s="63">
        <v>0</v>
      </c>
      <c r="CT12" s="63">
        <v>0</v>
      </c>
    </row>
    <row r="13" spans="1:98">
      <c r="A13" s="63" t="s">
        <v>154</v>
      </c>
      <c r="B13" s="63" t="s">
        <v>454</v>
      </c>
      <c r="C13" s="63">
        <v>0</v>
      </c>
      <c r="D13" s="63">
        <v>0</v>
      </c>
      <c r="E13" s="63">
        <v>0</v>
      </c>
      <c r="F13" s="63">
        <v>0</v>
      </c>
      <c r="G13" s="63">
        <v>0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  <c r="P13" s="63">
        <v>0</v>
      </c>
      <c r="Q13" s="63">
        <v>0</v>
      </c>
      <c r="R13" s="63">
        <v>0</v>
      </c>
      <c r="S13" s="63">
        <v>0</v>
      </c>
      <c r="T13" s="63">
        <v>0</v>
      </c>
      <c r="U13" s="63">
        <v>0</v>
      </c>
      <c r="V13" s="63">
        <v>0</v>
      </c>
      <c r="W13" s="63">
        <v>0</v>
      </c>
      <c r="X13" s="63">
        <v>0</v>
      </c>
      <c r="Y13" s="63">
        <v>13.045400000000001</v>
      </c>
      <c r="Z13" s="63">
        <v>26.090699999999998</v>
      </c>
      <c r="AA13" s="63">
        <v>21.083400000000001</v>
      </c>
      <c r="AB13" s="63">
        <v>26.090699999999998</v>
      </c>
      <c r="AC13" s="63">
        <v>26.090699999999998</v>
      </c>
      <c r="AD13" s="63">
        <v>39.057000000000002</v>
      </c>
      <c r="AE13" s="63">
        <v>39.057000000000002</v>
      </c>
      <c r="AF13" s="63">
        <v>39.057000000000002</v>
      </c>
      <c r="AG13" s="63">
        <v>39.057000000000002</v>
      </c>
      <c r="AH13" s="63">
        <v>39.057000000000002</v>
      </c>
      <c r="AI13" s="63">
        <v>39.057000000000002</v>
      </c>
      <c r="AJ13" s="63">
        <v>39.004300000000001</v>
      </c>
      <c r="AK13" s="63">
        <v>26.090699999999998</v>
      </c>
      <c r="AL13" s="63">
        <v>26.090699999999998</v>
      </c>
      <c r="AM13" s="63">
        <v>26.090699999999998</v>
      </c>
      <c r="AN13" s="63">
        <v>13.045400000000001</v>
      </c>
      <c r="AO13" s="63">
        <v>13.045400000000001</v>
      </c>
      <c r="AP13" s="63">
        <v>0</v>
      </c>
      <c r="AQ13" s="63">
        <v>0</v>
      </c>
      <c r="AR13" s="63">
        <v>0</v>
      </c>
      <c r="AS13" s="63">
        <v>0</v>
      </c>
      <c r="AT13" s="63">
        <v>0</v>
      </c>
      <c r="AU13" s="63">
        <v>0</v>
      </c>
      <c r="AV13" s="63">
        <v>0</v>
      </c>
      <c r="AW13" s="63">
        <v>0</v>
      </c>
      <c r="AX13" s="63">
        <v>0</v>
      </c>
      <c r="AY13" s="63">
        <v>0</v>
      </c>
      <c r="AZ13" s="63">
        <v>13.045400000000001</v>
      </c>
      <c r="BA13" s="63">
        <v>13.045400000000001</v>
      </c>
      <c r="BB13" s="63">
        <v>13.045400000000001</v>
      </c>
      <c r="BC13" s="63">
        <v>13.045400000000001</v>
      </c>
      <c r="BD13" s="63">
        <v>13.045400000000001</v>
      </c>
      <c r="BE13" s="63">
        <v>13.045400000000001</v>
      </c>
      <c r="BF13" s="63">
        <v>13.045400000000001</v>
      </c>
      <c r="BG13" s="63">
        <v>13.045400000000001</v>
      </c>
      <c r="BH13" s="63">
        <v>13.045400000000001</v>
      </c>
      <c r="BI13" s="63">
        <v>13.045400000000001</v>
      </c>
      <c r="BJ13" s="63">
        <v>13.045400000000001</v>
      </c>
      <c r="BK13" s="63">
        <v>13.045400000000001</v>
      </c>
      <c r="BL13" s="63">
        <v>13.045400000000001</v>
      </c>
      <c r="BM13" s="63">
        <v>13.045400000000001</v>
      </c>
      <c r="BN13" s="63">
        <v>13.045400000000001</v>
      </c>
      <c r="BO13" s="63">
        <v>26.090699999999998</v>
      </c>
      <c r="BP13" s="63">
        <v>26.090699999999998</v>
      </c>
      <c r="BQ13" s="63">
        <v>26.090699999999998</v>
      </c>
      <c r="BR13" s="63">
        <v>26.090699999999998</v>
      </c>
      <c r="BS13" s="63">
        <v>26.090699999999998</v>
      </c>
      <c r="BT13" s="63">
        <v>26.090699999999998</v>
      </c>
      <c r="BU13" s="63">
        <v>26.090699999999998</v>
      </c>
      <c r="BV13" s="63">
        <v>26.090699999999998</v>
      </c>
      <c r="BW13" s="63">
        <v>21.7423</v>
      </c>
      <c r="BX13" s="63">
        <v>39.004300000000001</v>
      </c>
      <c r="BY13" s="63">
        <v>39.057000000000002</v>
      </c>
      <c r="BZ13" s="63">
        <v>39.057000000000002</v>
      </c>
      <c r="CA13" s="63">
        <v>39.057000000000002</v>
      </c>
      <c r="CB13" s="63">
        <v>39.057000000000002</v>
      </c>
      <c r="CC13" s="63">
        <v>39.057000000000002</v>
      </c>
      <c r="CD13" s="63">
        <v>39.057000000000002</v>
      </c>
      <c r="CE13" s="63">
        <v>39.057000000000002</v>
      </c>
      <c r="CF13" s="63">
        <v>39.057000000000002</v>
      </c>
      <c r="CG13" s="63">
        <v>39.057000000000002</v>
      </c>
      <c r="CH13" s="63">
        <v>39.057000000000002</v>
      </c>
      <c r="CI13" s="63">
        <v>39.057000000000002</v>
      </c>
      <c r="CJ13" s="63">
        <v>39.057000000000002</v>
      </c>
      <c r="CK13" s="63">
        <v>26.090699999999998</v>
      </c>
      <c r="CL13" s="63">
        <v>26.090699999999998</v>
      </c>
      <c r="CM13" s="63">
        <v>13.045400000000001</v>
      </c>
      <c r="CN13" s="63">
        <v>13.019</v>
      </c>
      <c r="CO13" s="63">
        <v>6.5885600000000002</v>
      </c>
      <c r="CP13" s="63">
        <v>6.5885600000000002</v>
      </c>
      <c r="CQ13" s="63">
        <v>6.5885600000000002</v>
      </c>
      <c r="CR13" s="63">
        <v>6.5885600000000002</v>
      </c>
      <c r="CS13" s="63">
        <v>0</v>
      </c>
      <c r="CT13" s="63">
        <v>0</v>
      </c>
    </row>
    <row r="14" spans="1:98">
      <c r="A14" s="63" t="s">
        <v>154</v>
      </c>
      <c r="B14" s="63" t="s">
        <v>455</v>
      </c>
      <c r="C14" s="63">
        <v>0</v>
      </c>
      <c r="D14" s="63">
        <v>0</v>
      </c>
      <c r="E14" s="63">
        <v>0</v>
      </c>
      <c r="F14" s="63">
        <v>0</v>
      </c>
      <c r="G14" s="63">
        <v>0</v>
      </c>
      <c r="H14" s="63">
        <v>0</v>
      </c>
      <c r="I14" s="63">
        <v>0</v>
      </c>
      <c r="J14" s="63">
        <v>0</v>
      </c>
      <c r="K14" s="63">
        <v>0</v>
      </c>
      <c r="L14" s="63">
        <v>0</v>
      </c>
      <c r="M14" s="63">
        <v>0</v>
      </c>
      <c r="N14" s="63">
        <v>0</v>
      </c>
      <c r="O14" s="63">
        <v>0</v>
      </c>
      <c r="P14" s="63">
        <v>0</v>
      </c>
      <c r="Q14" s="63">
        <v>0</v>
      </c>
      <c r="R14" s="63">
        <v>0</v>
      </c>
      <c r="S14" s="63">
        <v>0</v>
      </c>
      <c r="T14" s="63">
        <v>0</v>
      </c>
      <c r="U14" s="63">
        <v>0</v>
      </c>
      <c r="V14" s="63">
        <v>0</v>
      </c>
      <c r="W14" s="63">
        <v>0</v>
      </c>
      <c r="X14" s="63">
        <v>0</v>
      </c>
      <c r="Y14" s="63">
        <v>7.0670099999999998</v>
      </c>
      <c r="Z14" s="63">
        <v>9.5909399999999998</v>
      </c>
      <c r="AA14" s="63">
        <v>16.4055</v>
      </c>
      <c r="AB14" s="63">
        <v>28.8018</v>
      </c>
      <c r="AC14" s="63">
        <v>28.8018</v>
      </c>
      <c r="AD14" s="63">
        <v>28.8018</v>
      </c>
      <c r="AE14" s="63">
        <v>28.8018</v>
      </c>
      <c r="AF14" s="63">
        <v>28.8018</v>
      </c>
      <c r="AG14" s="63">
        <v>19.181899999999999</v>
      </c>
      <c r="AH14" s="63">
        <v>19.181899999999999</v>
      </c>
      <c r="AI14" s="63">
        <v>9.5909399999999998</v>
      </c>
      <c r="AJ14" s="63">
        <v>0</v>
      </c>
      <c r="AK14" s="63">
        <v>0</v>
      </c>
      <c r="AL14" s="63">
        <v>0</v>
      </c>
      <c r="AM14" s="63">
        <v>0</v>
      </c>
      <c r="AN14" s="63">
        <v>0</v>
      </c>
      <c r="AO14" s="63">
        <v>0</v>
      </c>
      <c r="AP14" s="63">
        <v>0</v>
      </c>
      <c r="AQ14" s="63">
        <v>0</v>
      </c>
      <c r="AR14" s="63">
        <v>0</v>
      </c>
      <c r="AS14" s="63">
        <v>0</v>
      </c>
      <c r="AT14" s="63">
        <v>0</v>
      </c>
      <c r="AU14" s="63">
        <v>0</v>
      </c>
      <c r="AV14" s="63">
        <v>0</v>
      </c>
      <c r="AW14" s="63">
        <v>0</v>
      </c>
      <c r="AX14" s="63">
        <v>9.5909399999999998</v>
      </c>
      <c r="AY14" s="63">
        <v>9.5909399999999998</v>
      </c>
      <c r="AZ14" s="63">
        <v>9.5909399999999998</v>
      </c>
      <c r="BA14" s="63">
        <v>9.5909399999999998</v>
      </c>
      <c r="BB14" s="63">
        <v>9.5909399999999998</v>
      </c>
      <c r="BC14" s="63">
        <v>7.57179</v>
      </c>
      <c r="BD14" s="63">
        <v>9.5909399999999998</v>
      </c>
      <c r="BE14" s="63">
        <v>9.5909399999999998</v>
      </c>
      <c r="BF14" s="63">
        <v>9.5909399999999998</v>
      </c>
      <c r="BG14" s="63">
        <v>9.5909399999999998</v>
      </c>
      <c r="BH14" s="63">
        <v>9.5909399999999998</v>
      </c>
      <c r="BI14" s="63">
        <v>9.5909399999999998</v>
      </c>
      <c r="BJ14" s="63">
        <v>9.5909399999999998</v>
      </c>
      <c r="BK14" s="63">
        <v>9.5909399999999998</v>
      </c>
      <c r="BL14" s="63">
        <v>9.5909399999999998</v>
      </c>
      <c r="BM14" s="63">
        <v>9.5909399999999998</v>
      </c>
      <c r="BN14" s="63">
        <v>9.5909399999999998</v>
      </c>
      <c r="BO14" s="63">
        <v>9.5909399999999998</v>
      </c>
      <c r="BP14" s="63">
        <v>9.5909399999999998</v>
      </c>
      <c r="BQ14" s="63">
        <v>9.5909399999999998</v>
      </c>
      <c r="BR14" s="63">
        <v>9.5909399999999998</v>
      </c>
      <c r="BS14" s="63">
        <v>9.5909399999999998</v>
      </c>
      <c r="BT14" s="63">
        <v>9.5909399999999998</v>
      </c>
      <c r="BU14" s="63">
        <v>9.5909399999999998</v>
      </c>
      <c r="BV14" s="63">
        <v>19.181899999999999</v>
      </c>
      <c r="BW14" s="63">
        <v>16.910299999999999</v>
      </c>
      <c r="BX14" s="63">
        <v>19.181899999999999</v>
      </c>
      <c r="BY14" s="63">
        <v>28.8018</v>
      </c>
      <c r="BZ14" s="63">
        <v>28.8018</v>
      </c>
      <c r="CA14" s="63">
        <v>28.8018</v>
      </c>
      <c r="CB14" s="63">
        <v>28.8018</v>
      </c>
      <c r="CC14" s="63">
        <v>28.8018</v>
      </c>
      <c r="CD14" s="63">
        <v>28.8018</v>
      </c>
      <c r="CE14" s="63">
        <v>28.8018</v>
      </c>
      <c r="CF14" s="63">
        <v>28.8018</v>
      </c>
      <c r="CG14" s="63">
        <v>28.8018</v>
      </c>
      <c r="CH14" s="63">
        <v>28.8018</v>
      </c>
      <c r="CI14" s="63">
        <v>28.810700000000001</v>
      </c>
      <c r="CJ14" s="63">
        <v>22.715399999999999</v>
      </c>
      <c r="CK14" s="63">
        <v>17.6675</v>
      </c>
      <c r="CL14" s="63">
        <v>9.5909399999999998</v>
      </c>
      <c r="CM14" s="63">
        <v>9.5909399999999998</v>
      </c>
      <c r="CN14" s="63">
        <v>9.5909399999999998</v>
      </c>
      <c r="CO14" s="63">
        <v>7.57179</v>
      </c>
      <c r="CP14" s="63">
        <v>7.57179</v>
      </c>
      <c r="CQ14" s="63">
        <v>6.5622199999999999</v>
      </c>
      <c r="CR14" s="63">
        <v>0</v>
      </c>
      <c r="CS14" s="63">
        <v>0</v>
      </c>
      <c r="CT14" s="63">
        <v>0</v>
      </c>
    </row>
    <row r="15" spans="1:98">
      <c r="A15" s="63" t="s">
        <v>154</v>
      </c>
      <c r="B15" s="63" t="s">
        <v>706</v>
      </c>
      <c r="C15" s="63">
        <v>284.77999999999997</v>
      </c>
      <c r="D15" s="63">
        <v>284.77999999999997</v>
      </c>
      <c r="E15" s="63">
        <v>284.77999999999997</v>
      </c>
      <c r="F15" s="63">
        <v>284.77999999999997</v>
      </c>
      <c r="G15" s="63">
        <v>282.78300000000002</v>
      </c>
      <c r="H15" s="63">
        <v>282.78300000000002</v>
      </c>
      <c r="I15" s="63">
        <v>282.78300000000002</v>
      </c>
      <c r="J15" s="63">
        <v>282.78300000000002</v>
      </c>
      <c r="K15" s="63">
        <v>282.78300000000002</v>
      </c>
      <c r="L15" s="63">
        <v>282.78300000000002</v>
      </c>
      <c r="M15" s="63">
        <v>282.78300000000002</v>
      </c>
      <c r="N15" s="63">
        <v>282.78300000000002</v>
      </c>
      <c r="O15" s="63">
        <v>282.78300000000002</v>
      </c>
      <c r="P15" s="63">
        <v>282.78300000000002</v>
      </c>
      <c r="Q15" s="63">
        <v>282.78300000000002</v>
      </c>
      <c r="R15" s="63">
        <v>282.78300000000002</v>
      </c>
      <c r="S15" s="63">
        <v>282.78300000000002</v>
      </c>
      <c r="T15" s="63">
        <v>282.78300000000002</v>
      </c>
      <c r="U15" s="63">
        <v>282.78300000000002</v>
      </c>
      <c r="V15" s="63">
        <v>282.78300000000002</v>
      </c>
      <c r="W15" s="63">
        <v>282.78300000000002</v>
      </c>
      <c r="X15" s="63">
        <v>282.78300000000002</v>
      </c>
      <c r="Y15" s="63">
        <v>282.78300000000002</v>
      </c>
      <c r="Z15" s="63">
        <v>282.78300000000002</v>
      </c>
      <c r="AA15" s="63">
        <v>282.78300000000002</v>
      </c>
      <c r="AB15" s="63">
        <v>296.53300000000002</v>
      </c>
      <c r="AC15" s="63">
        <v>286.62299999999999</v>
      </c>
      <c r="AD15" s="63">
        <v>286.62299999999999</v>
      </c>
      <c r="AE15" s="63">
        <v>282.78300000000002</v>
      </c>
      <c r="AF15" s="63">
        <v>284.77999999999997</v>
      </c>
      <c r="AG15" s="63">
        <v>295.77999999999997</v>
      </c>
      <c r="AH15" s="63">
        <v>299.64499999999998</v>
      </c>
      <c r="AI15" s="63">
        <v>282.78300000000002</v>
      </c>
      <c r="AJ15" s="63">
        <v>282.78300000000002</v>
      </c>
      <c r="AK15" s="63">
        <v>282.78300000000002</v>
      </c>
      <c r="AL15" s="63">
        <v>282.78300000000002</v>
      </c>
      <c r="AM15" s="63">
        <v>292.351</v>
      </c>
      <c r="AN15" s="63">
        <v>297.30599999999998</v>
      </c>
      <c r="AO15" s="63">
        <v>312.17099999999999</v>
      </c>
      <c r="AP15" s="63">
        <v>312.94400000000002</v>
      </c>
      <c r="AQ15" s="63">
        <v>312.94400000000002</v>
      </c>
      <c r="AR15" s="63">
        <v>312.94400000000002</v>
      </c>
      <c r="AS15" s="63">
        <v>312.94400000000002</v>
      </c>
      <c r="AT15" s="63">
        <v>362.495</v>
      </c>
      <c r="AU15" s="63">
        <v>372.40600000000001</v>
      </c>
      <c r="AV15" s="63">
        <v>387.27100000000002</v>
      </c>
      <c r="AW15" s="63">
        <v>387.27100000000002</v>
      </c>
      <c r="AX15" s="63">
        <v>377.36099999999999</v>
      </c>
      <c r="AY15" s="63">
        <v>382.31599999999997</v>
      </c>
      <c r="AZ15" s="63">
        <v>352.58499999999998</v>
      </c>
      <c r="BA15" s="63">
        <v>412.04599999999999</v>
      </c>
      <c r="BB15" s="63">
        <v>412.04599999999999</v>
      </c>
      <c r="BC15" s="63">
        <v>362.495</v>
      </c>
      <c r="BD15" s="63">
        <v>337.72</v>
      </c>
      <c r="BE15" s="63">
        <v>362.495</v>
      </c>
      <c r="BF15" s="63">
        <v>389.11799999999999</v>
      </c>
      <c r="BG15" s="63">
        <v>389.11799999999999</v>
      </c>
      <c r="BH15" s="63">
        <v>399.02800000000002</v>
      </c>
      <c r="BI15" s="63">
        <v>408.93799999999999</v>
      </c>
      <c r="BJ15" s="63">
        <v>408.93799999999999</v>
      </c>
      <c r="BK15" s="63">
        <v>403.983</v>
      </c>
      <c r="BL15" s="63">
        <v>418.84899999999999</v>
      </c>
      <c r="BM15" s="63">
        <v>413.89400000000001</v>
      </c>
      <c r="BN15" s="63">
        <v>408.93799999999999</v>
      </c>
      <c r="BO15" s="63">
        <v>387.27100000000002</v>
      </c>
      <c r="BP15" s="63">
        <v>397.18099999999998</v>
      </c>
      <c r="BQ15" s="63">
        <v>402.13600000000002</v>
      </c>
      <c r="BR15" s="63">
        <v>417.00099999999998</v>
      </c>
      <c r="BS15" s="63">
        <v>412.04599999999999</v>
      </c>
      <c r="BT15" s="63">
        <v>402.13600000000002</v>
      </c>
      <c r="BU15" s="63">
        <v>366.67700000000002</v>
      </c>
      <c r="BV15" s="63">
        <v>346.85700000000003</v>
      </c>
      <c r="BW15" s="63">
        <v>327.81</v>
      </c>
      <c r="BX15" s="63">
        <v>337.72</v>
      </c>
      <c r="BY15" s="63">
        <v>312.94400000000002</v>
      </c>
      <c r="BZ15" s="63">
        <v>335.10399999999998</v>
      </c>
      <c r="CA15" s="63">
        <v>335.10399999999998</v>
      </c>
      <c r="CB15" s="63">
        <v>335.10399999999998</v>
      </c>
      <c r="CC15" s="63">
        <v>338.29500000000002</v>
      </c>
      <c r="CD15" s="63">
        <v>336.31299999999999</v>
      </c>
      <c r="CE15" s="63">
        <v>335.322</v>
      </c>
      <c r="CF15" s="63">
        <v>349.19600000000003</v>
      </c>
      <c r="CG15" s="63">
        <v>335.322</v>
      </c>
      <c r="CH15" s="63">
        <v>320.45600000000002</v>
      </c>
      <c r="CI15" s="63">
        <v>338.29500000000002</v>
      </c>
      <c r="CJ15" s="63">
        <v>287.39600000000002</v>
      </c>
      <c r="CK15" s="63">
        <v>308.20699999999999</v>
      </c>
      <c r="CL15" s="63">
        <v>322.08199999999999</v>
      </c>
      <c r="CM15" s="63">
        <v>303.25200000000001</v>
      </c>
      <c r="CN15" s="63">
        <v>318.11700000000002</v>
      </c>
      <c r="CO15" s="63">
        <v>340.911</v>
      </c>
      <c r="CP15" s="63">
        <v>349.83</v>
      </c>
      <c r="CQ15" s="63">
        <v>329.01900000000001</v>
      </c>
      <c r="CR15" s="63">
        <v>313.16199999999998</v>
      </c>
      <c r="CS15" s="63">
        <v>293.34199999999998</v>
      </c>
      <c r="CT15" s="63">
        <v>282.78300000000002</v>
      </c>
    </row>
    <row r="16" spans="1:98">
      <c r="A16" s="63" t="s">
        <v>154</v>
      </c>
      <c r="B16" s="63" t="s">
        <v>456</v>
      </c>
      <c r="C16" s="63">
        <v>4.9550999999999998</v>
      </c>
      <c r="D16" s="63">
        <v>4.9550999999999998</v>
      </c>
      <c r="E16" s="63">
        <v>4.9550999999999998</v>
      </c>
      <c r="F16" s="63">
        <v>4.9550999999999998</v>
      </c>
      <c r="G16" s="63">
        <v>4.9550999999999998</v>
      </c>
      <c r="H16" s="63">
        <v>0</v>
      </c>
      <c r="I16" s="63">
        <v>0</v>
      </c>
      <c r="J16" s="63">
        <v>12.0596</v>
      </c>
      <c r="K16" s="63">
        <v>8.8933400000000002</v>
      </c>
      <c r="L16" s="63">
        <v>5.3136299999999999</v>
      </c>
      <c r="M16" s="63">
        <v>5.3136299999999999</v>
      </c>
      <c r="N16" s="63">
        <v>5.3136299999999999</v>
      </c>
      <c r="O16" s="63">
        <v>0</v>
      </c>
      <c r="P16" s="63">
        <v>0</v>
      </c>
      <c r="Q16" s="63">
        <v>0</v>
      </c>
      <c r="R16" s="63">
        <v>12.0596</v>
      </c>
      <c r="S16" s="63">
        <v>0</v>
      </c>
      <c r="T16" s="63">
        <v>0</v>
      </c>
      <c r="U16" s="63">
        <v>0</v>
      </c>
      <c r="V16" s="63">
        <v>0</v>
      </c>
      <c r="W16" s="63">
        <v>0</v>
      </c>
      <c r="X16" s="63">
        <v>0</v>
      </c>
      <c r="Y16" s="63">
        <v>0</v>
      </c>
      <c r="Z16" s="63">
        <v>0</v>
      </c>
      <c r="AA16" s="63">
        <v>0</v>
      </c>
      <c r="AB16" s="63">
        <v>0.78922999999999999</v>
      </c>
      <c r="AC16" s="63">
        <v>0</v>
      </c>
      <c r="AD16" s="63">
        <v>0</v>
      </c>
      <c r="AE16" s="63">
        <v>0</v>
      </c>
      <c r="AF16" s="63">
        <v>0</v>
      </c>
      <c r="AG16" s="63">
        <v>0</v>
      </c>
      <c r="AH16" s="63">
        <v>0.60608099999999998</v>
      </c>
      <c r="AI16" s="63">
        <v>0</v>
      </c>
      <c r="AJ16" s="63">
        <v>0</v>
      </c>
      <c r="AK16" s="63">
        <v>0</v>
      </c>
      <c r="AL16" s="63">
        <v>0</v>
      </c>
      <c r="AM16" s="63">
        <v>0</v>
      </c>
      <c r="AN16" s="63">
        <v>0</v>
      </c>
      <c r="AO16" s="63">
        <v>9.1130800000000001</v>
      </c>
      <c r="AP16" s="63">
        <v>6.1276400000000004</v>
      </c>
      <c r="AQ16" s="63">
        <v>3.5553400000000002</v>
      </c>
      <c r="AR16" s="63">
        <v>2.9216700000000002</v>
      </c>
      <c r="AS16" s="63">
        <v>2.9216700000000002</v>
      </c>
      <c r="AT16" s="63">
        <v>2.9216700000000002</v>
      </c>
      <c r="AU16" s="63">
        <v>3.2345100000000002</v>
      </c>
      <c r="AV16" s="63">
        <v>3.2345100000000002</v>
      </c>
      <c r="AW16" s="63">
        <v>3.2345100000000002</v>
      </c>
      <c r="AX16" s="63">
        <v>3.2345100000000002</v>
      </c>
      <c r="AY16" s="63">
        <v>0</v>
      </c>
      <c r="AZ16" s="63">
        <v>0</v>
      </c>
      <c r="BA16" s="63">
        <v>0</v>
      </c>
      <c r="BB16" s="63">
        <v>0</v>
      </c>
      <c r="BC16" s="63">
        <v>0</v>
      </c>
      <c r="BD16" s="63">
        <v>0</v>
      </c>
      <c r="BE16" s="63">
        <v>0</v>
      </c>
      <c r="BF16" s="63">
        <v>0</v>
      </c>
      <c r="BG16" s="63">
        <v>0</v>
      </c>
      <c r="BH16" s="63">
        <v>0</v>
      </c>
      <c r="BI16" s="63">
        <v>0</v>
      </c>
      <c r="BJ16" s="63">
        <v>0</v>
      </c>
      <c r="BK16" s="63">
        <v>0</v>
      </c>
      <c r="BL16" s="63">
        <v>3.91411</v>
      </c>
      <c r="BM16" s="63">
        <v>0</v>
      </c>
      <c r="BN16" s="63">
        <v>0</v>
      </c>
      <c r="BO16" s="63">
        <v>0</v>
      </c>
      <c r="BP16" s="63">
        <v>0</v>
      </c>
      <c r="BQ16" s="63">
        <v>0.83280600000000005</v>
      </c>
      <c r="BR16" s="63">
        <v>0</v>
      </c>
      <c r="BS16" s="63">
        <v>0</v>
      </c>
      <c r="BT16" s="63">
        <v>0</v>
      </c>
      <c r="BU16" s="63">
        <v>0</v>
      </c>
      <c r="BV16" s="63">
        <v>0</v>
      </c>
      <c r="BW16" s="63">
        <v>0</v>
      </c>
      <c r="BX16" s="63">
        <v>0</v>
      </c>
      <c r="BY16" s="63">
        <v>4.2832600000000003</v>
      </c>
      <c r="BZ16" s="63">
        <v>2.8372099999999998</v>
      </c>
      <c r="CA16" s="63">
        <v>0</v>
      </c>
      <c r="CB16" s="63">
        <v>0</v>
      </c>
      <c r="CC16" s="63">
        <v>1.2797799999999999</v>
      </c>
      <c r="CD16" s="63">
        <v>2.5865900000000002</v>
      </c>
      <c r="CE16" s="63">
        <v>0</v>
      </c>
      <c r="CF16" s="63">
        <v>4.8590499999999999</v>
      </c>
      <c r="CG16" s="63">
        <v>2.3878499999999998</v>
      </c>
      <c r="CH16" s="63">
        <v>0</v>
      </c>
      <c r="CI16" s="63">
        <v>2.3878499999999998</v>
      </c>
      <c r="CJ16" s="63">
        <v>0</v>
      </c>
      <c r="CK16" s="63">
        <v>4.7110300000000001</v>
      </c>
      <c r="CL16" s="63">
        <v>2.6720000000000002</v>
      </c>
      <c r="CM16" s="63">
        <v>7.5520699999999996</v>
      </c>
      <c r="CN16" s="63">
        <v>0</v>
      </c>
      <c r="CO16" s="63">
        <v>0</v>
      </c>
      <c r="CP16" s="63">
        <v>0</v>
      </c>
      <c r="CQ16" s="63">
        <v>0</v>
      </c>
      <c r="CR16" s="63">
        <v>0</v>
      </c>
      <c r="CS16" s="63">
        <v>0</v>
      </c>
      <c r="CT16" s="63">
        <v>0</v>
      </c>
    </row>
    <row r="17" spans="1:98">
      <c r="A17" s="63" t="s">
        <v>154</v>
      </c>
      <c r="B17" s="63" t="s">
        <v>598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3">
        <v>0</v>
      </c>
      <c r="I17" s="63">
        <v>0</v>
      </c>
      <c r="J17" s="63">
        <v>0</v>
      </c>
      <c r="K17" s="63">
        <v>0</v>
      </c>
      <c r="L17" s="63">
        <v>0</v>
      </c>
      <c r="M17" s="63">
        <v>0</v>
      </c>
      <c r="N17" s="63">
        <v>0</v>
      </c>
      <c r="O17" s="63">
        <v>0</v>
      </c>
      <c r="P17" s="63">
        <v>0</v>
      </c>
      <c r="Q17" s="63">
        <v>0</v>
      </c>
      <c r="R17" s="63">
        <v>0</v>
      </c>
      <c r="S17" s="63">
        <v>0</v>
      </c>
      <c r="T17" s="63">
        <v>0</v>
      </c>
      <c r="U17" s="63">
        <v>0</v>
      </c>
      <c r="V17" s="63">
        <v>0</v>
      </c>
      <c r="W17" s="63">
        <v>0</v>
      </c>
      <c r="X17" s="63">
        <v>0</v>
      </c>
      <c r="Y17" s="63">
        <v>0</v>
      </c>
      <c r="Z17" s="63">
        <v>0</v>
      </c>
      <c r="AA17" s="63">
        <v>0</v>
      </c>
      <c r="AB17" s="63">
        <v>0</v>
      </c>
      <c r="AC17" s="63">
        <v>0</v>
      </c>
      <c r="AD17" s="63">
        <v>0</v>
      </c>
      <c r="AE17" s="63">
        <v>0</v>
      </c>
      <c r="AF17" s="63">
        <v>0</v>
      </c>
      <c r="AG17" s="63">
        <v>0</v>
      </c>
      <c r="AH17" s="63">
        <v>0</v>
      </c>
      <c r="AI17" s="63">
        <v>0</v>
      </c>
      <c r="AJ17" s="63">
        <v>0</v>
      </c>
      <c r="AK17" s="63">
        <v>0</v>
      </c>
      <c r="AL17" s="63">
        <v>0</v>
      </c>
      <c r="AM17" s="63">
        <v>0</v>
      </c>
      <c r="AN17" s="63">
        <v>0</v>
      </c>
      <c r="AO17" s="63">
        <v>0</v>
      </c>
      <c r="AP17" s="63">
        <v>0</v>
      </c>
      <c r="AQ17" s="63">
        <v>0</v>
      </c>
      <c r="AR17" s="63">
        <v>0</v>
      </c>
      <c r="AS17" s="63">
        <v>0</v>
      </c>
      <c r="AT17" s="63">
        <v>0</v>
      </c>
      <c r="AU17" s="63">
        <v>0</v>
      </c>
      <c r="AV17" s="63">
        <v>0</v>
      </c>
      <c r="AW17" s="63">
        <v>0</v>
      </c>
      <c r="AX17" s="63">
        <v>0</v>
      </c>
      <c r="AY17" s="63">
        <v>0</v>
      </c>
      <c r="AZ17" s="63">
        <v>0</v>
      </c>
      <c r="BA17" s="63">
        <v>0</v>
      </c>
      <c r="BB17" s="63">
        <v>0</v>
      </c>
      <c r="BC17" s="63">
        <v>0</v>
      </c>
      <c r="BD17" s="63">
        <v>0</v>
      </c>
      <c r="BE17" s="63">
        <v>0</v>
      </c>
      <c r="BF17" s="63">
        <v>0</v>
      </c>
      <c r="BG17" s="63">
        <v>0</v>
      </c>
      <c r="BH17" s="63">
        <v>0</v>
      </c>
      <c r="BI17" s="63">
        <v>0</v>
      </c>
      <c r="BJ17" s="63">
        <v>0</v>
      </c>
      <c r="BK17" s="63">
        <v>0</v>
      </c>
      <c r="BL17" s="63">
        <v>0</v>
      </c>
      <c r="BM17" s="63">
        <v>0</v>
      </c>
      <c r="BN17" s="63">
        <v>0</v>
      </c>
      <c r="BO17" s="63">
        <v>0</v>
      </c>
      <c r="BP17" s="63">
        <v>0</v>
      </c>
      <c r="BQ17" s="63">
        <v>0</v>
      </c>
      <c r="BR17" s="63">
        <v>0</v>
      </c>
      <c r="BS17" s="63">
        <v>0</v>
      </c>
      <c r="BT17" s="63">
        <v>0</v>
      </c>
      <c r="BU17" s="63">
        <v>0</v>
      </c>
      <c r="BV17" s="63">
        <v>0</v>
      </c>
      <c r="BW17" s="63">
        <v>0</v>
      </c>
      <c r="BX17" s="63">
        <v>0</v>
      </c>
      <c r="BY17" s="63">
        <v>0</v>
      </c>
      <c r="BZ17" s="63">
        <v>0</v>
      </c>
      <c r="CA17" s="63">
        <v>0</v>
      </c>
      <c r="CB17" s="63">
        <v>0</v>
      </c>
      <c r="CC17" s="63">
        <v>0</v>
      </c>
      <c r="CD17" s="63">
        <v>0</v>
      </c>
      <c r="CE17" s="63">
        <v>0</v>
      </c>
      <c r="CF17" s="63">
        <v>0</v>
      </c>
      <c r="CG17" s="63">
        <v>0</v>
      </c>
      <c r="CH17" s="63">
        <v>0</v>
      </c>
      <c r="CI17" s="63">
        <v>0</v>
      </c>
      <c r="CJ17" s="63">
        <v>0</v>
      </c>
      <c r="CK17" s="63">
        <v>0</v>
      </c>
      <c r="CL17" s="63">
        <v>0</v>
      </c>
      <c r="CM17" s="63">
        <v>0</v>
      </c>
      <c r="CN17" s="63">
        <v>0</v>
      </c>
      <c r="CO17" s="63">
        <v>0</v>
      </c>
      <c r="CP17" s="63">
        <v>0</v>
      </c>
      <c r="CQ17" s="63">
        <v>0</v>
      </c>
      <c r="CR17" s="63">
        <v>0</v>
      </c>
      <c r="CS17" s="63">
        <v>0</v>
      </c>
      <c r="CT17" s="63">
        <v>0</v>
      </c>
    </row>
    <row r="18" spans="1:98">
      <c r="A18" s="63" t="s">
        <v>154</v>
      </c>
      <c r="B18" s="63" t="s">
        <v>599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3">
        <v>0</v>
      </c>
      <c r="I18" s="63">
        <v>0</v>
      </c>
      <c r="J18" s="63">
        <v>0</v>
      </c>
      <c r="K18" s="63">
        <v>0</v>
      </c>
      <c r="L18" s="63">
        <v>0</v>
      </c>
      <c r="M18" s="63">
        <v>0</v>
      </c>
      <c r="N18" s="63">
        <v>0</v>
      </c>
      <c r="O18" s="63">
        <v>0</v>
      </c>
      <c r="P18" s="63">
        <v>0</v>
      </c>
      <c r="Q18" s="63">
        <v>0</v>
      </c>
      <c r="R18" s="63">
        <v>0</v>
      </c>
      <c r="S18" s="63">
        <v>0</v>
      </c>
      <c r="T18" s="63">
        <v>0</v>
      </c>
      <c r="U18" s="63">
        <v>0</v>
      </c>
      <c r="V18" s="63">
        <v>0</v>
      </c>
      <c r="W18" s="63">
        <v>0</v>
      </c>
      <c r="X18" s="63">
        <v>0</v>
      </c>
      <c r="Y18" s="63">
        <v>0</v>
      </c>
      <c r="Z18" s="63">
        <v>0</v>
      </c>
      <c r="AA18" s="63">
        <v>0</v>
      </c>
      <c r="AB18" s="63">
        <v>0</v>
      </c>
      <c r="AC18" s="63">
        <v>0</v>
      </c>
      <c r="AD18" s="63">
        <v>0</v>
      </c>
      <c r="AE18" s="63">
        <v>0</v>
      </c>
      <c r="AF18" s="63">
        <v>0</v>
      </c>
      <c r="AG18" s="63">
        <v>0</v>
      </c>
      <c r="AH18" s="63">
        <v>0</v>
      </c>
      <c r="AI18" s="63">
        <v>0</v>
      </c>
      <c r="AJ18" s="63">
        <v>0</v>
      </c>
      <c r="AK18" s="63">
        <v>0</v>
      </c>
      <c r="AL18" s="63">
        <v>0</v>
      </c>
      <c r="AM18" s="63">
        <v>0</v>
      </c>
      <c r="AN18" s="63">
        <v>0</v>
      </c>
      <c r="AO18" s="63">
        <v>0</v>
      </c>
      <c r="AP18" s="63">
        <v>0</v>
      </c>
      <c r="AQ18" s="63">
        <v>0</v>
      </c>
      <c r="AR18" s="63">
        <v>0</v>
      </c>
      <c r="AS18" s="63">
        <v>0</v>
      </c>
      <c r="AT18" s="63">
        <v>0</v>
      </c>
      <c r="AU18" s="63">
        <v>0</v>
      </c>
      <c r="AV18" s="63">
        <v>0</v>
      </c>
      <c r="AW18" s="63">
        <v>0</v>
      </c>
      <c r="AX18" s="63">
        <v>0</v>
      </c>
      <c r="AY18" s="63">
        <v>0</v>
      </c>
      <c r="AZ18" s="63">
        <v>0</v>
      </c>
      <c r="BA18" s="63">
        <v>0</v>
      </c>
      <c r="BB18" s="63">
        <v>0</v>
      </c>
      <c r="BC18" s="63">
        <v>0</v>
      </c>
      <c r="BD18" s="63">
        <v>0</v>
      </c>
      <c r="BE18" s="63">
        <v>0</v>
      </c>
      <c r="BF18" s="63">
        <v>0</v>
      </c>
      <c r="BG18" s="63">
        <v>0</v>
      </c>
      <c r="BH18" s="63">
        <v>0</v>
      </c>
      <c r="BI18" s="63">
        <v>0</v>
      </c>
      <c r="BJ18" s="63">
        <v>0</v>
      </c>
      <c r="BK18" s="63">
        <v>0</v>
      </c>
      <c r="BL18" s="63">
        <v>0</v>
      </c>
      <c r="BM18" s="63">
        <v>0</v>
      </c>
      <c r="BN18" s="63">
        <v>0</v>
      </c>
      <c r="BO18" s="63">
        <v>0</v>
      </c>
      <c r="BP18" s="63">
        <v>0</v>
      </c>
      <c r="BQ18" s="63">
        <v>0</v>
      </c>
      <c r="BR18" s="63">
        <v>0</v>
      </c>
      <c r="BS18" s="63">
        <v>0</v>
      </c>
      <c r="BT18" s="63">
        <v>0</v>
      </c>
      <c r="BU18" s="63">
        <v>0</v>
      </c>
      <c r="BV18" s="63">
        <v>0</v>
      </c>
      <c r="BW18" s="63">
        <v>0</v>
      </c>
      <c r="BX18" s="63">
        <v>0</v>
      </c>
      <c r="BY18" s="63">
        <v>0</v>
      </c>
      <c r="BZ18" s="63">
        <v>0</v>
      </c>
      <c r="CA18" s="63">
        <v>0</v>
      </c>
      <c r="CB18" s="63">
        <v>0</v>
      </c>
      <c r="CC18" s="63">
        <v>0</v>
      </c>
      <c r="CD18" s="63">
        <v>0</v>
      </c>
      <c r="CE18" s="63">
        <v>0</v>
      </c>
      <c r="CF18" s="63">
        <v>0</v>
      </c>
      <c r="CG18" s="63">
        <v>0</v>
      </c>
      <c r="CH18" s="63">
        <v>0</v>
      </c>
      <c r="CI18" s="63">
        <v>0</v>
      </c>
      <c r="CJ18" s="63">
        <v>0</v>
      </c>
      <c r="CK18" s="63">
        <v>0</v>
      </c>
      <c r="CL18" s="63">
        <v>0</v>
      </c>
      <c r="CM18" s="63">
        <v>0</v>
      </c>
      <c r="CN18" s="63">
        <v>0</v>
      </c>
      <c r="CO18" s="63">
        <v>0</v>
      </c>
      <c r="CP18" s="63">
        <v>0</v>
      </c>
      <c r="CQ18" s="63">
        <v>0</v>
      </c>
      <c r="CR18" s="63">
        <v>0</v>
      </c>
      <c r="CS18" s="63">
        <v>0</v>
      </c>
      <c r="CT18" s="63">
        <v>0</v>
      </c>
    </row>
    <row r="19" spans="1:98">
      <c r="A19" s="63" t="s">
        <v>154</v>
      </c>
      <c r="B19" s="63" t="s">
        <v>707</v>
      </c>
      <c r="C19" s="63">
        <v>644.70399999999995</v>
      </c>
      <c r="D19" s="63">
        <v>636.221</v>
      </c>
      <c r="E19" s="63">
        <v>622.82299999999998</v>
      </c>
      <c r="F19" s="63">
        <v>608.82899999999995</v>
      </c>
      <c r="G19" s="63">
        <v>550.01599999999996</v>
      </c>
      <c r="H19" s="63">
        <v>494.51900000000001</v>
      </c>
      <c r="I19" s="63">
        <v>418.48</v>
      </c>
      <c r="J19" s="63">
        <v>402.35399999999998</v>
      </c>
      <c r="K19" s="63">
        <v>389.471</v>
      </c>
      <c r="L19" s="63">
        <v>377.57900000000001</v>
      </c>
      <c r="M19" s="63">
        <v>376.166</v>
      </c>
      <c r="N19" s="63">
        <v>376.61399999999998</v>
      </c>
      <c r="O19" s="63">
        <v>376.78899999999999</v>
      </c>
      <c r="P19" s="63">
        <v>370.69299999999998</v>
      </c>
      <c r="Q19" s="63">
        <v>370.69299999999998</v>
      </c>
      <c r="R19" s="63">
        <v>376.78899999999999</v>
      </c>
      <c r="S19" s="63">
        <v>376.78899999999999</v>
      </c>
      <c r="T19" s="63">
        <v>379.04500000000002</v>
      </c>
      <c r="U19" s="63">
        <v>379.04500000000002</v>
      </c>
      <c r="V19" s="63">
        <v>379.04500000000002</v>
      </c>
      <c r="W19" s="63">
        <v>376.71100000000001</v>
      </c>
      <c r="X19" s="63">
        <v>376.22699999999998</v>
      </c>
      <c r="Y19" s="63">
        <v>375.95100000000002</v>
      </c>
      <c r="Z19" s="63">
        <v>389.471</v>
      </c>
      <c r="AA19" s="63">
        <v>469.97199999999998</v>
      </c>
      <c r="AB19" s="63">
        <v>581.45000000000005</v>
      </c>
      <c r="AC19" s="63">
        <v>574.06700000000001</v>
      </c>
      <c r="AD19" s="63">
        <v>543.34500000000003</v>
      </c>
      <c r="AE19" s="63">
        <v>520.55200000000002</v>
      </c>
      <c r="AF19" s="63">
        <v>526.49800000000005</v>
      </c>
      <c r="AG19" s="63">
        <v>442.26100000000002</v>
      </c>
      <c r="AH19" s="63">
        <v>537.346</v>
      </c>
      <c r="AI19" s="63">
        <v>515.50699999999995</v>
      </c>
      <c r="AJ19" s="63">
        <v>497.49200000000002</v>
      </c>
      <c r="AK19" s="63">
        <v>515.33100000000002</v>
      </c>
      <c r="AL19" s="63">
        <v>538.12400000000002</v>
      </c>
      <c r="AM19" s="63">
        <v>573.80100000000004</v>
      </c>
      <c r="AN19" s="63">
        <v>496.50099999999998</v>
      </c>
      <c r="AO19" s="63">
        <v>524.25</v>
      </c>
      <c r="AP19" s="63">
        <v>556.95299999999997</v>
      </c>
      <c r="AQ19" s="63">
        <v>551.00699999999995</v>
      </c>
      <c r="AR19" s="63">
        <v>549.02499999999998</v>
      </c>
      <c r="AS19" s="63">
        <v>590.81899999999996</v>
      </c>
      <c r="AT19" s="63">
        <v>615.59400000000005</v>
      </c>
      <c r="AU19" s="63">
        <v>627.60299999999995</v>
      </c>
      <c r="AV19" s="63">
        <v>637.51300000000003</v>
      </c>
      <c r="AW19" s="63">
        <v>642.548</v>
      </c>
      <c r="AX19" s="63">
        <v>642.399</v>
      </c>
      <c r="AY19" s="63">
        <v>635.41200000000003</v>
      </c>
      <c r="AZ19" s="63">
        <v>640.36800000000005</v>
      </c>
      <c r="BA19" s="63">
        <v>635.41200000000003</v>
      </c>
      <c r="BB19" s="63">
        <v>620.54700000000003</v>
      </c>
      <c r="BC19" s="63">
        <v>610.63699999999994</v>
      </c>
      <c r="BD19" s="63">
        <v>590.30100000000004</v>
      </c>
      <c r="BE19" s="63">
        <v>595.25599999999997</v>
      </c>
      <c r="BF19" s="63">
        <v>600.21100000000001</v>
      </c>
      <c r="BG19" s="63">
        <v>610.12099999999998</v>
      </c>
      <c r="BH19" s="63">
        <v>624.98599999999999</v>
      </c>
      <c r="BI19" s="63">
        <v>620.03099999999995</v>
      </c>
      <c r="BJ19" s="63">
        <v>629.94100000000003</v>
      </c>
      <c r="BK19" s="63">
        <v>639.85199999999998</v>
      </c>
      <c r="BL19" s="63">
        <v>639.85199999999998</v>
      </c>
      <c r="BM19" s="63">
        <v>639.85199999999998</v>
      </c>
      <c r="BN19" s="63">
        <v>639.85199999999998</v>
      </c>
      <c r="BO19" s="63">
        <v>664.62699999999995</v>
      </c>
      <c r="BP19" s="63">
        <v>664.62699999999995</v>
      </c>
      <c r="BQ19" s="63">
        <v>669.58199999999999</v>
      </c>
      <c r="BR19" s="63">
        <v>649.76199999999994</v>
      </c>
      <c r="BS19" s="63">
        <v>659.67200000000003</v>
      </c>
      <c r="BT19" s="63">
        <v>669.58199999999999</v>
      </c>
      <c r="BU19" s="63">
        <v>620.03099999999995</v>
      </c>
      <c r="BV19" s="63">
        <v>605.16600000000005</v>
      </c>
      <c r="BW19" s="63">
        <v>610.12099999999998</v>
      </c>
      <c r="BX19" s="63">
        <v>615.59199999999998</v>
      </c>
      <c r="BY19" s="63">
        <v>594.61199999999997</v>
      </c>
      <c r="BZ19" s="63">
        <v>641.19000000000005</v>
      </c>
      <c r="CA19" s="63">
        <v>647.13599999999997</v>
      </c>
      <c r="CB19" s="63">
        <v>661.01</v>
      </c>
      <c r="CC19" s="63">
        <v>676.04399999999998</v>
      </c>
      <c r="CD19" s="63">
        <v>676.04399999999998</v>
      </c>
      <c r="CE19" s="63">
        <v>676.04399999999998</v>
      </c>
      <c r="CF19" s="63">
        <v>676.04399999999998</v>
      </c>
      <c r="CG19" s="63">
        <v>676.04399999999998</v>
      </c>
      <c r="CH19" s="63">
        <v>676.04399999999998</v>
      </c>
      <c r="CI19" s="63">
        <v>665.14300000000003</v>
      </c>
      <c r="CJ19" s="63">
        <v>645.32299999999998</v>
      </c>
      <c r="CK19" s="63">
        <v>640.36800000000005</v>
      </c>
      <c r="CL19" s="63">
        <v>600.55799999999999</v>
      </c>
      <c r="CM19" s="63">
        <v>590.64800000000002</v>
      </c>
      <c r="CN19" s="63">
        <v>600.55799999999999</v>
      </c>
      <c r="CO19" s="63">
        <v>605.51300000000003</v>
      </c>
      <c r="CP19" s="63">
        <v>610.46799999999996</v>
      </c>
      <c r="CQ19" s="63">
        <v>610.46799999999996</v>
      </c>
      <c r="CR19" s="63">
        <v>615.42399999999998</v>
      </c>
      <c r="CS19" s="63">
        <v>615.42399999999998</v>
      </c>
      <c r="CT19" s="63">
        <v>620.37900000000002</v>
      </c>
    </row>
    <row r="20" spans="1:98">
      <c r="A20" s="63" t="s">
        <v>154</v>
      </c>
      <c r="B20" s="63" t="s">
        <v>459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3">
        <v>0</v>
      </c>
      <c r="I20" s="63">
        <v>0</v>
      </c>
      <c r="J20" s="63">
        <v>0</v>
      </c>
      <c r="K20" s="63">
        <v>0</v>
      </c>
      <c r="L20" s="63">
        <v>0</v>
      </c>
      <c r="M20" s="63">
        <v>0</v>
      </c>
      <c r="N20" s="63">
        <v>0</v>
      </c>
      <c r="O20" s="63">
        <v>0</v>
      </c>
      <c r="P20" s="63">
        <v>0</v>
      </c>
      <c r="Q20" s="63">
        <v>0</v>
      </c>
      <c r="R20" s="63">
        <v>0</v>
      </c>
      <c r="S20" s="63">
        <v>0</v>
      </c>
      <c r="T20" s="63">
        <v>0</v>
      </c>
      <c r="U20" s="63">
        <v>0</v>
      </c>
      <c r="V20" s="63">
        <v>0</v>
      </c>
      <c r="W20" s="63">
        <v>0</v>
      </c>
      <c r="X20" s="63">
        <v>0</v>
      </c>
      <c r="Y20" s="63">
        <v>0</v>
      </c>
      <c r="Z20" s="63">
        <v>0</v>
      </c>
      <c r="AA20" s="63">
        <v>9.1639599999999994</v>
      </c>
      <c r="AB20" s="63">
        <v>18.3279</v>
      </c>
      <c r="AC20" s="63">
        <v>18.3279</v>
      </c>
      <c r="AD20" s="63">
        <v>18.3279</v>
      </c>
      <c r="AE20" s="63">
        <v>18.3279</v>
      </c>
      <c r="AF20" s="63">
        <v>18.3279</v>
      </c>
      <c r="AG20" s="63">
        <v>18.3279</v>
      </c>
      <c r="AH20" s="63">
        <v>18.3279</v>
      </c>
      <c r="AI20" s="63">
        <v>18.3279</v>
      </c>
      <c r="AJ20" s="63">
        <v>18.3279</v>
      </c>
      <c r="AK20" s="63">
        <v>18.3279</v>
      </c>
      <c r="AL20" s="63">
        <v>18.3279</v>
      </c>
      <c r="AM20" s="63">
        <v>18.3279</v>
      </c>
      <c r="AN20" s="63">
        <v>18.3279</v>
      </c>
      <c r="AO20" s="63">
        <v>9.0330499999999994</v>
      </c>
      <c r="AP20" s="63">
        <v>9.0330499999999994</v>
      </c>
      <c r="AQ20" s="63">
        <v>9.0330499999999994</v>
      </c>
      <c r="AR20" s="63">
        <v>9.0330499999999994</v>
      </c>
      <c r="AS20" s="63">
        <v>9.0330499999999994</v>
      </c>
      <c r="AT20" s="63">
        <v>9.0330499999999994</v>
      </c>
      <c r="AU20" s="63">
        <v>9.0330499999999994</v>
      </c>
      <c r="AV20" s="63">
        <v>9.0330499999999994</v>
      </c>
      <c r="AW20" s="63">
        <v>9.0330499999999994</v>
      </c>
      <c r="AX20" s="63">
        <v>9.0330499999999994</v>
      </c>
      <c r="AY20" s="63">
        <v>9.0330499999999994</v>
      </c>
      <c r="AZ20" s="63">
        <v>9.0330499999999994</v>
      </c>
      <c r="BA20" s="63">
        <v>0</v>
      </c>
      <c r="BB20" s="63">
        <v>0</v>
      </c>
      <c r="BC20" s="63">
        <v>0</v>
      </c>
      <c r="BD20" s="63">
        <v>0</v>
      </c>
      <c r="BE20" s="63">
        <v>0</v>
      </c>
      <c r="BF20" s="63">
        <v>0</v>
      </c>
      <c r="BG20" s="63">
        <v>0</v>
      </c>
      <c r="BH20" s="63">
        <v>0</v>
      </c>
      <c r="BI20" s="63">
        <v>0</v>
      </c>
      <c r="BJ20" s="63">
        <v>0</v>
      </c>
      <c r="BK20" s="63">
        <v>0</v>
      </c>
      <c r="BL20" s="63">
        <v>0</v>
      </c>
      <c r="BM20" s="63">
        <v>0</v>
      </c>
      <c r="BN20" s="63">
        <v>0</v>
      </c>
      <c r="BO20" s="63">
        <v>0</v>
      </c>
      <c r="BP20" s="63">
        <v>0</v>
      </c>
      <c r="BQ20" s="63">
        <v>0</v>
      </c>
      <c r="BR20" s="63">
        <v>0</v>
      </c>
      <c r="BS20" s="63">
        <v>0</v>
      </c>
      <c r="BT20" s="63">
        <v>0</v>
      </c>
      <c r="BU20" s="63">
        <v>0</v>
      </c>
      <c r="BV20" s="63">
        <v>9.0330499999999994</v>
      </c>
      <c r="BW20" s="63">
        <v>9.0330499999999994</v>
      </c>
      <c r="BX20" s="63">
        <v>18.066099999999999</v>
      </c>
      <c r="BY20" s="63">
        <v>36.216000000000001</v>
      </c>
      <c r="BZ20" s="63">
        <v>36.216000000000001</v>
      </c>
      <c r="CA20" s="63">
        <v>36.216000000000001</v>
      </c>
      <c r="CB20" s="63">
        <v>36.216000000000001</v>
      </c>
      <c r="CC20" s="63">
        <v>36.216000000000001</v>
      </c>
      <c r="CD20" s="63">
        <v>36.216000000000001</v>
      </c>
      <c r="CE20" s="63">
        <v>36.216000000000001</v>
      </c>
      <c r="CF20" s="63">
        <v>36.216000000000001</v>
      </c>
      <c r="CG20" s="63">
        <v>27.0992</v>
      </c>
      <c r="CH20" s="63">
        <v>27.0992</v>
      </c>
      <c r="CI20" s="63">
        <v>27.0992</v>
      </c>
      <c r="CJ20" s="63">
        <v>27.0992</v>
      </c>
      <c r="CK20" s="63">
        <v>18.3279</v>
      </c>
      <c r="CL20" s="63">
        <v>0</v>
      </c>
      <c r="CM20" s="63">
        <v>0</v>
      </c>
      <c r="CN20" s="63">
        <v>0</v>
      </c>
      <c r="CO20" s="63">
        <v>0</v>
      </c>
      <c r="CP20" s="63">
        <v>0</v>
      </c>
      <c r="CQ20" s="63">
        <v>0</v>
      </c>
      <c r="CR20" s="63">
        <v>0</v>
      </c>
      <c r="CS20" s="63">
        <v>0</v>
      </c>
      <c r="CT20" s="63">
        <v>0</v>
      </c>
    </row>
    <row r="21" spans="1:98">
      <c r="A21" s="63" t="s">
        <v>154</v>
      </c>
      <c r="B21" s="63" t="s">
        <v>460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3">
        <v>0</v>
      </c>
      <c r="I21" s="63">
        <v>0</v>
      </c>
      <c r="J21" s="63">
        <v>0</v>
      </c>
      <c r="K21" s="63">
        <v>0</v>
      </c>
      <c r="L21" s="63">
        <v>0</v>
      </c>
      <c r="M21" s="63">
        <v>0</v>
      </c>
      <c r="N21" s="63">
        <v>0</v>
      </c>
      <c r="O21" s="63">
        <v>0</v>
      </c>
      <c r="P21" s="63">
        <v>0</v>
      </c>
      <c r="Q21" s="63">
        <v>0</v>
      </c>
      <c r="R21" s="63">
        <v>0</v>
      </c>
      <c r="S21" s="63">
        <v>0</v>
      </c>
      <c r="T21" s="63">
        <v>0</v>
      </c>
      <c r="U21" s="63">
        <v>0</v>
      </c>
      <c r="V21" s="63">
        <v>16.274899999999999</v>
      </c>
      <c r="W21" s="63">
        <v>16.274899999999999</v>
      </c>
      <c r="X21" s="63">
        <v>16.274899999999999</v>
      </c>
      <c r="Y21" s="63">
        <v>32.549900000000001</v>
      </c>
      <c r="Z21" s="63">
        <v>32.549900000000001</v>
      </c>
      <c r="AA21" s="63">
        <v>27.9725</v>
      </c>
      <c r="AB21" s="63">
        <v>43.357399999999998</v>
      </c>
      <c r="AC21" s="63">
        <v>48.951900000000002</v>
      </c>
      <c r="AD21" s="63">
        <v>48.951900000000002</v>
      </c>
      <c r="AE21" s="63">
        <v>48.992600000000003</v>
      </c>
      <c r="AF21" s="63">
        <v>48.992600000000003</v>
      </c>
      <c r="AG21" s="63">
        <v>48.992600000000003</v>
      </c>
      <c r="AH21" s="63">
        <v>48.992600000000003</v>
      </c>
      <c r="AI21" s="63">
        <v>48.992600000000003</v>
      </c>
      <c r="AJ21" s="63">
        <v>48.992600000000003</v>
      </c>
      <c r="AK21" s="63">
        <v>48.992600000000003</v>
      </c>
      <c r="AL21" s="63">
        <v>48.992600000000003</v>
      </c>
      <c r="AM21" s="63">
        <v>48.992600000000003</v>
      </c>
      <c r="AN21" s="63">
        <v>48.992600000000003</v>
      </c>
      <c r="AO21" s="63">
        <v>48.992600000000003</v>
      </c>
      <c r="AP21" s="63">
        <v>32.549900000000001</v>
      </c>
      <c r="AQ21" s="63">
        <v>32.549900000000001</v>
      </c>
      <c r="AR21" s="63">
        <v>32.549900000000001</v>
      </c>
      <c r="AS21" s="63">
        <v>32.549900000000001</v>
      </c>
      <c r="AT21" s="63">
        <v>32.549900000000001</v>
      </c>
      <c r="AU21" s="63">
        <v>32.549900000000001</v>
      </c>
      <c r="AV21" s="63">
        <v>32.549900000000001</v>
      </c>
      <c r="AW21" s="63">
        <v>32.549900000000001</v>
      </c>
      <c r="AX21" s="63">
        <v>32.549900000000001</v>
      </c>
      <c r="AY21" s="63">
        <v>32.549900000000001</v>
      </c>
      <c r="AZ21" s="63">
        <v>16.274899999999999</v>
      </c>
      <c r="BA21" s="63">
        <v>16.274899999999999</v>
      </c>
      <c r="BB21" s="63">
        <v>16.274899999999999</v>
      </c>
      <c r="BC21" s="63">
        <v>16.274899999999999</v>
      </c>
      <c r="BD21" s="63">
        <v>16.274899999999999</v>
      </c>
      <c r="BE21" s="63">
        <v>16.274899999999999</v>
      </c>
      <c r="BF21" s="63">
        <v>16.274899999999999</v>
      </c>
      <c r="BG21" s="63">
        <v>16.274899999999999</v>
      </c>
      <c r="BH21" s="63">
        <v>16.274899999999999</v>
      </c>
      <c r="BI21" s="63">
        <v>16.274899999999999</v>
      </c>
      <c r="BJ21" s="63">
        <v>16.274899999999999</v>
      </c>
      <c r="BK21" s="63">
        <v>16.274899999999999</v>
      </c>
      <c r="BL21" s="63">
        <v>16.274899999999999</v>
      </c>
      <c r="BM21" s="63">
        <v>16.274899999999999</v>
      </c>
      <c r="BN21" s="63">
        <v>32.549900000000001</v>
      </c>
      <c r="BO21" s="63">
        <v>32.549900000000001</v>
      </c>
      <c r="BP21" s="63">
        <v>32.549900000000001</v>
      </c>
      <c r="BQ21" s="63">
        <v>32.549900000000001</v>
      </c>
      <c r="BR21" s="63">
        <v>32.549900000000001</v>
      </c>
      <c r="BS21" s="63">
        <v>32.549900000000001</v>
      </c>
      <c r="BT21" s="63">
        <v>32.549900000000001</v>
      </c>
      <c r="BU21" s="63">
        <v>32.549900000000001</v>
      </c>
      <c r="BV21" s="63">
        <v>32.549900000000001</v>
      </c>
      <c r="BW21" s="63">
        <v>26.7011</v>
      </c>
      <c r="BX21" s="63">
        <v>48.992600000000003</v>
      </c>
      <c r="BY21" s="63">
        <v>48.992600000000003</v>
      </c>
      <c r="BZ21" s="63">
        <v>48.992600000000003</v>
      </c>
      <c r="CA21" s="63">
        <v>48.992600000000003</v>
      </c>
      <c r="CB21" s="63">
        <v>48.992600000000003</v>
      </c>
      <c r="CC21" s="63">
        <v>48.992600000000003</v>
      </c>
      <c r="CD21" s="63">
        <v>48.992600000000003</v>
      </c>
      <c r="CE21" s="63">
        <v>48.992600000000003</v>
      </c>
      <c r="CF21" s="63">
        <v>48.992600000000003</v>
      </c>
      <c r="CG21" s="63">
        <v>48.992600000000003</v>
      </c>
      <c r="CH21" s="63">
        <v>48.992600000000003</v>
      </c>
      <c r="CI21" s="63">
        <v>48.992600000000003</v>
      </c>
      <c r="CJ21" s="63">
        <v>48.992600000000003</v>
      </c>
      <c r="CK21" s="63">
        <v>48.992600000000003</v>
      </c>
      <c r="CL21" s="63">
        <v>48.992600000000003</v>
      </c>
      <c r="CM21" s="63">
        <v>48.951900000000002</v>
      </c>
      <c r="CN21" s="63">
        <v>32.549900000000001</v>
      </c>
      <c r="CO21" s="63">
        <v>32.549900000000001</v>
      </c>
      <c r="CP21" s="63">
        <v>32.549900000000001</v>
      </c>
      <c r="CQ21" s="63">
        <v>19.072199999999999</v>
      </c>
      <c r="CR21" s="63">
        <v>16.274899999999999</v>
      </c>
      <c r="CS21" s="63">
        <v>16.274899999999999</v>
      </c>
      <c r="CT21" s="63">
        <v>16.274899999999999</v>
      </c>
    </row>
    <row r="22" spans="1:98">
      <c r="A22" s="63" t="s">
        <v>154</v>
      </c>
      <c r="B22" s="63" t="s">
        <v>726</v>
      </c>
      <c r="C22" s="63">
        <v>7.9587399999999997</v>
      </c>
      <c r="D22" s="63">
        <v>7.9587399999999997</v>
      </c>
      <c r="E22" s="63">
        <v>7.9587399999999997</v>
      </c>
      <c r="F22" s="63">
        <v>7.9587399999999997</v>
      </c>
      <c r="G22" s="63">
        <v>7.9587399999999997</v>
      </c>
      <c r="H22" s="63">
        <v>7.9587399999999997</v>
      </c>
      <c r="I22" s="63">
        <v>7.9587399999999997</v>
      </c>
      <c r="J22" s="63">
        <v>7.9587399999999997</v>
      </c>
      <c r="K22" s="63">
        <v>7.9587399999999997</v>
      </c>
      <c r="L22" s="63">
        <v>7.6517900000000001</v>
      </c>
      <c r="M22" s="63">
        <v>7.6517900000000001</v>
      </c>
      <c r="N22" s="63">
        <v>7.6517900000000001</v>
      </c>
      <c r="O22" s="63">
        <v>7.68032</v>
      </c>
      <c r="P22" s="63">
        <v>7.68032</v>
      </c>
      <c r="Q22" s="63">
        <v>7.68032</v>
      </c>
      <c r="R22" s="63">
        <v>7.68032</v>
      </c>
      <c r="S22" s="63">
        <v>7.6517900000000001</v>
      </c>
      <c r="T22" s="63">
        <v>7.9587399999999997</v>
      </c>
      <c r="U22" s="63">
        <v>7.9587399999999997</v>
      </c>
      <c r="V22" s="63">
        <v>7.9587399999999997</v>
      </c>
      <c r="W22" s="63">
        <v>7.9587399999999997</v>
      </c>
      <c r="X22" s="63">
        <v>7.9587399999999997</v>
      </c>
      <c r="Y22" s="63">
        <v>7.9587399999999997</v>
      </c>
      <c r="Z22" s="63">
        <v>7.9587399999999997</v>
      </c>
      <c r="AA22" s="63">
        <v>7.9587399999999997</v>
      </c>
      <c r="AB22" s="63">
        <v>7.9587399999999997</v>
      </c>
      <c r="AC22" s="63">
        <v>7.9587399999999997</v>
      </c>
      <c r="AD22" s="63">
        <v>7.9587399999999997</v>
      </c>
      <c r="AE22" s="63">
        <v>7.9587399999999997</v>
      </c>
      <c r="AF22" s="63">
        <v>7.9587399999999997</v>
      </c>
      <c r="AG22" s="63">
        <v>7.9587399999999997</v>
      </c>
      <c r="AH22" s="63">
        <v>7.9587399999999997</v>
      </c>
      <c r="AI22" s="63">
        <v>7.9587399999999997</v>
      </c>
      <c r="AJ22" s="63">
        <v>7.9587399999999997</v>
      </c>
      <c r="AK22" s="63">
        <v>7.9587399999999997</v>
      </c>
      <c r="AL22" s="63">
        <v>7.9587399999999997</v>
      </c>
      <c r="AM22" s="63">
        <v>7.9587399999999997</v>
      </c>
      <c r="AN22" s="63">
        <v>7.9587399999999997</v>
      </c>
      <c r="AO22" s="63">
        <v>7.9587399999999997</v>
      </c>
      <c r="AP22" s="63">
        <v>7.9587399999999997</v>
      </c>
      <c r="AQ22" s="63">
        <v>7.9587399999999997</v>
      </c>
      <c r="AR22" s="63">
        <v>7.9587399999999997</v>
      </c>
      <c r="AS22" s="63">
        <v>7.9587399999999997</v>
      </c>
      <c r="AT22" s="63">
        <v>7.9587399999999997</v>
      </c>
      <c r="AU22" s="63">
        <v>7.9587399999999997</v>
      </c>
      <c r="AV22" s="63">
        <v>7.9587399999999997</v>
      </c>
      <c r="AW22" s="63">
        <v>7.9587399999999997</v>
      </c>
      <c r="AX22" s="63">
        <v>7.9587399999999997</v>
      </c>
      <c r="AY22" s="63">
        <v>7.9587399999999997</v>
      </c>
      <c r="AZ22" s="63">
        <v>7.9587399999999997</v>
      </c>
      <c r="BA22" s="63">
        <v>7.9587399999999997</v>
      </c>
      <c r="BB22" s="63">
        <v>7.9587399999999997</v>
      </c>
      <c r="BC22" s="63">
        <v>7.9587399999999997</v>
      </c>
      <c r="BD22" s="63">
        <v>7.9587399999999997</v>
      </c>
      <c r="BE22" s="63">
        <v>7.9587399999999997</v>
      </c>
      <c r="BF22" s="63">
        <v>7.9587399999999997</v>
      </c>
      <c r="BG22" s="63">
        <v>7.9587399999999997</v>
      </c>
      <c r="BH22" s="63">
        <v>7.9587399999999997</v>
      </c>
      <c r="BI22" s="63">
        <v>7.9587399999999997</v>
      </c>
      <c r="BJ22" s="63">
        <v>7.9587399999999997</v>
      </c>
      <c r="BK22" s="63">
        <v>7.9587399999999997</v>
      </c>
      <c r="BL22" s="63">
        <v>7.9587399999999997</v>
      </c>
      <c r="BM22" s="63">
        <v>7.9587399999999997</v>
      </c>
      <c r="BN22" s="63">
        <v>7.9587399999999997</v>
      </c>
      <c r="BO22" s="63">
        <v>7.9587399999999997</v>
      </c>
      <c r="BP22" s="63">
        <v>7.9587399999999997</v>
      </c>
      <c r="BQ22" s="63">
        <v>7.9587399999999997</v>
      </c>
      <c r="BR22" s="63">
        <v>7.9587399999999997</v>
      </c>
      <c r="BS22" s="63">
        <v>7.9587399999999997</v>
      </c>
      <c r="BT22" s="63">
        <v>7.9587399999999997</v>
      </c>
      <c r="BU22" s="63">
        <v>7.9587399999999997</v>
      </c>
      <c r="BV22" s="63">
        <v>7.9587399999999997</v>
      </c>
      <c r="BW22" s="63">
        <v>7.9587399999999997</v>
      </c>
      <c r="BX22" s="63">
        <v>7.9587399999999997</v>
      </c>
      <c r="BY22" s="63">
        <v>7.9587399999999997</v>
      </c>
      <c r="BZ22" s="63">
        <v>7.9587399999999997</v>
      </c>
      <c r="CA22" s="63">
        <v>7.9587399999999997</v>
      </c>
      <c r="CB22" s="63">
        <v>7.9587399999999997</v>
      </c>
      <c r="CC22" s="63">
        <v>7.9587399999999997</v>
      </c>
      <c r="CD22" s="63">
        <v>7.9587399999999997</v>
      </c>
      <c r="CE22" s="63">
        <v>7.9587399999999997</v>
      </c>
      <c r="CF22" s="63">
        <v>7.9587399999999997</v>
      </c>
      <c r="CG22" s="63">
        <v>7.9587399999999997</v>
      </c>
      <c r="CH22" s="63">
        <v>7.9587399999999997</v>
      </c>
      <c r="CI22" s="63">
        <v>7.9587399999999997</v>
      </c>
      <c r="CJ22" s="63">
        <v>7.9587399999999997</v>
      </c>
      <c r="CK22" s="63">
        <v>7.9587399999999997</v>
      </c>
      <c r="CL22" s="63">
        <v>7.9587399999999997</v>
      </c>
      <c r="CM22" s="63">
        <v>7.9587399999999997</v>
      </c>
      <c r="CN22" s="63">
        <v>7.9587399999999997</v>
      </c>
      <c r="CO22" s="63">
        <v>7.9587399999999997</v>
      </c>
      <c r="CP22" s="63">
        <v>7.9587399999999997</v>
      </c>
      <c r="CQ22" s="63">
        <v>7.9587399999999997</v>
      </c>
      <c r="CR22" s="63">
        <v>7.9587399999999997</v>
      </c>
      <c r="CS22" s="63">
        <v>7.9587399999999997</v>
      </c>
      <c r="CT22" s="63">
        <v>7.9587399999999997</v>
      </c>
    </row>
    <row r="23" spans="1:98">
      <c r="A23" s="63" t="s">
        <v>154</v>
      </c>
      <c r="B23" s="63" t="s">
        <v>466</v>
      </c>
      <c r="C23" s="63">
        <v>320.35199999999998</v>
      </c>
      <c r="D23" s="63">
        <v>320.35199999999998</v>
      </c>
      <c r="E23" s="63">
        <v>320.35199999999998</v>
      </c>
      <c r="F23" s="63">
        <v>320.35199999999998</v>
      </c>
      <c r="G23" s="63">
        <v>365.363</v>
      </c>
      <c r="H23" s="63">
        <v>365.363</v>
      </c>
      <c r="I23" s="63">
        <v>365.363</v>
      </c>
      <c r="J23" s="63">
        <v>365.363</v>
      </c>
      <c r="K23" s="63">
        <v>365.012</v>
      </c>
      <c r="L23" s="63">
        <v>365.012</v>
      </c>
      <c r="M23" s="63">
        <v>354.11099999999999</v>
      </c>
      <c r="N23" s="63">
        <v>349.15600000000001</v>
      </c>
      <c r="O23" s="63">
        <v>349.15600000000001</v>
      </c>
      <c r="P23" s="63">
        <v>349.15600000000001</v>
      </c>
      <c r="Q23" s="63">
        <v>349.15600000000001</v>
      </c>
      <c r="R23" s="63">
        <v>349.15600000000001</v>
      </c>
      <c r="S23" s="63">
        <v>349.15600000000001</v>
      </c>
      <c r="T23" s="63">
        <v>365.012</v>
      </c>
      <c r="U23" s="63">
        <v>365.012</v>
      </c>
      <c r="V23" s="63">
        <v>365.012</v>
      </c>
      <c r="W23" s="63">
        <v>272.84800000000001</v>
      </c>
      <c r="X23" s="63">
        <v>268.88299999999998</v>
      </c>
      <c r="Y23" s="63">
        <v>268.88299999999998</v>
      </c>
      <c r="Z23" s="63">
        <v>258.97199999999998</v>
      </c>
      <c r="AA23" s="63">
        <v>258.97199999999998</v>
      </c>
      <c r="AB23" s="63">
        <v>249.06200000000001</v>
      </c>
      <c r="AC23" s="63">
        <v>249.06200000000001</v>
      </c>
      <c r="AD23" s="63">
        <v>365.012</v>
      </c>
      <c r="AE23" s="63">
        <v>328.34399999999999</v>
      </c>
      <c r="AF23" s="63">
        <v>348.16399999999999</v>
      </c>
      <c r="AG23" s="63">
        <v>358.07400000000001</v>
      </c>
      <c r="AH23" s="63">
        <v>365.012</v>
      </c>
      <c r="AI23" s="63">
        <v>298.613</v>
      </c>
      <c r="AJ23" s="63">
        <v>298.613</v>
      </c>
      <c r="AK23" s="63">
        <v>258.97199999999998</v>
      </c>
      <c r="AL23" s="63">
        <v>268.88299999999998</v>
      </c>
      <c r="AM23" s="63">
        <v>268.88299999999998</v>
      </c>
      <c r="AN23" s="63">
        <v>328.34399999999999</v>
      </c>
      <c r="AO23" s="63">
        <v>365.358</v>
      </c>
      <c r="AP23" s="63">
        <v>349.50299999999999</v>
      </c>
      <c r="AQ23" s="63">
        <v>349.50299999999999</v>
      </c>
      <c r="AR23" s="63">
        <v>365.358</v>
      </c>
      <c r="AS23" s="63">
        <v>365.358</v>
      </c>
      <c r="AT23" s="63">
        <v>365.358</v>
      </c>
      <c r="AU23" s="63">
        <v>365.358</v>
      </c>
      <c r="AV23" s="63">
        <v>365.358</v>
      </c>
      <c r="AW23" s="63">
        <v>365.358</v>
      </c>
      <c r="AX23" s="63">
        <v>365.358</v>
      </c>
      <c r="AY23" s="63">
        <v>365.358</v>
      </c>
      <c r="AZ23" s="63">
        <v>365.358</v>
      </c>
      <c r="BA23" s="63">
        <v>365.358</v>
      </c>
      <c r="BB23" s="63">
        <v>365.358</v>
      </c>
      <c r="BC23" s="63">
        <v>365.358</v>
      </c>
      <c r="BD23" s="63">
        <v>365.358</v>
      </c>
      <c r="BE23" s="63">
        <v>365.358</v>
      </c>
      <c r="BF23" s="63">
        <v>365.358</v>
      </c>
      <c r="BG23" s="63">
        <v>365.358</v>
      </c>
      <c r="BH23" s="63">
        <v>365.358</v>
      </c>
      <c r="BI23" s="63">
        <v>365.358</v>
      </c>
      <c r="BJ23" s="63">
        <v>365.358</v>
      </c>
      <c r="BK23" s="63">
        <v>365.358</v>
      </c>
      <c r="BL23" s="63">
        <v>365.358</v>
      </c>
      <c r="BM23" s="63">
        <v>365.358</v>
      </c>
      <c r="BN23" s="63">
        <v>365.358</v>
      </c>
      <c r="BO23" s="63">
        <v>409.88</v>
      </c>
      <c r="BP23" s="63">
        <v>409.88</v>
      </c>
      <c r="BQ23" s="63">
        <v>409.88</v>
      </c>
      <c r="BR23" s="63">
        <v>409.88</v>
      </c>
      <c r="BS23" s="63">
        <v>409.88</v>
      </c>
      <c r="BT23" s="63">
        <v>409.88</v>
      </c>
      <c r="BU23" s="63">
        <v>409.88</v>
      </c>
      <c r="BV23" s="63">
        <v>409.88</v>
      </c>
      <c r="BW23" s="63">
        <v>409.88</v>
      </c>
      <c r="BX23" s="63">
        <v>389.78800000000001</v>
      </c>
      <c r="BY23" s="63">
        <v>366.995</v>
      </c>
      <c r="BZ23" s="63">
        <v>362.04</v>
      </c>
      <c r="CA23" s="63">
        <v>362.04</v>
      </c>
      <c r="CB23" s="63">
        <v>362.04</v>
      </c>
      <c r="CC23" s="63">
        <v>352.12900000000002</v>
      </c>
      <c r="CD23" s="63">
        <v>347.17399999999998</v>
      </c>
      <c r="CE23" s="63">
        <v>341.22800000000001</v>
      </c>
      <c r="CF23" s="63">
        <v>330.327</v>
      </c>
      <c r="CG23" s="63">
        <v>262.93799999999999</v>
      </c>
      <c r="CH23" s="63">
        <v>243.11699999999999</v>
      </c>
      <c r="CI23" s="63">
        <v>267.57499999999999</v>
      </c>
      <c r="CJ23" s="63">
        <v>267.89299999999997</v>
      </c>
      <c r="CK23" s="63">
        <v>257.98200000000003</v>
      </c>
      <c r="CL23" s="63">
        <v>228.25200000000001</v>
      </c>
      <c r="CM23" s="63">
        <v>243.11699999999999</v>
      </c>
      <c r="CN23" s="63">
        <v>262.93799999999999</v>
      </c>
      <c r="CO23" s="63">
        <v>272.84800000000001</v>
      </c>
      <c r="CP23" s="63">
        <v>272.84800000000001</v>
      </c>
      <c r="CQ23" s="63">
        <v>272.84800000000001</v>
      </c>
      <c r="CR23" s="63">
        <v>272.84800000000001</v>
      </c>
      <c r="CS23" s="63">
        <v>257.98200000000003</v>
      </c>
      <c r="CT23" s="63">
        <v>253.02699999999999</v>
      </c>
    </row>
    <row r="24" spans="1:98">
      <c r="A24" s="63" t="s">
        <v>154</v>
      </c>
      <c r="B24" s="63" t="s">
        <v>727</v>
      </c>
      <c r="C24" s="63">
        <v>44.361499999999999</v>
      </c>
      <c r="D24" s="63">
        <v>44.540799999999997</v>
      </c>
      <c r="E24" s="63">
        <v>44.540799999999997</v>
      </c>
      <c r="F24" s="63">
        <v>44.540799999999997</v>
      </c>
      <c r="G24" s="63">
        <v>44.540799999999997</v>
      </c>
      <c r="H24" s="63">
        <v>44.540799999999997</v>
      </c>
      <c r="I24" s="63">
        <v>44.540799999999997</v>
      </c>
      <c r="J24" s="63">
        <v>44.540799999999997</v>
      </c>
      <c r="K24" s="63">
        <v>44.540799999999997</v>
      </c>
      <c r="L24" s="63">
        <v>38.078099999999999</v>
      </c>
      <c r="M24" s="63">
        <v>38.078099999999999</v>
      </c>
      <c r="N24" s="63">
        <v>38.078099999999999</v>
      </c>
      <c r="O24" s="63">
        <v>28.563500000000001</v>
      </c>
      <c r="P24" s="63">
        <v>28.563500000000001</v>
      </c>
      <c r="Q24" s="63">
        <v>28.563500000000001</v>
      </c>
      <c r="R24" s="63">
        <v>18.713999999999999</v>
      </c>
      <c r="S24" s="63">
        <v>18.713999999999999</v>
      </c>
      <c r="T24" s="63">
        <v>25.407499999999999</v>
      </c>
      <c r="U24" s="63">
        <v>25.407499999999999</v>
      </c>
      <c r="V24" s="63">
        <v>25.407499999999999</v>
      </c>
      <c r="W24" s="63">
        <v>25.407499999999999</v>
      </c>
      <c r="X24" s="63">
        <v>25.407499999999999</v>
      </c>
      <c r="Y24" s="63">
        <v>25.407499999999999</v>
      </c>
      <c r="Z24" s="63">
        <v>25.407499999999999</v>
      </c>
      <c r="AA24" s="63">
        <v>44.540799999999997</v>
      </c>
      <c r="AB24" s="63">
        <v>44.540799999999997</v>
      </c>
      <c r="AC24" s="63">
        <v>44.540799999999997</v>
      </c>
      <c r="AD24" s="63">
        <v>44.540799999999997</v>
      </c>
      <c r="AE24" s="63">
        <v>44.540799999999997</v>
      </c>
      <c r="AF24" s="63">
        <v>44.540799999999997</v>
      </c>
      <c r="AG24" s="63">
        <v>44.540799999999997</v>
      </c>
      <c r="AH24" s="63">
        <v>44.540799999999997</v>
      </c>
      <c r="AI24" s="63">
        <v>44.540799999999997</v>
      </c>
      <c r="AJ24" s="63">
        <v>44.540799999999997</v>
      </c>
      <c r="AK24" s="63">
        <v>44.540799999999997</v>
      </c>
      <c r="AL24" s="63">
        <v>44.540799999999997</v>
      </c>
      <c r="AM24" s="63">
        <v>44.540799999999997</v>
      </c>
      <c r="AN24" s="63">
        <v>44.540799999999997</v>
      </c>
      <c r="AO24" s="63">
        <v>44.540799999999997</v>
      </c>
      <c r="AP24" s="63">
        <v>44.540799999999997</v>
      </c>
      <c r="AQ24" s="63">
        <v>44.540799999999997</v>
      </c>
      <c r="AR24" s="63">
        <v>44.540799999999997</v>
      </c>
      <c r="AS24" s="63">
        <v>44.540799999999997</v>
      </c>
      <c r="AT24" s="63">
        <v>44.540799999999997</v>
      </c>
      <c r="AU24" s="63">
        <v>44.540799999999997</v>
      </c>
      <c r="AV24" s="63">
        <v>44.540799999999997</v>
      </c>
      <c r="AW24" s="63">
        <v>44.540799999999997</v>
      </c>
      <c r="AX24" s="63">
        <v>44.540799999999997</v>
      </c>
      <c r="AY24" s="63">
        <v>44.540799999999997</v>
      </c>
      <c r="AZ24" s="63">
        <v>44.540799999999997</v>
      </c>
      <c r="BA24" s="63">
        <v>44.540799999999997</v>
      </c>
      <c r="BB24" s="63">
        <v>44.540799999999997</v>
      </c>
      <c r="BC24" s="63">
        <v>44.540799999999997</v>
      </c>
      <c r="BD24" s="63">
        <v>44.540799999999997</v>
      </c>
      <c r="BE24" s="63">
        <v>44.540799999999997</v>
      </c>
      <c r="BF24" s="63">
        <v>44.540799999999997</v>
      </c>
      <c r="BG24" s="63">
        <v>44.540799999999997</v>
      </c>
      <c r="BH24" s="63">
        <v>44.540799999999997</v>
      </c>
      <c r="BI24" s="63">
        <v>44.540799999999997</v>
      </c>
      <c r="BJ24" s="63">
        <v>44.540799999999997</v>
      </c>
      <c r="BK24" s="63">
        <v>44.540799999999997</v>
      </c>
      <c r="BL24" s="63">
        <v>44.540799999999997</v>
      </c>
      <c r="BM24" s="63">
        <v>44.540799999999997</v>
      </c>
      <c r="BN24" s="63">
        <v>44.540799999999997</v>
      </c>
      <c r="BO24" s="63">
        <v>44.540799999999997</v>
      </c>
      <c r="BP24" s="63">
        <v>44.540799999999997</v>
      </c>
      <c r="BQ24" s="63">
        <v>44.540799999999997</v>
      </c>
      <c r="BR24" s="63">
        <v>44.540799999999997</v>
      </c>
      <c r="BS24" s="63">
        <v>44.540799999999997</v>
      </c>
      <c r="BT24" s="63">
        <v>44.540799999999997</v>
      </c>
      <c r="BU24" s="63">
        <v>44.540799999999997</v>
      </c>
      <c r="BV24" s="63">
        <v>44.540799999999997</v>
      </c>
      <c r="BW24" s="63">
        <v>44.540799999999997</v>
      </c>
      <c r="BX24" s="63">
        <v>44.540799999999997</v>
      </c>
      <c r="BY24" s="63">
        <v>44.540799999999997</v>
      </c>
      <c r="BZ24" s="63">
        <v>44.540799999999997</v>
      </c>
      <c r="CA24" s="63">
        <v>44.540799999999997</v>
      </c>
      <c r="CB24" s="63">
        <v>44.540799999999997</v>
      </c>
      <c r="CC24" s="63">
        <v>44.540799999999997</v>
      </c>
      <c r="CD24" s="63">
        <v>44.540799999999997</v>
      </c>
      <c r="CE24" s="63">
        <v>44.540799999999997</v>
      </c>
      <c r="CF24" s="63">
        <v>44.540799999999997</v>
      </c>
      <c r="CG24" s="63">
        <v>44.540799999999997</v>
      </c>
      <c r="CH24" s="63">
        <v>44.540799999999997</v>
      </c>
      <c r="CI24" s="63">
        <v>44.540799999999997</v>
      </c>
      <c r="CJ24" s="63">
        <v>44.540799999999997</v>
      </c>
      <c r="CK24" s="63">
        <v>44.540799999999997</v>
      </c>
      <c r="CL24" s="63">
        <v>42.747199999999999</v>
      </c>
      <c r="CM24" s="63">
        <v>42.747199999999999</v>
      </c>
      <c r="CN24" s="63">
        <v>42.747199999999999</v>
      </c>
      <c r="CO24" s="63">
        <v>42.747199999999999</v>
      </c>
      <c r="CP24" s="63">
        <v>42.747199999999999</v>
      </c>
      <c r="CQ24" s="63">
        <v>42.747199999999999</v>
      </c>
      <c r="CR24" s="63">
        <v>42.747199999999999</v>
      </c>
      <c r="CS24" s="63">
        <v>42.747199999999999</v>
      </c>
      <c r="CT24" s="63">
        <v>42.747199999999999</v>
      </c>
    </row>
    <row r="25" spans="1:98">
      <c r="A25" s="63" t="s">
        <v>154</v>
      </c>
      <c r="B25" s="63" t="s">
        <v>728</v>
      </c>
      <c r="C25" s="63">
        <v>143.416</v>
      </c>
      <c r="D25" s="63">
        <v>143.416</v>
      </c>
      <c r="E25" s="63">
        <v>143.416</v>
      </c>
      <c r="F25" s="63">
        <v>143.416</v>
      </c>
      <c r="G25" s="63">
        <v>143.416</v>
      </c>
      <c r="H25" s="63">
        <v>143.416</v>
      </c>
      <c r="I25" s="63">
        <v>143.422</v>
      </c>
      <c r="J25" s="63">
        <v>143.422</v>
      </c>
      <c r="K25" s="63">
        <v>143.422</v>
      </c>
      <c r="L25" s="63">
        <v>130.93700000000001</v>
      </c>
      <c r="M25" s="63">
        <v>126.012</v>
      </c>
      <c r="N25" s="63">
        <v>126.012</v>
      </c>
      <c r="O25" s="63">
        <v>121.087</v>
      </c>
      <c r="P25" s="63">
        <v>121.087</v>
      </c>
      <c r="Q25" s="63">
        <v>116.16200000000001</v>
      </c>
      <c r="R25" s="63">
        <v>111.238</v>
      </c>
      <c r="S25" s="63">
        <v>88.160300000000007</v>
      </c>
      <c r="T25" s="63">
        <v>102.61499999999999</v>
      </c>
      <c r="U25" s="63">
        <v>102.61499999999999</v>
      </c>
      <c r="V25" s="63">
        <v>102.61499999999999</v>
      </c>
      <c r="W25" s="63">
        <v>102.61499999999999</v>
      </c>
      <c r="X25" s="63">
        <v>102.61499999999999</v>
      </c>
      <c r="Y25" s="63">
        <v>102.61499999999999</v>
      </c>
      <c r="Z25" s="63">
        <v>102.61499999999999</v>
      </c>
      <c r="AA25" s="63">
        <v>136.38300000000001</v>
      </c>
      <c r="AB25" s="63">
        <v>143.422</v>
      </c>
      <c r="AC25" s="63">
        <v>142.19</v>
      </c>
      <c r="AD25" s="63">
        <v>142.19</v>
      </c>
      <c r="AE25" s="63">
        <v>142.19</v>
      </c>
      <c r="AF25" s="63">
        <v>142.19</v>
      </c>
      <c r="AG25" s="63">
        <v>142.19</v>
      </c>
      <c r="AH25" s="63">
        <v>142.19</v>
      </c>
      <c r="AI25" s="63">
        <v>142.19</v>
      </c>
      <c r="AJ25" s="63">
        <v>142.19</v>
      </c>
      <c r="AK25" s="63">
        <v>142.19</v>
      </c>
      <c r="AL25" s="63">
        <v>142.19</v>
      </c>
      <c r="AM25" s="63">
        <v>142.19</v>
      </c>
      <c r="AN25" s="63">
        <v>142.19</v>
      </c>
      <c r="AO25" s="63">
        <v>142.19</v>
      </c>
      <c r="AP25" s="63">
        <v>142.19</v>
      </c>
      <c r="AQ25" s="63">
        <v>142.19</v>
      </c>
      <c r="AR25" s="63">
        <v>142.19</v>
      </c>
      <c r="AS25" s="63">
        <v>142.19</v>
      </c>
      <c r="AT25" s="63">
        <v>142.19</v>
      </c>
      <c r="AU25" s="63">
        <v>142.19</v>
      </c>
      <c r="AV25" s="63">
        <v>142.19</v>
      </c>
      <c r="AW25" s="63">
        <v>142.19</v>
      </c>
      <c r="AX25" s="63">
        <v>142.19</v>
      </c>
      <c r="AY25" s="63">
        <v>142.19</v>
      </c>
      <c r="AZ25" s="63">
        <v>143.422</v>
      </c>
      <c r="BA25" s="63">
        <v>143.422</v>
      </c>
      <c r="BB25" s="63">
        <v>143.422</v>
      </c>
      <c r="BC25" s="63">
        <v>143.422</v>
      </c>
      <c r="BD25" s="63">
        <v>143.422</v>
      </c>
      <c r="BE25" s="63">
        <v>143.422</v>
      </c>
      <c r="BF25" s="63">
        <v>143.422</v>
      </c>
      <c r="BG25" s="63">
        <v>143.422</v>
      </c>
      <c r="BH25" s="63">
        <v>143.422</v>
      </c>
      <c r="BI25" s="63">
        <v>143.422</v>
      </c>
      <c r="BJ25" s="63">
        <v>143.422</v>
      </c>
      <c r="BK25" s="63">
        <v>143.422</v>
      </c>
      <c r="BL25" s="63">
        <v>143.422</v>
      </c>
      <c r="BM25" s="63">
        <v>143.422</v>
      </c>
      <c r="BN25" s="63">
        <v>143.422</v>
      </c>
      <c r="BO25" s="63">
        <v>143.422</v>
      </c>
      <c r="BP25" s="63">
        <v>143.422</v>
      </c>
      <c r="BQ25" s="63">
        <v>143.422</v>
      </c>
      <c r="BR25" s="63">
        <v>143.422</v>
      </c>
      <c r="BS25" s="63">
        <v>143.422</v>
      </c>
      <c r="BT25" s="63">
        <v>143.422</v>
      </c>
      <c r="BU25" s="63">
        <v>143.422</v>
      </c>
      <c r="BV25" s="63">
        <v>143.422</v>
      </c>
      <c r="BW25" s="63">
        <v>143.422</v>
      </c>
      <c r="BX25" s="63">
        <v>143.422</v>
      </c>
      <c r="BY25" s="63">
        <v>143.422</v>
      </c>
      <c r="BZ25" s="63">
        <v>143.422</v>
      </c>
      <c r="CA25" s="63">
        <v>143.422</v>
      </c>
      <c r="CB25" s="63">
        <v>143.422</v>
      </c>
      <c r="CC25" s="63">
        <v>143.422</v>
      </c>
      <c r="CD25" s="63">
        <v>143.422</v>
      </c>
      <c r="CE25" s="63">
        <v>143.422</v>
      </c>
      <c r="CF25" s="63">
        <v>143.422</v>
      </c>
      <c r="CG25" s="63">
        <v>143.422</v>
      </c>
      <c r="CH25" s="63">
        <v>143.422</v>
      </c>
      <c r="CI25" s="63">
        <v>143.422</v>
      </c>
      <c r="CJ25" s="63">
        <v>143.422</v>
      </c>
      <c r="CK25" s="63">
        <v>143.422</v>
      </c>
      <c r="CL25" s="63">
        <v>143.422</v>
      </c>
      <c r="CM25" s="63">
        <v>143.422</v>
      </c>
      <c r="CN25" s="63">
        <v>143.422</v>
      </c>
      <c r="CO25" s="63">
        <v>143.422</v>
      </c>
      <c r="CP25" s="63">
        <v>143.422</v>
      </c>
      <c r="CQ25" s="63">
        <v>143.422</v>
      </c>
      <c r="CR25" s="63">
        <v>143.422</v>
      </c>
      <c r="CS25" s="63">
        <v>143.422</v>
      </c>
      <c r="CT25" s="63">
        <v>143.422</v>
      </c>
    </row>
    <row r="26" spans="1:98">
      <c r="A26" s="63" t="s">
        <v>154</v>
      </c>
      <c r="B26" s="63" t="s">
        <v>600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3">
        <v>0</v>
      </c>
      <c r="M26" s="63">
        <v>0</v>
      </c>
      <c r="N26" s="63">
        <v>0</v>
      </c>
      <c r="O26" s="63">
        <v>0</v>
      </c>
      <c r="P26" s="63">
        <v>0</v>
      </c>
      <c r="Q26" s="63">
        <v>0</v>
      </c>
      <c r="R26" s="63">
        <v>0</v>
      </c>
      <c r="S26" s="63">
        <v>0</v>
      </c>
      <c r="T26" s="63">
        <v>0</v>
      </c>
      <c r="U26" s="63">
        <v>0</v>
      </c>
      <c r="V26" s="63">
        <v>0</v>
      </c>
      <c r="W26" s="63">
        <v>0</v>
      </c>
      <c r="X26" s="63">
        <v>0</v>
      </c>
      <c r="Y26" s="63">
        <v>0</v>
      </c>
      <c r="Z26" s="63">
        <v>0</v>
      </c>
      <c r="AA26" s="63">
        <v>0</v>
      </c>
      <c r="AB26" s="63">
        <v>0</v>
      </c>
      <c r="AC26" s="63">
        <v>0</v>
      </c>
      <c r="AD26" s="63">
        <v>0</v>
      </c>
      <c r="AE26" s="63">
        <v>0</v>
      </c>
      <c r="AF26" s="63">
        <v>0</v>
      </c>
      <c r="AG26" s="63">
        <v>0</v>
      </c>
      <c r="AH26" s="63">
        <v>0</v>
      </c>
      <c r="AI26" s="63">
        <v>0</v>
      </c>
      <c r="AJ26" s="63">
        <v>0</v>
      </c>
      <c r="AK26" s="63">
        <v>0</v>
      </c>
      <c r="AL26" s="63">
        <v>0</v>
      </c>
      <c r="AM26" s="63">
        <v>0</v>
      </c>
      <c r="AN26" s="63">
        <v>0</v>
      </c>
      <c r="AO26" s="63">
        <v>0</v>
      </c>
      <c r="AP26" s="63">
        <v>0</v>
      </c>
      <c r="AQ26" s="63">
        <v>0</v>
      </c>
      <c r="AR26" s="63">
        <v>0</v>
      </c>
      <c r="AS26" s="63">
        <v>0</v>
      </c>
      <c r="AT26" s="63">
        <v>0</v>
      </c>
      <c r="AU26" s="63">
        <v>0</v>
      </c>
      <c r="AV26" s="63">
        <v>0</v>
      </c>
      <c r="AW26" s="63">
        <v>0</v>
      </c>
      <c r="AX26" s="63">
        <v>0</v>
      </c>
      <c r="AY26" s="63">
        <v>0</v>
      </c>
      <c r="AZ26" s="63">
        <v>0</v>
      </c>
      <c r="BA26" s="63">
        <v>0</v>
      </c>
      <c r="BB26" s="63">
        <v>0</v>
      </c>
      <c r="BC26" s="63">
        <v>0</v>
      </c>
      <c r="BD26" s="63">
        <v>0</v>
      </c>
      <c r="BE26" s="63">
        <v>0</v>
      </c>
      <c r="BF26" s="63">
        <v>0</v>
      </c>
      <c r="BG26" s="63">
        <v>0</v>
      </c>
      <c r="BH26" s="63">
        <v>0</v>
      </c>
      <c r="BI26" s="63">
        <v>0</v>
      </c>
      <c r="BJ26" s="63">
        <v>0</v>
      </c>
      <c r="BK26" s="63">
        <v>0</v>
      </c>
      <c r="BL26" s="63">
        <v>0</v>
      </c>
      <c r="BM26" s="63">
        <v>0</v>
      </c>
      <c r="BN26" s="63">
        <v>0</v>
      </c>
      <c r="BO26" s="63">
        <v>0</v>
      </c>
      <c r="BP26" s="63">
        <v>0</v>
      </c>
      <c r="BQ26" s="63">
        <v>0</v>
      </c>
      <c r="BR26" s="63">
        <v>0</v>
      </c>
      <c r="BS26" s="63">
        <v>0</v>
      </c>
      <c r="BT26" s="63">
        <v>0</v>
      </c>
      <c r="BU26" s="63">
        <v>0</v>
      </c>
      <c r="BV26" s="63">
        <v>0</v>
      </c>
      <c r="BW26" s="63">
        <v>0</v>
      </c>
      <c r="BX26" s="63">
        <v>0</v>
      </c>
      <c r="BY26" s="63">
        <v>0</v>
      </c>
      <c r="BZ26" s="63">
        <v>0</v>
      </c>
      <c r="CA26" s="63">
        <v>0</v>
      </c>
      <c r="CB26" s="63">
        <v>0</v>
      </c>
      <c r="CC26" s="63">
        <v>0</v>
      </c>
      <c r="CD26" s="63">
        <v>0</v>
      </c>
      <c r="CE26" s="63">
        <v>0</v>
      </c>
      <c r="CF26" s="63">
        <v>0</v>
      </c>
      <c r="CG26" s="63">
        <v>0</v>
      </c>
      <c r="CH26" s="63">
        <v>0</v>
      </c>
      <c r="CI26" s="63">
        <v>0</v>
      </c>
      <c r="CJ26" s="63">
        <v>0</v>
      </c>
      <c r="CK26" s="63">
        <v>0</v>
      </c>
      <c r="CL26" s="63">
        <v>0</v>
      </c>
      <c r="CM26" s="63">
        <v>0</v>
      </c>
      <c r="CN26" s="63">
        <v>0</v>
      </c>
      <c r="CO26" s="63">
        <v>0</v>
      </c>
      <c r="CP26" s="63">
        <v>0</v>
      </c>
      <c r="CQ26" s="63">
        <v>0</v>
      </c>
      <c r="CR26" s="63">
        <v>0</v>
      </c>
      <c r="CS26" s="63">
        <v>0</v>
      </c>
      <c r="CT26" s="63">
        <v>0</v>
      </c>
    </row>
    <row r="27" spans="1:98">
      <c r="A27" s="63" t="s">
        <v>154</v>
      </c>
      <c r="B27" s="63" t="s">
        <v>708</v>
      </c>
      <c r="C27" s="63">
        <v>8.7280599999999993</v>
      </c>
      <c r="D27" s="63">
        <v>8.7280599999999993</v>
      </c>
      <c r="E27" s="63">
        <v>8.7280599999999993</v>
      </c>
      <c r="F27" s="63">
        <v>8.7280599999999993</v>
      </c>
      <c r="G27" s="63">
        <v>8.7280599999999993</v>
      </c>
      <c r="H27" s="63">
        <v>8.7280599999999993</v>
      </c>
      <c r="I27" s="63">
        <v>8.7280599999999993</v>
      </c>
      <c r="J27" s="63">
        <v>8.7280599999999993</v>
      </c>
      <c r="K27" s="63">
        <v>8.7280599999999993</v>
      </c>
      <c r="L27" s="63">
        <v>8.7280599999999993</v>
      </c>
      <c r="M27" s="63">
        <v>8.7280599999999993</v>
      </c>
      <c r="N27" s="63">
        <v>8.7280599999999993</v>
      </c>
      <c r="O27" s="63">
        <v>8.7280599999999993</v>
      </c>
      <c r="P27" s="63">
        <v>8.7280599999999993</v>
      </c>
      <c r="Q27" s="63">
        <v>8.7280599999999993</v>
      </c>
      <c r="R27" s="63">
        <v>8.7280599999999993</v>
      </c>
      <c r="S27" s="63">
        <v>8.7280599999999993</v>
      </c>
      <c r="T27" s="63">
        <v>8.7280599999999993</v>
      </c>
      <c r="U27" s="63">
        <v>8.7280599999999993</v>
      </c>
      <c r="V27" s="63">
        <v>8.7280599999999993</v>
      </c>
      <c r="W27" s="63">
        <v>8.7280599999999993</v>
      </c>
      <c r="X27" s="63">
        <v>8.7280599999999993</v>
      </c>
      <c r="Y27" s="63">
        <v>8.7280599999999993</v>
      </c>
      <c r="Z27" s="63">
        <v>8.7280599999999993</v>
      </c>
      <c r="AA27" s="63">
        <v>8.7280599999999993</v>
      </c>
      <c r="AB27" s="63">
        <v>8.7280599999999993</v>
      </c>
      <c r="AC27" s="63">
        <v>8.7280599999999993</v>
      </c>
      <c r="AD27" s="63">
        <v>8.7280599999999993</v>
      </c>
      <c r="AE27" s="63">
        <v>8.7280599999999993</v>
      </c>
      <c r="AF27" s="63">
        <v>8.7280599999999993</v>
      </c>
      <c r="AG27" s="63">
        <v>8.7280599999999993</v>
      </c>
      <c r="AH27" s="63">
        <v>8.7280599999999993</v>
      </c>
      <c r="AI27" s="63">
        <v>8.7280599999999993</v>
      </c>
      <c r="AJ27" s="63">
        <v>8.7280599999999993</v>
      </c>
      <c r="AK27" s="63">
        <v>8.7280599999999993</v>
      </c>
      <c r="AL27" s="63">
        <v>8.7280599999999993</v>
      </c>
      <c r="AM27" s="63">
        <v>8.7280599999999993</v>
      </c>
      <c r="AN27" s="63">
        <v>8.7280599999999993</v>
      </c>
      <c r="AO27" s="63">
        <v>8.7280599999999993</v>
      </c>
      <c r="AP27" s="63">
        <v>8.7280599999999993</v>
      </c>
      <c r="AQ27" s="63">
        <v>8.7280599999999993</v>
      </c>
      <c r="AR27" s="63">
        <v>8.7280599999999993</v>
      </c>
      <c r="AS27" s="63">
        <v>8.7280599999999993</v>
      </c>
      <c r="AT27" s="63">
        <v>8.7280599999999993</v>
      </c>
      <c r="AU27" s="63">
        <v>8.7280599999999993</v>
      </c>
      <c r="AV27" s="63">
        <v>8.7280599999999993</v>
      </c>
      <c r="AW27" s="63">
        <v>8.7280599999999993</v>
      </c>
      <c r="AX27" s="63">
        <v>8.7280599999999993</v>
      </c>
      <c r="AY27" s="63">
        <v>8.7280599999999993</v>
      </c>
      <c r="AZ27" s="63">
        <v>8.7280599999999993</v>
      </c>
      <c r="BA27" s="63">
        <v>8.7280599999999993</v>
      </c>
      <c r="BB27" s="63">
        <v>8.7280599999999993</v>
      </c>
      <c r="BC27" s="63">
        <v>8.7280599999999993</v>
      </c>
      <c r="BD27" s="63">
        <v>8.7280599999999993</v>
      </c>
      <c r="BE27" s="63">
        <v>8.7280599999999993</v>
      </c>
      <c r="BF27" s="63">
        <v>8.7280599999999993</v>
      </c>
      <c r="BG27" s="63">
        <v>8.7280599999999993</v>
      </c>
      <c r="BH27" s="63">
        <v>8.7280599999999993</v>
      </c>
      <c r="BI27" s="63">
        <v>8.7280599999999993</v>
      </c>
      <c r="BJ27" s="63">
        <v>8.7280599999999993</v>
      </c>
      <c r="BK27" s="63">
        <v>8.7280599999999993</v>
      </c>
      <c r="BL27" s="63">
        <v>8.7280599999999993</v>
      </c>
      <c r="BM27" s="63">
        <v>8.7280599999999993</v>
      </c>
      <c r="BN27" s="63">
        <v>8.7280599999999993</v>
      </c>
      <c r="BO27" s="63">
        <v>8.7280599999999993</v>
      </c>
      <c r="BP27" s="63">
        <v>8.7280599999999993</v>
      </c>
      <c r="BQ27" s="63">
        <v>8.7280599999999993</v>
      </c>
      <c r="BR27" s="63">
        <v>8.7280599999999993</v>
      </c>
      <c r="BS27" s="63">
        <v>8.7280599999999993</v>
      </c>
      <c r="BT27" s="63">
        <v>8.7280599999999993</v>
      </c>
      <c r="BU27" s="63">
        <v>8.7280599999999993</v>
      </c>
      <c r="BV27" s="63">
        <v>8.7280599999999993</v>
      </c>
      <c r="BW27" s="63">
        <v>8.7280599999999993</v>
      </c>
      <c r="BX27" s="63">
        <v>17.456099999999999</v>
      </c>
      <c r="BY27" s="63">
        <v>26.184200000000001</v>
      </c>
      <c r="BZ27" s="63">
        <v>26.184200000000001</v>
      </c>
      <c r="CA27" s="63">
        <v>26.184200000000001</v>
      </c>
      <c r="CB27" s="63">
        <v>26.184200000000001</v>
      </c>
      <c r="CC27" s="63">
        <v>26.184200000000001</v>
      </c>
      <c r="CD27" s="63">
        <v>26.184200000000001</v>
      </c>
      <c r="CE27" s="63">
        <v>26.184200000000001</v>
      </c>
      <c r="CF27" s="63">
        <v>26.184200000000001</v>
      </c>
      <c r="CG27" s="63">
        <v>26.184200000000001</v>
      </c>
      <c r="CH27" s="63">
        <v>26.184200000000001</v>
      </c>
      <c r="CI27" s="63">
        <v>26.184200000000001</v>
      </c>
      <c r="CJ27" s="63">
        <v>26.184200000000001</v>
      </c>
      <c r="CK27" s="63">
        <v>8.7280599999999993</v>
      </c>
      <c r="CL27" s="63">
        <v>8.7280599999999993</v>
      </c>
      <c r="CM27" s="63">
        <v>8.7280599999999993</v>
      </c>
      <c r="CN27" s="63">
        <v>8.7280599999999993</v>
      </c>
      <c r="CO27" s="63">
        <v>8.7280599999999993</v>
      </c>
      <c r="CP27" s="63">
        <v>8.7280599999999993</v>
      </c>
      <c r="CQ27" s="63">
        <v>8.7280599999999993</v>
      </c>
      <c r="CR27" s="63">
        <v>8.7280599999999993</v>
      </c>
      <c r="CS27" s="63">
        <v>8.7280599999999993</v>
      </c>
      <c r="CT27" s="63">
        <v>8.7280599999999993</v>
      </c>
    </row>
    <row r="28" spans="1:98">
      <c r="A28" s="63" t="s">
        <v>154</v>
      </c>
      <c r="B28" s="63" t="s">
        <v>470</v>
      </c>
      <c r="C28" s="63">
        <v>19.748200000000001</v>
      </c>
      <c r="D28" s="63">
        <v>19.748200000000001</v>
      </c>
      <c r="E28" s="63">
        <v>19.748200000000001</v>
      </c>
      <c r="F28" s="63">
        <v>19.748200000000001</v>
      </c>
      <c r="G28" s="63">
        <v>19.748200000000001</v>
      </c>
      <c r="H28" s="63">
        <v>19.748200000000001</v>
      </c>
      <c r="I28" s="63">
        <v>19.748200000000001</v>
      </c>
      <c r="J28" s="63">
        <v>19.748200000000001</v>
      </c>
      <c r="K28" s="63">
        <v>19.748200000000001</v>
      </c>
      <c r="L28" s="63">
        <v>19.748200000000001</v>
      </c>
      <c r="M28" s="63">
        <v>19.748200000000001</v>
      </c>
      <c r="N28" s="63">
        <v>19.748200000000001</v>
      </c>
      <c r="O28" s="63">
        <v>19.748200000000001</v>
      </c>
      <c r="P28" s="63">
        <v>19.748200000000001</v>
      </c>
      <c r="Q28" s="63">
        <v>19.748200000000001</v>
      </c>
      <c r="R28" s="63">
        <v>19.748200000000001</v>
      </c>
      <c r="S28" s="63">
        <v>19.748200000000001</v>
      </c>
      <c r="T28" s="63">
        <v>19.748200000000001</v>
      </c>
      <c r="U28" s="63">
        <v>19.748200000000001</v>
      </c>
      <c r="V28" s="63">
        <v>19.748200000000001</v>
      </c>
      <c r="W28" s="63">
        <v>19.748200000000001</v>
      </c>
      <c r="X28" s="63">
        <v>19.748200000000001</v>
      </c>
      <c r="Y28" s="63">
        <v>19.748200000000001</v>
      </c>
      <c r="Z28" s="63">
        <v>19.748200000000001</v>
      </c>
      <c r="AA28" s="63">
        <v>19.748200000000001</v>
      </c>
      <c r="AB28" s="63">
        <v>19.748200000000001</v>
      </c>
      <c r="AC28" s="63">
        <v>19.748200000000001</v>
      </c>
      <c r="AD28" s="63">
        <v>19.748200000000001</v>
      </c>
      <c r="AE28" s="63">
        <v>19.748200000000001</v>
      </c>
      <c r="AF28" s="63">
        <v>19.748200000000001</v>
      </c>
      <c r="AG28" s="63">
        <v>19.748200000000001</v>
      </c>
      <c r="AH28" s="63">
        <v>19.748200000000001</v>
      </c>
      <c r="AI28" s="63">
        <v>19.748200000000001</v>
      </c>
      <c r="AJ28" s="63">
        <v>19.748200000000001</v>
      </c>
      <c r="AK28" s="63">
        <v>19.748200000000001</v>
      </c>
      <c r="AL28" s="63">
        <v>19.748200000000001</v>
      </c>
      <c r="AM28" s="63">
        <v>19.748200000000001</v>
      </c>
      <c r="AN28" s="63">
        <v>19.748200000000001</v>
      </c>
      <c r="AO28" s="63">
        <v>19.748200000000001</v>
      </c>
      <c r="AP28" s="63">
        <v>19.748200000000001</v>
      </c>
      <c r="AQ28" s="63">
        <v>19.748200000000001</v>
      </c>
      <c r="AR28" s="63">
        <v>19.748200000000001</v>
      </c>
      <c r="AS28" s="63">
        <v>19.748200000000001</v>
      </c>
      <c r="AT28" s="63">
        <v>19.748200000000001</v>
      </c>
      <c r="AU28" s="63">
        <v>19.748200000000001</v>
      </c>
      <c r="AV28" s="63">
        <v>19.748200000000001</v>
      </c>
      <c r="AW28" s="63">
        <v>19.748200000000001</v>
      </c>
      <c r="AX28" s="63">
        <v>19.748200000000001</v>
      </c>
      <c r="AY28" s="63">
        <v>19.748200000000001</v>
      </c>
      <c r="AZ28" s="63">
        <v>19.748200000000001</v>
      </c>
      <c r="BA28" s="63">
        <v>19.748200000000001</v>
      </c>
      <c r="BB28" s="63">
        <v>19.748200000000001</v>
      </c>
      <c r="BC28" s="63">
        <v>19.748200000000001</v>
      </c>
      <c r="BD28" s="63">
        <v>19.748200000000001</v>
      </c>
      <c r="BE28" s="63">
        <v>19.748200000000001</v>
      </c>
      <c r="BF28" s="63">
        <v>19.748200000000001</v>
      </c>
      <c r="BG28" s="63">
        <v>19.748200000000001</v>
      </c>
      <c r="BH28" s="63">
        <v>19.748200000000001</v>
      </c>
      <c r="BI28" s="63">
        <v>19.748200000000001</v>
      </c>
      <c r="BJ28" s="63">
        <v>19.748200000000001</v>
      </c>
      <c r="BK28" s="63">
        <v>19.748200000000001</v>
      </c>
      <c r="BL28" s="63">
        <v>19.748200000000001</v>
      </c>
      <c r="BM28" s="63">
        <v>19.748200000000001</v>
      </c>
      <c r="BN28" s="63">
        <v>19.748200000000001</v>
      </c>
      <c r="BO28" s="63">
        <v>19.748200000000001</v>
      </c>
      <c r="BP28" s="63">
        <v>19.748200000000001</v>
      </c>
      <c r="BQ28" s="63">
        <v>19.748200000000001</v>
      </c>
      <c r="BR28" s="63">
        <v>19.748200000000001</v>
      </c>
      <c r="BS28" s="63">
        <v>19.748200000000001</v>
      </c>
      <c r="BT28" s="63">
        <v>19.748200000000001</v>
      </c>
      <c r="BU28" s="63">
        <v>19.748200000000001</v>
      </c>
      <c r="BV28" s="63">
        <v>19.748200000000001</v>
      </c>
      <c r="BW28" s="63">
        <v>19.748200000000001</v>
      </c>
      <c r="BX28" s="63">
        <v>19.748200000000001</v>
      </c>
      <c r="BY28" s="63">
        <v>19.748200000000001</v>
      </c>
      <c r="BZ28" s="63">
        <v>19.748200000000001</v>
      </c>
      <c r="CA28" s="63">
        <v>19.748200000000001</v>
      </c>
      <c r="CB28" s="63">
        <v>19.748200000000001</v>
      </c>
      <c r="CC28" s="63">
        <v>19.748200000000001</v>
      </c>
      <c r="CD28" s="63">
        <v>19.748200000000001</v>
      </c>
      <c r="CE28" s="63">
        <v>19.748200000000001</v>
      </c>
      <c r="CF28" s="63">
        <v>19.748200000000001</v>
      </c>
      <c r="CG28" s="63">
        <v>19.748200000000001</v>
      </c>
      <c r="CH28" s="63">
        <v>19.748200000000001</v>
      </c>
      <c r="CI28" s="63">
        <v>19.748200000000001</v>
      </c>
      <c r="CJ28" s="63">
        <v>19.748200000000001</v>
      </c>
      <c r="CK28" s="63">
        <v>19.748200000000001</v>
      </c>
      <c r="CL28" s="63">
        <v>19.748200000000001</v>
      </c>
      <c r="CM28" s="63">
        <v>19.748200000000001</v>
      </c>
      <c r="CN28" s="63">
        <v>19.748200000000001</v>
      </c>
      <c r="CO28" s="63">
        <v>19.748200000000001</v>
      </c>
      <c r="CP28" s="63">
        <v>19.748200000000001</v>
      </c>
      <c r="CQ28" s="63">
        <v>19.748200000000001</v>
      </c>
      <c r="CR28" s="63">
        <v>19.748200000000001</v>
      </c>
      <c r="CS28" s="63">
        <v>19.748200000000001</v>
      </c>
      <c r="CT28" s="63">
        <v>19.748200000000001</v>
      </c>
    </row>
    <row r="29" spans="1:98">
      <c r="A29" s="63" t="s">
        <v>154</v>
      </c>
      <c r="B29" s="63" t="s">
        <v>471</v>
      </c>
      <c r="C29" s="63">
        <v>0</v>
      </c>
      <c r="D29" s="63">
        <v>0</v>
      </c>
      <c r="E29" s="63">
        <v>0</v>
      </c>
      <c r="F29" s="63">
        <v>0</v>
      </c>
      <c r="G29" s="63">
        <v>0</v>
      </c>
      <c r="H29" s="63">
        <v>0</v>
      </c>
      <c r="I29" s="63">
        <v>0</v>
      </c>
      <c r="J29" s="63">
        <v>0</v>
      </c>
      <c r="K29" s="63">
        <v>0</v>
      </c>
      <c r="L29" s="63">
        <v>0</v>
      </c>
      <c r="M29" s="63">
        <v>0</v>
      </c>
      <c r="N29" s="63">
        <v>0</v>
      </c>
      <c r="O29" s="63">
        <v>0</v>
      </c>
      <c r="P29" s="63">
        <v>0</v>
      </c>
      <c r="Q29" s="63">
        <v>0</v>
      </c>
      <c r="R29" s="63">
        <v>0</v>
      </c>
      <c r="S29" s="63">
        <v>0</v>
      </c>
      <c r="T29" s="63">
        <v>0</v>
      </c>
      <c r="U29" s="63">
        <v>0</v>
      </c>
      <c r="V29" s="63">
        <v>0</v>
      </c>
      <c r="W29" s="63">
        <v>0</v>
      </c>
      <c r="X29" s="63">
        <v>0</v>
      </c>
      <c r="Y29" s="63">
        <v>0</v>
      </c>
      <c r="Z29" s="63">
        <v>23.122599999999998</v>
      </c>
      <c r="AA29" s="63">
        <v>23.122599999999998</v>
      </c>
      <c r="AB29" s="63">
        <v>46.2453</v>
      </c>
      <c r="AC29" s="63">
        <v>69.367900000000006</v>
      </c>
      <c r="AD29" s="63">
        <v>69.367900000000006</v>
      </c>
      <c r="AE29" s="63">
        <v>69.367900000000006</v>
      </c>
      <c r="AF29" s="63">
        <v>69.367900000000006</v>
      </c>
      <c r="AG29" s="63">
        <v>46.2453</v>
      </c>
      <c r="AH29" s="63">
        <v>46.2453</v>
      </c>
      <c r="AI29" s="63">
        <v>46.2453</v>
      </c>
      <c r="AJ29" s="63">
        <v>46.2453</v>
      </c>
      <c r="AK29" s="63">
        <v>23.122599999999998</v>
      </c>
      <c r="AL29" s="63">
        <v>23.122599999999998</v>
      </c>
      <c r="AM29" s="63">
        <v>0</v>
      </c>
      <c r="AN29" s="63">
        <v>0</v>
      </c>
      <c r="AO29" s="63">
        <v>0</v>
      </c>
      <c r="AP29" s="63">
        <v>0</v>
      </c>
      <c r="AQ29" s="63">
        <v>0</v>
      </c>
      <c r="AR29" s="63">
        <v>0</v>
      </c>
      <c r="AS29" s="63">
        <v>0</v>
      </c>
      <c r="AT29" s="63">
        <v>0</v>
      </c>
      <c r="AU29" s="63">
        <v>0</v>
      </c>
      <c r="AV29" s="63">
        <v>0</v>
      </c>
      <c r="AW29" s="63">
        <v>0</v>
      </c>
      <c r="AX29" s="63">
        <v>0</v>
      </c>
      <c r="AY29" s="63">
        <v>0</v>
      </c>
      <c r="AZ29" s="63">
        <v>0</v>
      </c>
      <c r="BA29" s="63">
        <v>23.122599999999998</v>
      </c>
      <c r="BB29" s="63">
        <v>23.122599999999998</v>
      </c>
      <c r="BC29" s="63">
        <v>23.122599999999998</v>
      </c>
      <c r="BD29" s="63">
        <v>23.122599999999998</v>
      </c>
      <c r="BE29" s="63">
        <v>23.122599999999998</v>
      </c>
      <c r="BF29" s="63">
        <v>23.122599999999998</v>
      </c>
      <c r="BG29" s="63">
        <v>23.122599999999998</v>
      </c>
      <c r="BH29" s="63">
        <v>23.122599999999998</v>
      </c>
      <c r="BI29" s="63">
        <v>23.122599999999998</v>
      </c>
      <c r="BJ29" s="63">
        <v>23.122599999999998</v>
      </c>
      <c r="BK29" s="63">
        <v>23.122599999999998</v>
      </c>
      <c r="BL29" s="63">
        <v>37.445599999999999</v>
      </c>
      <c r="BM29" s="63">
        <v>46.2453</v>
      </c>
      <c r="BN29" s="63">
        <v>46.2453</v>
      </c>
      <c r="BO29" s="63">
        <v>46.2453</v>
      </c>
      <c r="BP29" s="63">
        <v>46.2453</v>
      </c>
      <c r="BQ29" s="63">
        <v>46.2453</v>
      </c>
      <c r="BR29" s="63">
        <v>46.2453</v>
      </c>
      <c r="BS29" s="63">
        <v>46.2453</v>
      </c>
      <c r="BT29" s="63">
        <v>46.2453</v>
      </c>
      <c r="BU29" s="63">
        <v>46.2453</v>
      </c>
      <c r="BV29" s="63">
        <v>49.989800000000002</v>
      </c>
      <c r="BW29" s="63">
        <v>65.529799999999994</v>
      </c>
      <c r="BX29" s="63">
        <v>85.469499999999996</v>
      </c>
      <c r="BY29" s="63">
        <v>115.613</v>
      </c>
      <c r="BZ29" s="63">
        <v>138.73599999999999</v>
      </c>
      <c r="CA29" s="63">
        <v>138.73599999999999</v>
      </c>
      <c r="CB29" s="63">
        <v>138.73599999999999</v>
      </c>
      <c r="CC29" s="63">
        <v>138.73599999999999</v>
      </c>
      <c r="CD29" s="63">
        <v>138.73599999999999</v>
      </c>
      <c r="CE29" s="63">
        <v>138.73599999999999</v>
      </c>
      <c r="CF29" s="63">
        <v>138.73599999999999</v>
      </c>
      <c r="CG29" s="63">
        <v>138.73599999999999</v>
      </c>
      <c r="CH29" s="63">
        <v>138.73599999999999</v>
      </c>
      <c r="CI29" s="63">
        <v>115.613</v>
      </c>
      <c r="CJ29" s="63">
        <v>84.252499999999998</v>
      </c>
      <c r="CK29" s="63">
        <v>65.529799999999994</v>
      </c>
      <c r="CL29" s="63">
        <v>65.529799999999994</v>
      </c>
      <c r="CM29" s="63">
        <v>65.529799999999994</v>
      </c>
      <c r="CN29" s="63">
        <v>37.445599999999999</v>
      </c>
      <c r="CO29" s="63">
        <v>23.122599999999998</v>
      </c>
      <c r="CP29" s="63">
        <v>23.122599999999998</v>
      </c>
      <c r="CQ29" s="63">
        <v>23.122599999999998</v>
      </c>
      <c r="CR29" s="63">
        <v>23.122599999999998</v>
      </c>
      <c r="CS29" s="63">
        <v>23.122599999999998</v>
      </c>
      <c r="CT29" s="63">
        <v>20.595099999999999</v>
      </c>
    </row>
    <row r="30" spans="1:98">
      <c r="A30" s="63" t="s">
        <v>154</v>
      </c>
      <c r="B30" s="63" t="s">
        <v>473</v>
      </c>
      <c r="C30" s="63">
        <v>0</v>
      </c>
      <c r="D30" s="63">
        <v>0</v>
      </c>
      <c r="E30" s="63">
        <v>0</v>
      </c>
      <c r="F30" s="63">
        <v>0</v>
      </c>
      <c r="G30" s="63">
        <v>0</v>
      </c>
      <c r="H30" s="63">
        <v>0</v>
      </c>
      <c r="I30" s="63">
        <v>0</v>
      </c>
      <c r="J30" s="63">
        <v>0</v>
      </c>
      <c r="K30" s="63">
        <v>0</v>
      </c>
      <c r="L30" s="63">
        <v>0</v>
      </c>
      <c r="M30" s="63">
        <v>0</v>
      </c>
      <c r="N30" s="63">
        <v>0</v>
      </c>
      <c r="O30" s="63">
        <v>0</v>
      </c>
      <c r="P30" s="63">
        <v>0</v>
      </c>
      <c r="Q30" s="63">
        <v>0</v>
      </c>
      <c r="R30" s="63">
        <v>0</v>
      </c>
      <c r="S30" s="63">
        <v>0</v>
      </c>
      <c r="T30" s="63">
        <v>0</v>
      </c>
      <c r="U30" s="63">
        <v>0</v>
      </c>
      <c r="V30" s="63">
        <v>0</v>
      </c>
      <c r="W30" s="63">
        <v>0</v>
      </c>
      <c r="X30" s="63">
        <v>0</v>
      </c>
      <c r="Y30" s="63">
        <v>0</v>
      </c>
      <c r="Z30" s="63">
        <v>0</v>
      </c>
      <c r="AA30" s="63">
        <v>0</v>
      </c>
      <c r="AB30" s="63">
        <v>16.1297</v>
      </c>
      <c r="AC30" s="63">
        <v>16.1297</v>
      </c>
      <c r="AD30" s="63">
        <v>16.1297</v>
      </c>
      <c r="AE30" s="63">
        <v>16.1297</v>
      </c>
      <c r="AF30" s="63">
        <v>16.1297</v>
      </c>
      <c r="AG30" s="63">
        <v>16.1297</v>
      </c>
      <c r="AH30" s="63">
        <v>0</v>
      </c>
      <c r="AI30" s="63">
        <v>0</v>
      </c>
      <c r="AJ30" s="63">
        <v>0</v>
      </c>
      <c r="AK30" s="63">
        <v>0</v>
      </c>
      <c r="AL30" s="63">
        <v>0</v>
      </c>
      <c r="AM30" s="63">
        <v>0</v>
      </c>
      <c r="AN30" s="63">
        <v>0</v>
      </c>
      <c r="AO30" s="63">
        <v>0</v>
      </c>
      <c r="AP30" s="63">
        <v>0</v>
      </c>
      <c r="AQ30" s="63">
        <v>0</v>
      </c>
      <c r="AR30" s="63">
        <v>0</v>
      </c>
      <c r="AS30" s="63">
        <v>0</v>
      </c>
      <c r="AT30" s="63">
        <v>0</v>
      </c>
      <c r="AU30" s="63">
        <v>0</v>
      </c>
      <c r="AV30" s="63">
        <v>0</v>
      </c>
      <c r="AW30" s="63">
        <v>0</v>
      </c>
      <c r="AX30" s="63">
        <v>0</v>
      </c>
      <c r="AY30" s="63">
        <v>0</v>
      </c>
      <c r="AZ30" s="63">
        <v>0</v>
      </c>
      <c r="BA30" s="63">
        <v>0</v>
      </c>
      <c r="BB30" s="63">
        <v>0</v>
      </c>
      <c r="BC30" s="63">
        <v>0</v>
      </c>
      <c r="BD30" s="63">
        <v>0</v>
      </c>
      <c r="BE30" s="63">
        <v>0</v>
      </c>
      <c r="BF30" s="63">
        <v>0</v>
      </c>
      <c r="BG30" s="63">
        <v>0</v>
      </c>
      <c r="BH30" s="63">
        <v>0</v>
      </c>
      <c r="BI30" s="63">
        <v>0</v>
      </c>
      <c r="BJ30" s="63">
        <v>0</v>
      </c>
      <c r="BK30" s="63">
        <v>0</v>
      </c>
      <c r="BL30" s="63">
        <v>0</v>
      </c>
      <c r="BM30" s="63">
        <v>0</v>
      </c>
      <c r="BN30" s="63">
        <v>0</v>
      </c>
      <c r="BO30" s="63">
        <v>0</v>
      </c>
      <c r="BP30" s="63">
        <v>0</v>
      </c>
      <c r="BQ30" s="63">
        <v>0</v>
      </c>
      <c r="BR30" s="63">
        <v>0</v>
      </c>
      <c r="BS30" s="63">
        <v>0</v>
      </c>
      <c r="BT30" s="63">
        <v>0</v>
      </c>
      <c r="BU30" s="63">
        <v>0</v>
      </c>
      <c r="BV30" s="63">
        <v>0</v>
      </c>
      <c r="BW30" s="63">
        <v>0</v>
      </c>
      <c r="BX30" s="63">
        <v>0</v>
      </c>
      <c r="BY30" s="63">
        <v>0</v>
      </c>
      <c r="BZ30" s="63">
        <v>16.1297</v>
      </c>
      <c r="CA30" s="63">
        <v>32.259500000000003</v>
      </c>
      <c r="CB30" s="63">
        <v>32.259500000000003</v>
      </c>
      <c r="CC30" s="63">
        <v>32.259500000000003</v>
      </c>
      <c r="CD30" s="63">
        <v>32.259500000000003</v>
      </c>
      <c r="CE30" s="63">
        <v>16.1297</v>
      </c>
      <c r="CF30" s="63">
        <v>0</v>
      </c>
      <c r="CG30" s="63">
        <v>0</v>
      </c>
      <c r="CH30" s="63">
        <v>0</v>
      </c>
      <c r="CI30" s="63">
        <v>0</v>
      </c>
      <c r="CJ30" s="63">
        <v>0</v>
      </c>
      <c r="CK30" s="63">
        <v>0</v>
      </c>
      <c r="CL30" s="63">
        <v>0</v>
      </c>
      <c r="CM30" s="63">
        <v>0</v>
      </c>
      <c r="CN30" s="63">
        <v>0</v>
      </c>
      <c r="CO30" s="63">
        <v>0</v>
      </c>
      <c r="CP30" s="63">
        <v>0</v>
      </c>
      <c r="CQ30" s="63">
        <v>0</v>
      </c>
      <c r="CR30" s="63">
        <v>0</v>
      </c>
      <c r="CS30" s="63">
        <v>0</v>
      </c>
      <c r="CT30" s="63">
        <v>0</v>
      </c>
    </row>
    <row r="31" spans="1:98">
      <c r="A31" s="63" t="s">
        <v>154</v>
      </c>
      <c r="B31" s="63" t="s">
        <v>601</v>
      </c>
      <c r="C31" s="63">
        <v>0</v>
      </c>
      <c r="D31" s="63">
        <v>0</v>
      </c>
      <c r="E31" s="63">
        <v>0</v>
      </c>
      <c r="F31" s="63">
        <v>0</v>
      </c>
      <c r="G31" s="63">
        <v>0</v>
      </c>
      <c r="H31" s="63">
        <v>0</v>
      </c>
      <c r="I31" s="63">
        <v>0</v>
      </c>
      <c r="J31" s="63">
        <v>0</v>
      </c>
      <c r="K31" s="63">
        <v>0</v>
      </c>
      <c r="L31" s="63">
        <v>0</v>
      </c>
      <c r="M31" s="63">
        <v>0</v>
      </c>
      <c r="N31" s="63">
        <v>0</v>
      </c>
      <c r="O31" s="63">
        <v>0</v>
      </c>
      <c r="P31" s="63">
        <v>0</v>
      </c>
      <c r="Q31" s="63">
        <v>0</v>
      </c>
      <c r="R31" s="63">
        <v>0</v>
      </c>
      <c r="S31" s="63">
        <v>0</v>
      </c>
      <c r="T31" s="63">
        <v>0</v>
      </c>
      <c r="U31" s="63">
        <v>0</v>
      </c>
      <c r="V31" s="63">
        <v>0</v>
      </c>
      <c r="W31" s="63">
        <v>0</v>
      </c>
      <c r="X31" s="63">
        <v>0</v>
      </c>
      <c r="Y31" s="63">
        <v>0</v>
      </c>
      <c r="Z31" s="63">
        <v>0</v>
      </c>
      <c r="AA31" s="63">
        <v>0</v>
      </c>
      <c r="AB31" s="63">
        <v>0</v>
      </c>
      <c r="AC31" s="63">
        <v>0</v>
      </c>
      <c r="AD31" s="63">
        <v>0</v>
      </c>
      <c r="AE31" s="63">
        <v>0</v>
      </c>
      <c r="AF31" s="63">
        <v>0</v>
      </c>
      <c r="AG31" s="63">
        <v>0</v>
      </c>
      <c r="AH31" s="63">
        <v>0</v>
      </c>
      <c r="AI31" s="63">
        <v>0</v>
      </c>
      <c r="AJ31" s="63">
        <v>0</v>
      </c>
      <c r="AK31" s="63">
        <v>0</v>
      </c>
      <c r="AL31" s="63">
        <v>0</v>
      </c>
      <c r="AM31" s="63">
        <v>0</v>
      </c>
      <c r="AN31" s="63">
        <v>0</v>
      </c>
      <c r="AO31" s="63">
        <v>0</v>
      </c>
      <c r="AP31" s="63">
        <v>0</v>
      </c>
      <c r="AQ31" s="63">
        <v>0</v>
      </c>
      <c r="AR31" s="63">
        <v>0</v>
      </c>
      <c r="AS31" s="63">
        <v>0</v>
      </c>
      <c r="AT31" s="63">
        <v>0</v>
      </c>
      <c r="AU31" s="63">
        <v>0</v>
      </c>
      <c r="AV31" s="63">
        <v>0</v>
      </c>
      <c r="AW31" s="63">
        <v>0</v>
      </c>
      <c r="AX31" s="63">
        <v>0</v>
      </c>
      <c r="AY31" s="63">
        <v>0</v>
      </c>
      <c r="AZ31" s="63">
        <v>0</v>
      </c>
      <c r="BA31" s="63">
        <v>0</v>
      </c>
      <c r="BB31" s="63">
        <v>0</v>
      </c>
      <c r="BC31" s="63">
        <v>0</v>
      </c>
      <c r="BD31" s="63">
        <v>0</v>
      </c>
      <c r="BE31" s="63">
        <v>0</v>
      </c>
      <c r="BF31" s="63">
        <v>0</v>
      </c>
      <c r="BG31" s="63">
        <v>0</v>
      </c>
      <c r="BH31" s="63">
        <v>0</v>
      </c>
      <c r="BI31" s="63">
        <v>0</v>
      </c>
      <c r="BJ31" s="63">
        <v>0</v>
      </c>
      <c r="BK31" s="63">
        <v>0</v>
      </c>
      <c r="BL31" s="63">
        <v>0</v>
      </c>
      <c r="BM31" s="63">
        <v>0</v>
      </c>
      <c r="BN31" s="63">
        <v>0</v>
      </c>
      <c r="BO31" s="63">
        <v>0</v>
      </c>
      <c r="BP31" s="63">
        <v>0</v>
      </c>
      <c r="BQ31" s="63">
        <v>0</v>
      </c>
      <c r="BR31" s="63">
        <v>0</v>
      </c>
      <c r="BS31" s="63">
        <v>0</v>
      </c>
      <c r="BT31" s="63">
        <v>0</v>
      </c>
      <c r="BU31" s="63">
        <v>0</v>
      </c>
      <c r="BV31" s="63">
        <v>0</v>
      </c>
      <c r="BW31" s="63">
        <v>0</v>
      </c>
      <c r="BX31" s="63">
        <v>0</v>
      </c>
      <c r="BY31" s="63">
        <v>0</v>
      </c>
      <c r="BZ31" s="63">
        <v>0</v>
      </c>
      <c r="CA31" s="63">
        <v>0</v>
      </c>
      <c r="CB31" s="63">
        <v>0</v>
      </c>
      <c r="CC31" s="63">
        <v>0</v>
      </c>
      <c r="CD31" s="63">
        <v>0</v>
      </c>
      <c r="CE31" s="63">
        <v>0</v>
      </c>
      <c r="CF31" s="63">
        <v>0</v>
      </c>
      <c r="CG31" s="63">
        <v>0</v>
      </c>
      <c r="CH31" s="63">
        <v>0</v>
      </c>
      <c r="CI31" s="63">
        <v>0</v>
      </c>
      <c r="CJ31" s="63">
        <v>0</v>
      </c>
      <c r="CK31" s="63">
        <v>0</v>
      </c>
      <c r="CL31" s="63">
        <v>0</v>
      </c>
      <c r="CM31" s="63">
        <v>0</v>
      </c>
      <c r="CN31" s="63">
        <v>0</v>
      </c>
      <c r="CO31" s="63">
        <v>0</v>
      </c>
      <c r="CP31" s="63">
        <v>0</v>
      </c>
      <c r="CQ31" s="63">
        <v>0</v>
      </c>
      <c r="CR31" s="63">
        <v>0</v>
      </c>
      <c r="CS31" s="63">
        <v>0</v>
      </c>
      <c r="CT31" s="63">
        <v>0</v>
      </c>
    </row>
    <row r="32" spans="1:98">
      <c r="A32" s="63" t="s">
        <v>154</v>
      </c>
      <c r="B32" s="63" t="s">
        <v>602</v>
      </c>
      <c r="C32" s="63">
        <v>0</v>
      </c>
      <c r="D32" s="63">
        <v>0</v>
      </c>
      <c r="E32" s="63">
        <v>0</v>
      </c>
      <c r="F32" s="63">
        <v>0</v>
      </c>
      <c r="G32" s="63">
        <v>0</v>
      </c>
      <c r="H32" s="63">
        <v>0</v>
      </c>
      <c r="I32" s="63">
        <v>0</v>
      </c>
      <c r="J32" s="63">
        <v>0</v>
      </c>
      <c r="K32" s="63">
        <v>0</v>
      </c>
      <c r="L32" s="63">
        <v>0</v>
      </c>
      <c r="M32" s="63">
        <v>0</v>
      </c>
      <c r="N32" s="63">
        <v>0</v>
      </c>
      <c r="O32" s="63">
        <v>0</v>
      </c>
      <c r="P32" s="63">
        <v>0</v>
      </c>
      <c r="Q32" s="63">
        <v>0</v>
      </c>
      <c r="R32" s="63">
        <v>0</v>
      </c>
      <c r="S32" s="63">
        <v>0</v>
      </c>
      <c r="T32" s="63">
        <v>0</v>
      </c>
      <c r="U32" s="63">
        <v>0</v>
      </c>
      <c r="V32" s="63">
        <v>0</v>
      </c>
      <c r="W32" s="63">
        <v>0</v>
      </c>
      <c r="X32" s="63">
        <v>0</v>
      </c>
      <c r="Y32" s="63">
        <v>0</v>
      </c>
      <c r="Z32" s="63">
        <v>0</v>
      </c>
      <c r="AA32" s="63">
        <v>0</v>
      </c>
      <c r="AB32" s="63">
        <v>0</v>
      </c>
      <c r="AC32" s="63">
        <v>0</v>
      </c>
      <c r="AD32" s="63">
        <v>0</v>
      </c>
      <c r="AE32" s="63">
        <v>0</v>
      </c>
      <c r="AF32" s="63">
        <v>0</v>
      </c>
      <c r="AG32" s="63">
        <v>0</v>
      </c>
      <c r="AH32" s="63">
        <v>0</v>
      </c>
      <c r="AI32" s="63">
        <v>0</v>
      </c>
      <c r="AJ32" s="63">
        <v>0</v>
      </c>
      <c r="AK32" s="63">
        <v>0</v>
      </c>
      <c r="AL32" s="63">
        <v>0</v>
      </c>
      <c r="AM32" s="63">
        <v>0</v>
      </c>
      <c r="AN32" s="63">
        <v>0</v>
      </c>
      <c r="AO32" s="63">
        <v>0</v>
      </c>
      <c r="AP32" s="63">
        <v>0</v>
      </c>
      <c r="AQ32" s="63">
        <v>0</v>
      </c>
      <c r="AR32" s="63">
        <v>0</v>
      </c>
      <c r="AS32" s="63">
        <v>0</v>
      </c>
      <c r="AT32" s="63">
        <v>0</v>
      </c>
      <c r="AU32" s="63">
        <v>0</v>
      </c>
      <c r="AV32" s="63">
        <v>0</v>
      </c>
      <c r="AW32" s="63">
        <v>0</v>
      </c>
      <c r="AX32" s="63">
        <v>0</v>
      </c>
      <c r="AY32" s="63">
        <v>0</v>
      </c>
      <c r="AZ32" s="63">
        <v>0</v>
      </c>
      <c r="BA32" s="63">
        <v>0</v>
      </c>
      <c r="BB32" s="63">
        <v>0</v>
      </c>
      <c r="BC32" s="63">
        <v>0</v>
      </c>
      <c r="BD32" s="63">
        <v>0</v>
      </c>
      <c r="BE32" s="63">
        <v>0</v>
      </c>
      <c r="BF32" s="63">
        <v>0</v>
      </c>
      <c r="BG32" s="63">
        <v>0</v>
      </c>
      <c r="BH32" s="63">
        <v>0</v>
      </c>
      <c r="BI32" s="63">
        <v>0</v>
      </c>
      <c r="BJ32" s="63">
        <v>0</v>
      </c>
      <c r="BK32" s="63">
        <v>0</v>
      </c>
      <c r="BL32" s="63">
        <v>0</v>
      </c>
      <c r="BM32" s="63">
        <v>0</v>
      </c>
      <c r="BN32" s="63">
        <v>0</v>
      </c>
      <c r="BO32" s="63">
        <v>0</v>
      </c>
      <c r="BP32" s="63">
        <v>0</v>
      </c>
      <c r="BQ32" s="63">
        <v>0</v>
      </c>
      <c r="BR32" s="63">
        <v>0</v>
      </c>
      <c r="BS32" s="63">
        <v>0</v>
      </c>
      <c r="BT32" s="63">
        <v>0</v>
      </c>
      <c r="BU32" s="63">
        <v>0</v>
      </c>
      <c r="BV32" s="63">
        <v>0</v>
      </c>
      <c r="BW32" s="63">
        <v>0</v>
      </c>
      <c r="BX32" s="63">
        <v>0</v>
      </c>
      <c r="BY32" s="63">
        <v>0</v>
      </c>
      <c r="BZ32" s="63">
        <v>0</v>
      </c>
      <c r="CA32" s="63">
        <v>0</v>
      </c>
      <c r="CB32" s="63">
        <v>0</v>
      </c>
      <c r="CC32" s="63">
        <v>0</v>
      </c>
      <c r="CD32" s="63">
        <v>0</v>
      </c>
      <c r="CE32" s="63">
        <v>0</v>
      </c>
      <c r="CF32" s="63">
        <v>0</v>
      </c>
      <c r="CG32" s="63">
        <v>0</v>
      </c>
      <c r="CH32" s="63">
        <v>0</v>
      </c>
      <c r="CI32" s="63">
        <v>0</v>
      </c>
      <c r="CJ32" s="63">
        <v>0</v>
      </c>
      <c r="CK32" s="63">
        <v>0</v>
      </c>
      <c r="CL32" s="63">
        <v>0</v>
      </c>
      <c r="CM32" s="63">
        <v>0</v>
      </c>
      <c r="CN32" s="63">
        <v>0</v>
      </c>
      <c r="CO32" s="63">
        <v>0</v>
      </c>
      <c r="CP32" s="63">
        <v>0</v>
      </c>
      <c r="CQ32" s="63">
        <v>0</v>
      </c>
      <c r="CR32" s="63">
        <v>0</v>
      </c>
      <c r="CS32" s="63">
        <v>0</v>
      </c>
      <c r="CT32" s="63">
        <v>0</v>
      </c>
    </row>
    <row r="33" spans="1:98">
      <c r="A33" s="63" t="s">
        <v>154</v>
      </c>
      <c r="B33" s="63" t="s">
        <v>475</v>
      </c>
      <c r="C33" s="63">
        <v>51.758200000000002</v>
      </c>
      <c r="D33" s="63">
        <v>51.758200000000002</v>
      </c>
      <c r="E33" s="63">
        <v>51.758200000000002</v>
      </c>
      <c r="F33" s="63">
        <v>51.758200000000002</v>
      </c>
      <c r="G33" s="63">
        <v>51.758200000000002</v>
      </c>
      <c r="H33" s="63">
        <v>51.758200000000002</v>
      </c>
      <c r="I33" s="63">
        <v>51.758200000000002</v>
      </c>
      <c r="J33" s="63">
        <v>51.758200000000002</v>
      </c>
      <c r="K33" s="63">
        <v>51.758200000000002</v>
      </c>
      <c r="L33" s="63">
        <v>51.758200000000002</v>
      </c>
      <c r="M33" s="63">
        <v>51.758200000000002</v>
      </c>
      <c r="N33" s="63">
        <v>51.758200000000002</v>
      </c>
      <c r="O33" s="63">
        <v>51.758200000000002</v>
      </c>
      <c r="P33" s="63">
        <v>51.758200000000002</v>
      </c>
      <c r="Q33" s="63">
        <v>51.758200000000002</v>
      </c>
      <c r="R33" s="63">
        <v>51.758200000000002</v>
      </c>
      <c r="S33" s="63">
        <v>51.758200000000002</v>
      </c>
      <c r="T33" s="63">
        <v>51.758200000000002</v>
      </c>
      <c r="U33" s="63">
        <v>51.758200000000002</v>
      </c>
      <c r="V33" s="63">
        <v>51.758200000000002</v>
      </c>
      <c r="W33" s="63">
        <v>51.758200000000002</v>
      </c>
      <c r="X33" s="63">
        <v>51.758200000000002</v>
      </c>
      <c r="Y33" s="63">
        <v>51.758200000000002</v>
      </c>
      <c r="Z33" s="63">
        <v>51.758200000000002</v>
      </c>
      <c r="AA33" s="63">
        <v>51.758200000000002</v>
      </c>
      <c r="AB33" s="63">
        <v>51.758200000000002</v>
      </c>
      <c r="AC33" s="63">
        <v>51.758200000000002</v>
      </c>
      <c r="AD33" s="63">
        <v>51.758200000000002</v>
      </c>
      <c r="AE33" s="63">
        <v>51.758200000000002</v>
      </c>
      <c r="AF33" s="63">
        <v>51.758200000000002</v>
      </c>
      <c r="AG33" s="63">
        <v>51.758200000000002</v>
      </c>
      <c r="AH33" s="63">
        <v>51.758200000000002</v>
      </c>
      <c r="AI33" s="63">
        <v>51.758200000000002</v>
      </c>
      <c r="AJ33" s="63">
        <v>51.758200000000002</v>
      </c>
      <c r="AK33" s="63">
        <v>51.758200000000002</v>
      </c>
      <c r="AL33" s="63">
        <v>51.758200000000002</v>
      </c>
      <c r="AM33" s="63">
        <v>51.758200000000002</v>
      </c>
      <c r="AN33" s="63">
        <v>51.758200000000002</v>
      </c>
      <c r="AO33" s="63">
        <v>51.758200000000002</v>
      </c>
      <c r="AP33" s="63">
        <v>51.758200000000002</v>
      </c>
      <c r="AQ33" s="63">
        <v>51.758200000000002</v>
      </c>
      <c r="AR33" s="63">
        <v>51.758200000000002</v>
      </c>
      <c r="AS33" s="63">
        <v>51.758200000000002</v>
      </c>
      <c r="AT33" s="63">
        <v>51.758200000000002</v>
      </c>
      <c r="AU33" s="63">
        <v>51.758200000000002</v>
      </c>
      <c r="AV33" s="63">
        <v>51.758200000000002</v>
      </c>
      <c r="AW33" s="63">
        <v>51.758200000000002</v>
      </c>
      <c r="AX33" s="63">
        <v>51.758200000000002</v>
      </c>
      <c r="AY33" s="63">
        <v>51.758200000000002</v>
      </c>
      <c r="AZ33" s="63">
        <v>51.758200000000002</v>
      </c>
      <c r="BA33" s="63">
        <v>51.758200000000002</v>
      </c>
      <c r="BB33" s="63">
        <v>51.758200000000002</v>
      </c>
      <c r="BC33" s="63">
        <v>51.758200000000002</v>
      </c>
      <c r="BD33" s="63">
        <v>51.758200000000002</v>
      </c>
      <c r="BE33" s="63">
        <v>51.758200000000002</v>
      </c>
      <c r="BF33" s="63">
        <v>51.758200000000002</v>
      </c>
      <c r="BG33" s="63">
        <v>51.758200000000002</v>
      </c>
      <c r="BH33" s="63">
        <v>51.758200000000002</v>
      </c>
      <c r="BI33" s="63">
        <v>51.758200000000002</v>
      </c>
      <c r="BJ33" s="63">
        <v>51.758200000000002</v>
      </c>
      <c r="BK33" s="63">
        <v>51.758200000000002</v>
      </c>
      <c r="BL33" s="63">
        <v>51.758200000000002</v>
      </c>
      <c r="BM33" s="63">
        <v>51.758200000000002</v>
      </c>
      <c r="BN33" s="63">
        <v>51.758200000000002</v>
      </c>
      <c r="BO33" s="63">
        <v>51.758200000000002</v>
      </c>
      <c r="BP33" s="63">
        <v>51.758200000000002</v>
      </c>
      <c r="BQ33" s="63">
        <v>51.758200000000002</v>
      </c>
      <c r="BR33" s="63">
        <v>51.758200000000002</v>
      </c>
      <c r="BS33" s="63">
        <v>51.758200000000002</v>
      </c>
      <c r="BT33" s="63">
        <v>51.758200000000002</v>
      </c>
      <c r="BU33" s="63">
        <v>51.758200000000002</v>
      </c>
      <c r="BV33" s="63">
        <v>51.758200000000002</v>
      </c>
      <c r="BW33" s="63">
        <v>51.758200000000002</v>
      </c>
      <c r="BX33" s="63">
        <v>51.758200000000002</v>
      </c>
      <c r="BY33" s="63">
        <v>51.758200000000002</v>
      </c>
      <c r="BZ33" s="63">
        <v>51.758200000000002</v>
      </c>
      <c r="CA33" s="63">
        <v>51.758200000000002</v>
      </c>
      <c r="CB33" s="63">
        <v>51.758200000000002</v>
      </c>
      <c r="CC33" s="63">
        <v>51.758200000000002</v>
      </c>
      <c r="CD33" s="63">
        <v>51.758200000000002</v>
      </c>
      <c r="CE33" s="63">
        <v>51.758200000000002</v>
      </c>
      <c r="CF33" s="63">
        <v>51.758200000000002</v>
      </c>
      <c r="CG33" s="63">
        <v>51.758200000000002</v>
      </c>
      <c r="CH33" s="63">
        <v>51.758200000000002</v>
      </c>
      <c r="CI33" s="63">
        <v>51.758200000000002</v>
      </c>
      <c r="CJ33" s="63">
        <v>51.758200000000002</v>
      </c>
      <c r="CK33" s="63">
        <v>51.758200000000002</v>
      </c>
      <c r="CL33" s="63">
        <v>51.758200000000002</v>
      </c>
      <c r="CM33" s="63">
        <v>51.758200000000002</v>
      </c>
      <c r="CN33" s="63">
        <v>51.758200000000002</v>
      </c>
      <c r="CO33" s="63">
        <v>51.758200000000002</v>
      </c>
      <c r="CP33" s="63">
        <v>51.758200000000002</v>
      </c>
      <c r="CQ33" s="63">
        <v>51.758200000000002</v>
      </c>
      <c r="CR33" s="63">
        <v>51.758200000000002</v>
      </c>
      <c r="CS33" s="63">
        <v>51.758200000000002</v>
      </c>
      <c r="CT33" s="63">
        <v>51.758200000000002</v>
      </c>
    </row>
    <row r="34" spans="1:98">
      <c r="A34" s="63" t="s">
        <v>154</v>
      </c>
      <c r="B34" s="63" t="s">
        <v>476</v>
      </c>
      <c r="C34" s="63">
        <v>45.016800000000003</v>
      </c>
      <c r="D34" s="63">
        <v>45.016800000000003</v>
      </c>
      <c r="E34" s="63">
        <v>45.016800000000003</v>
      </c>
      <c r="F34" s="63">
        <v>45.016800000000003</v>
      </c>
      <c r="G34" s="63">
        <v>45.019799999999996</v>
      </c>
      <c r="H34" s="63">
        <v>45.019799999999996</v>
      </c>
      <c r="I34" s="63">
        <v>45.019799999999996</v>
      </c>
      <c r="J34" s="63">
        <v>45.019799999999996</v>
      </c>
      <c r="K34" s="63">
        <v>45.019799999999996</v>
      </c>
      <c r="L34" s="63">
        <v>45.019799999999996</v>
      </c>
      <c r="M34" s="63">
        <v>45.019799999999996</v>
      </c>
      <c r="N34" s="63">
        <v>45.019799999999996</v>
      </c>
      <c r="O34" s="63">
        <v>45.019799999999996</v>
      </c>
      <c r="P34" s="63">
        <v>45.019799999999996</v>
      </c>
      <c r="Q34" s="63">
        <v>45.019799999999996</v>
      </c>
      <c r="R34" s="63">
        <v>45.019799999999996</v>
      </c>
      <c r="S34" s="63">
        <v>45.019799999999996</v>
      </c>
      <c r="T34" s="63">
        <v>45.019799999999996</v>
      </c>
      <c r="U34" s="63">
        <v>45.019799999999996</v>
      </c>
      <c r="V34" s="63">
        <v>45.019799999999996</v>
      </c>
      <c r="W34" s="63">
        <v>45.019799999999996</v>
      </c>
      <c r="X34" s="63">
        <v>45.019799999999996</v>
      </c>
      <c r="Y34" s="63">
        <v>45.019799999999996</v>
      </c>
      <c r="Z34" s="63">
        <v>45.019799999999996</v>
      </c>
      <c r="AA34" s="63">
        <v>45.019799999999996</v>
      </c>
      <c r="AB34" s="63">
        <v>45.019799999999996</v>
      </c>
      <c r="AC34" s="63">
        <v>45.019799999999996</v>
      </c>
      <c r="AD34" s="63">
        <v>45.019799999999996</v>
      </c>
      <c r="AE34" s="63">
        <v>45.019799999999996</v>
      </c>
      <c r="AF34" s="63">
        <v>45.019799999999996</v>
      </c>
      <c r="AG34" s="63">
        <v>45.019799999999996</v>
      </c>
      <c r="AH34" s="63">
        <v>45.019799999999996</v>
      </c>
      <c r="AI34" s="63">
        <v>45.019799999999996</v>
      </c>
      <c r="AJ34" s="63">
        <v>45.019799999999996</v>
      </c>
      <c r="AK34" s="63">
        <v>45.019799999999996</v>
      </c>
      <c r="AL34" s="63">
        <v>45.019799999999996</v>
      </c>
      <c r="AM34" s="63">
        <v>45.019799999999996</v>
      </c>
      <c r="AN34" s="63">
        <v>45.019799999999996</v>
      </c>
      <c r="AO34" s="63">
        <v>45.019799999999996</v>
      </c>
      <c r="AP34" s="63">
        <v>45.019799999999996</v>
      </c>
      <c r="AQ34" s="63">
        <v>45.019799999999996</v>
      </c>
      <c r="AR34" s="63">
        <v>45.019799999999996</v>
      </c>
      <c r="AS34" s="63">
        <v>45.019799999999996</v>
      </c>
      <c r="AT34" s="63">
        <v>45.019799999999996</v>
      </c>
      <c r="AU34" s="63">
        <v>45.019799999999996</v>
      </c>
      <c r="AV34" s="63">
        <v>45.019799999999996</v>
      </c>
      <c r="AW34" s="63">
        <v>45.019799999999996</v>
      </c>
      <c r="AX34" s="63">
        <v>45.019799999999996</v>
      </c>
      <c r="AY34" s="63">
        <v>45.019799999999996</v>
      </c>
      <c r="AZ34" s="63">
        <v>45.019799999999996</v>
      </c>
      <c r="BA34" s="63">
        <v>45.019799999999996</v>
      </c>
      <c r="BB34" s="63">
        <v>45.019799999999996</v>
      </c>
      <c r="BC34" s="63">
        <v>45.019799999999996</v>
      </c>
      <c r="BD34" s="63">
        <v>45.019799999999996</v>
      </c>
      <c r="BE34" s="63">
        <v>45.019799999999996</v>
      </c>
      <c r="BF34" s="63">
        <v>45.019799999999996</v>
      </c>
      <c r="BG34" s="63">
        <v>45.019799999999996</v>
      </c>
      <c r="BH34" s="63">
        <v>45.019799999999996</v>
      </c>
      <c r="BI34" s="63">
        <v>45.019799999999996</v>
      </c>
      <c r="BJ34" s="63">
        <v>45.019799999999996</v>
      </c>
      <c r="BK34" s="63">
        <v>45.019799999999996</v>
      </c>
      <c r="BL34" s="63">
        <v>45.019799999999996</v>
      </c>
      <c r="BM34" s="63">
        <v>45.019799999999996</v>
      </c>
      <c r="BN34" s="63">
        <v>45.019799999999996</v>
      </c>
      <c r="BO34" s="63">
        <v>45.019799999999996</v>
      </c>
      <c r="BP34" s="63">
        <v>45.019799999999996</v>
      </c>
      <c r="BQ34" s="63">
        <v>45.019799999999996</v>
      </c>
      <c r="BR34" s="63">
        <v>45.019799999999996</v>
      </c>
      <c r="BS34" s="63">
        <v>45.019799999999996</v>
      </c>
      <c r="BT34" s="63">
        <v>45.019799999999996</v>
      </c>
      <c r="BU34" s="63">
        <v>45.019799999999996</v>
      </c>
      <c r="BV34" s="63">
        <v>45.019799999999996</v>
      </c>
      <c r="BW34" s="63">
        <v>45.019799999999996</v>
      </c>
      <c r="BX34" s="63">
        <v>45.019799999999996</v>
      </c>
      <c r="BY34" s="63">
        <v>45.019799999999996</v>
      </c>
      <c r="BZ34" s="63">
        <v>45.019799999999996</v>
      </c>
      <c r="CA34" s="63">
        <v>45.019799999999996</v>
      </c>
      <c r="CB34" s="63">
        <v>45.019799999999996</v>
      </c>
      <c r="CC34" s="63">
        <v>45.019799999999996</v>
      </c>
      <c r="CD34" s="63">
        <v>45.019799999999996</v>
      </c>
      <c r="CE34" s="63">
        <v>45.019799999999996</v>
      </c>
      <c r="CF34" s="63">
        <v>45.019799999999996</v>
      </c>
      <c r="CG34" s="63">
        <v>45.019799999999996</v>
      </c>
      <c r="CH34" s="63">
        <v>45.019799999999996</v>
      </c>
      <c r="CI34" s="63">
        <v>45.019799999999996</v>
      </c>
      <c r="CJ34" s="63">
        <v>45.019799999999996</v>
      </c>
      <c r="CK34" s="63">
        <v>45.019799999999996</v>
      </c>
      <c r="CL34" s="63">
        <v>45.019799999999996</v>
      </c>
      <c r="CM34" s="63">
        <v>45.019799999999996</v>
      </c>
      <c r="CN34" s="63">
        <v>45.019799999999996</v>
      </c>
      <c r="CO34" s="63">
        <v>45.019799999999996</v>
      </c>
      <c r="CP34" s="63">
        <v>45.019799999999996</v>
      </c>
      <c r="CQ34" s="63">
        <v>45.019799999999996</v>
      </c>
      <c r="CR34" s="63">
        <v>45.019799999999996</v>
      </c>
      <c r="CS34" s="63">
        <v>45.019799999999996</v>
      </c>
      <c r="CT34" s="63">
        <v>45.019799999999996</v>
      </c>
    </row>
    <row r="35" spans="1:98">
      <c r="A35" s="63" t="s">
        <v>154</v>
      </c>
      <c r="B35" s="63" t="s">
        <v>477</v>
      </c>
      <c r="C35" s="63">
        <v>115.91</v>
      </c>
      <c r="D35" s="63">
        <v>115.91</v>
      </c>
      <c r="E35" s="63">
        <v>115.91</v>
      </c>
      <c r="F35" s="63">
        <v>115.91</v>
      </c>
      <c r="G35" s="63">
        <v>115.91500000000001</v>
      </c>
      <c r="H35" s="63">
        <v>115.91500000000001</v>
      </c>
      <c r="I35" s="63">
        <v>115.91500000000001</v>
      </c>
      <c r="J35" s="63">
        <v>115.91500000000001</v>
      </c>
      <c r="K35" s="63">
        <v>115.91500000000001</v>
      </c>
      <c r="L35" s="63">
        <v>115.91500000000001</v>
      </c>
      <c r="M35" s="63">
        <v>115.91500000000001</v>
      </c>
      <c r="N35" s="63">
        <v>115.91500000000001</v>
      </c>
      <c r="O35" s="63">
        <v>115.91500000000001</v>
      </c>
      <c r="P35" s="63">
        <v>115.91500000000001</v>
      </c>
      <c r="Q35" s="63">
        <v>115.91500000000001</v>
      </c>
      <c r="R35" s="63">
        <v>115.91500000000001</v>
      </c>
      <c r="S35" s="63">
        <v>115.91500000000001</v>
      </c>
      <c r="T35" s="63">
        <v>115.91500000000001</v>
      </c>
      <c r="U35" s="63">
        <v>115.91500000000001</v>
      </c>
      <c r="V35" s="63">
        <v>115.91500000000001</v>
      </c>
      <c r="W35" s="63">
        <v>115.91500000000001</v>
      </c>
      <c r="X35" s="63">
        <v>115.91500000000001</v>
      </c>
      <c r="Y35" s="63">
        <v>115.91500000000001</v>
      </c>
      <c r="Z35" s="63">
        <v>115.91500000000001</v>
      </c>
      <c r="AA35" s="63">
        <v>115.91500000000001</v>
      </c>
      <c r="AB35" s="63">
        <v>115.91500000000001</v>
      </c>
      <c r="AC35" s="63">
        <v>115.91500000000001</v>
      </c>
      <c r="AD35" s="63">
        <v>115.91500000000001</v>
      </c>
      <c r="AE35" s="63">
        <v>115.91500000000001</v>
      </c>
      <c r="AF35" s="63">
        <v>115.91500000000001</v>
      </c>
      <c r="AG35" s="63">
        <v>115.91500000000001</v>
      </c>
      <c r="AH35" s="63">
        <v>115.91500000000001</v>
      </c>
      <c r="AI35" s="63">
        <v>115.91500000000001</v>
      </c>
      <c r="AJ35" s="63">
        <v>115.91500000000001</v>
      </c>
      <c r="AK35" s="63">
        <v>115.91500000000001</v>
      </c>
      <c r="AL35" s="63">
        <v>115.91500000000001</v>
      </c>
      <c r="AM35" s="63">
        <v>115.91500000000001</v>
      </c>
      <c r="AN35" s="63">
        <v>115.91500000000001</v>
      </c>
      <c r="AO35" s="63">
        <v>115.91500000000001</v>
      </c>
      <c r="AP35" s="63">
        <v>115.91500000000001</v>
      </c>
      <c r="AQ35" s="63">
        <v>115.91500000000001</v>
      </c>
      <c r="AR35" s="63">
        <v>115.91500000000001</v>
      </c>
      <c r="AS35" s="63">
        <v>115.91500000000001</v>
      </c>
      <c r="AT35" s="63">
        <v>115.91500000000001</v>
      </c>
      <c r="AU35" s="63">
        <v>115.91500000000001</v>
      </c>
      <c r="AV35" s="63">
        <v>115.91500000000001</v>
      </c>
      <c r="AW35" s="63">
        <v>115.91500000000001</v>
      </c>
      <c r="AX35" s="63">
        <v>115.91500000000001</v>
      </c>
      <c r="AY35" s="63">
        <v>115.91500000000001</v>
      </c>
      <c r="AZ35" s="63">
        <v>115.91500000000001</v>
      </c>
      <c r="BA35" s="63">
        <v>115.91500000000001</v>
      </c>
      <c r="BB35" s="63">
        <v>115.91500000000001</v>
      </c>
      <c r="BC35" s="63">
        <v>115.91500000000001</v>
      </c>
      <c r="BD35" s="63">
        <v>115.91500000000001</v>
      </c>
      <c r="BE35" s="63">
        <v>115.91500000000001</v>
      </c>
      <c r="BF35" s="63">
        <v>115.91500000000001</v>
      </c>
      <c r="BG35" s="63">
        <v>115.91500000000001</v>
      </c>
      <c r="BH35" s="63">
        <v>115.91500000000001</v>
      </c>
      <c r="BI35" s="63">
        <v>115.91500000000001</v>
      </c>
      <c r="BJ35" s="63">
        <v>115.91500000000001</v>
      </c>
      <c r="BK35" s="63">
        <v>115.91500000000001</v>
      </c>
      <c r="BL35" s="63">
        <v>115.91500000000001</v>
      </c>
      <c r="BM35" s="63">
        <v>115.91500000000001</v>
      </c>
      <c r="BN35" s="63">
        <v>115.91500000000001</v>
      </c>
      <c r="BO35" s="63">
        <v>115.91500000000001</v>
      </c>
      <c r="BP35" s="63">
        <v>115.91500000000001</v>
      </c>
      <c r="BQ35" s="63">
        <v>115.91500000000001</v>
      </c>
      <c r="BR35" s="63">
        <v>115.91500000000001</v>
      </c>
      <c r="BS35" s="63">
        <v>115.91500000000001</v>
      </c>
      <c r="BT35" s="63">
        <v>115.91500000000001</v>
      </c>
      <c r="BU35" s="63">
        <v>115.91500000000001</v>
      </c>
      <c r="BV35" s="63">
        <v>115.91500000000001</v>
      </c>
      <c r="BW35" s="63">
        <v>115.91500000000001</v>
      </c>
      <c r="BX35" s="63">
        <v>115.91500000000001</v>
      </c>
      <c r="BY35" s="63">
        <v>115.91500000000001</v>
      </c>
      <c r="BZ35" s="63">
        <v>115.91500000000001</v>
      </c>
      <c r="CA35" s="63">
        <v>115.91500000000001</v>
      </c>
      <c r="CB35" s="63">
        <v>115.91500000000001</v>
      </c>
      <c r="CC35" s="63">
        <v>115.91500000000001</v>
      </c>
      <c r="CD35" s="63">
        <v>115.91500000000001</v>
      </c>
      <c r="CE35" s="63">
        <v>115.91500000000001</v>
      </c>
      <c r="CF35" s="63">
        <v>115.91500000000001</v>
      </c>
      <c r="CG35" s="63">
        <v>115.91500000000001</v>
      </c>
      <c r="CH35" s="63">
        <v>115.91500000000001</v>
      </c>
      <c r="CI35" s="63">
        <v>115.91500000000001</v>
      </c>
      <c r="CJ35" s="63">
        <v>115.91500000000001</v>
      </c>
      <c r="CK35" s="63">
        <v>115.91500000000001</v>
      </c>
      <c r="CL35" s="63">
        <v>115.91500000000001</v>
      </c>
      <c r="CM35" s="63">
        <v>115.91500000000001</v>
      </c>
      <c r="CN35" s="63">
        <v>115.91500000000001</v>
      </c>
      <c r="CO35" s="63">
        <v>115.91500000000001</v>
      </c>
      <c r="CP35" s="63">
        <v>115.91500000000001</v>
      </c>
      <c r="CQ35" s="63">
        <v>115.91500000000001</v>
      </c>
      <c r="CR35" s="63">
        <v>115.91500000000001</v>
      </c>
      <c r="CS35" s="63">
        <v>115.91500000000001</v>
      </c>
      <c r="CT35" s="63">
        <v>115.91500000000001</v>
      </c>
    </row>
    <row r="36" spans="1:98">
      <c r="A36" s="63" t="s">
        <v>154</v>
      </c>
      <c r="B36" s="63" t="s">
        <v>478</v>
      </c>
      <c r="C36" s="63">
        <v>60.6736</v>
      </c>
      <c r="D36" s="63">
        <v>60.6736</v>
      </c>
      <c r="E36" s="63">
        <v>60.6736</v>
      </c>
      <c r="F36" s="63">
        <v>60.6736</v>
      </c>
      <c r="G36" s="63">
        <v>60.6736</v>
      </c>
      <c r="H36" s="63">
        <v>60.6736</v>
      </c>
      <c r="I36" s="63">
        <v>60.6736</v>
      </c>
      <c r="J36" s="63">
        <v>60.6736</v>
      </c>
      <c r="K36" s="63">
        <v>60.6736</v>
      </c>
      <c r="L36" s="63">
        <v>60.6736</v>
      </c>
      <c r="M36" s="63">
        <v>60.6736</v>
      </c>
      <c r="N36" s="63">
        <v>60.6736</v>
      </c>
      <c r="O36" s="63">
        <v>60.6736</v>
      </c>
      <c r="P36" s="63">
        <v>60.6736</v>
      </c>
      <c r="Q36" s="63">
        <v>60.6736</v>
      </c>
      <c r="R36" s="63">
        <v>60.6736</v>
      </c>
      <c r="S36" s="63">
        <v>60.6736</v>
      </c>
      <c r="T36" s="63">
        <v>60.6736</v>
      </c>
      <c r="U36" s="63">
        <v>60.6736</v>
      </c>
      <c r="V36" s="63">
        <v>60.6736</v>
      </c>
      <c r="W36" s="63">
        <v>60.6736</v>
      </c>
      <c r="X36" s="63">
        <v>60.6736</v>
      </c>
      <c r="Y36" s="63">
        <v>60.6736</v>
      </c>
      <c r="Z36" s="63">
        <v>60.6736</v>
      </c>
      <c r="AA36" s="63">
        <v>60.6736</v>
      </c>
      <c r="AB36" s="63">
        <v>60.6736</v>
      </c>
      <c r="AC36" s="63">
        <v>60.6736</v>
      </c>
      <c r="AD36" s="63">
        <v>60.6736</v>
      </c>
      <c r="AE36" s="63">
        <v>60.6736</v>
      </c>
      <c r="AF36" s="63">
        <v>60.6736</v>
      </c>
      <c r="AG36" s="63">
        <v>60.6736</v>
      </c>
      <c r="AH36" s="63">
        <v>60.6736</v>
      </c>
      <c r="AI36" s="63">
        <v>60.6736</v>
      </c>
      <c r="AJ36" s="63">
        <v>60.6736</v>
      </c>
      <c r="AK36" s="63">
        <v>60.6736</v>
      </c>
      <c r="AL36" s="63">
        <v>60.6736</v>
      </c>
      <c r="AM36" s="63">
        <v>60.6736</v>
      </c>
      <c r="AN36" s="63">
        <v>60.6736</v>
      </c>
      <c r="AO36" s="63">
        <v>60.6736</v>
      </c>
      <c r="AP36" s="63">
        <v>60.6736</v>
      </c>
      <c r="AQ36" s="63">
        <v>60.6736</v>
      </c>
      <c r="AR36" s="63">
        <v>60.6736</v>
      </c>
      <c r="AS36" s="63">
        <v>60.6736</v>
      </c>
      <c r="AT36" s="63">
        <v>60.6736</v>
      </c>
      <c r="AU36" s="63">
        <v>60.6736</v>
      </c>
      <c r="AV36" s="63">
        <v>60.6736</v>
      </c>
      <c r="AW36" s="63">
        <v>60.6736</v>
      </c>
      <c r="AX36" s="63">
        <v>60.6736</v>
      </c>
      <c r="AY36" s="63">
        <v>60.6736</v>
      </c>
      <c r="AZ36" s="63">
        <v>60.6736</v>
      </c>
      <c r="BA36" s="63">
        <v>60.6736</v>
      </c>
      <c r="BB36" s="63">
        <v>60.6736</v>
      </c>
      <c r="BC36" s="63">
        <v>60.6736</v>
      </c>
      <c r="BD36" s="63">
        <v>60.6736</v>
      </c>
      <c r="BE36" s="63">
        <v>60.6736</v>
      </c>
      <c r="BF36" s="63">
        <v>60.6736</v>
      </c>
      <c r="BG36" s="63">
        <v>60.6736</v>
      </c>
      <c r="BH36" s="63">
        <v>60.6736</v>
      </c>
      <c r="BI36" s="63">
        <v>60.6736</v>
      </c>
      <c r="BJ36" s="63">
        <v>60.6736</v>
      </c>
      <c r="BK36" s="63">
        <v>60.6736</v>
      </c>
      <c r="BL36" s="63">
        <v>60.6736</v>
      </c>
      <c r="BM36" s="63">
        <v>60.6736</v>
      </c>
      <c r="BN36" s="63">
        <v>60.6736</v>
      </c>
      <c r="BO36" s="63">
        <v>60.6736</v>
      </c>
      <c r="BP36" s="63">
        <v>60.6736</v>
      </c>
      <c r="BQ36" s="63">
        <v>60.6736</v>
      </c>
      <c r="BR36" s="63">
        <v>60.6736</v>
      </c>
      <c r="BS36" s="63">
        <v>60.6736</v>
      </c>
      <c r="BT36" s="63">
        <v>60.6736</v>
      </c>
      <c r="BU36" s="63">
        <v>60.6736</v>
      </c>
      <c r="BV36" s="63">
        <v>60.6736</v>
      </c>
      <c r="BW36" s="63">
        <v>60.6736</v>
      </c>
      <c r="BX36" s="63">
        <v>60.6736</v>
      </c>
      <c r="BY36" s="63">
        <v>60.6736</v>
      </c>
      <c r="BZ36" s="63">
        <v>60.6736</v>
      </c>
      <c r="CA36" s="63">
        <v>60.6736</v>
      </c>
      <c r="CB36" s="63">
        <v>60.6736</v>
      </c>
      <c r="CC36" s="63">
        <v>60.6736</v>
      </c>
      <c r="CD36" s="63">
        <v>60.6736</v>
      </c>
      <c r="CE36" s="63">
        <v>60.6736</v>
      </c>
      <c r="CF36" s="63">
        <v>60.6736</v>
      </c>
      <c r="CG36" s="63">
        <v>60.6736</v>
      </c>
      <c r="CH36" s="63">
        <v>60.6736</v>
      </c>
      <c r="CI36" s="63">
        <v>60.6736</v>
      </c>
      <c r="CJ36" s="63">
        <v>60.6736</v>
      </c>
      <c r="CK36" s="63">
        <v>60.6736</v>
      </c>
      <c r="CL36" s="63">
        <v>60.6736</v>
      </c>
      <c r="CM36" s="63">
        <v>60.6736</v>
      </c>
      <c r="CN36" s="63">
        <v>60.6736</v>
      </c>
      <c r="CO36" s="63">
        <v>60.6736</v>
      </c>
      <c r="CP36" s="63">
        <v>60.6736</v>
      </c>
      <c r="CQ36" s="63">
        <v>60.6736</v>
      </c>
      <c r="CR36" s="63">
        <v>60.6736</v>
      </c>
      <c r="CS36" s="63">
        <v>60.6736</v>
      </c>
      <c r="CT36" s="63">
        <v>60.6736</v>
      </c>
    </row>
    <row r="37" spans="1:98">
      <c r="A37" s="63" t="s">
        <v>154</v>
      </c>
      <c r="B37" s="63" t="s">
        <v>479</v>
      </c>
      <c r="C37" s="63">
        <v>10.364100000000001</v>
      </c>
      <c r="D37" s="63">
        <v>10.364100000000001</v>
      </c>
      <c r="E37" s="63">
        <v>20.728200000000001</v>
      </c>
      <c r="F37" s="63">
        <v>20.728200000000001</v>
      </c>
      <c r="G37" s="63">
        <v>20.728200000000001</v>
      </c>
      <c r="H37" s="63">
        <v>20.728200000000001</v>
      </c>
      <c r="I37" s="63">
        <v>20.728200000000001</v>
      </c>
      <c r="J37" s="63">
        <v>20.728200000000001</v>
      </c>
      <c r="K37" s="63">
        <v>20.728200000000001</v>
      </c>
      <c r="L37" s="63">
        <v>20.728200000000001</v>
      </c>
      <c r="M37" s="63">
        <v>25.334399999999999</v>
      </c>
      <c r="N37" s="63">
        <v>25.334399999999999</v>
      </c>
      <c r="O37" s="63">
        <v>25.334399999999999</v>
      </c>
      <c r="P37" s="63">
        <v>25.334399999999999</v>
      </c>
      <c r="Q37" s="63">
        <v>25.334399999999999</v>
      </c>
      <c r="R37" s="63">
        <v>25.334399999999999</v>
      </c>
      <c r="S37" s="63">
        <v>25.334399999999999</v>
      </c>
      <c r="T37" s="63">
        <v>25.334399999999999</v>
      </c>
      <c r="U37" s="63">
        <v>25.334399999999999</v>
      </c>
      <c r="V37" s="63">
        <v>25.334399999999999</v>
      </c>
      <c r="W37" s="63">
        <v>25.334399999999999</v>
      </c>
      <c r="X37" s="63">
        <v>25.334399999999999</v>
      </c>
      <c r="Y37" s="63">
        <v>25.334399999999999</v>
      </c>
      <c r="Z37" s="63">
        <v>34.546999999999997</v>
      </c>
      <c r="AA37" s="63">
        <v>69.093900000000005</v>
      </c>
      <c r="AB37" s="63">
        <v>69.093900000000005</v>
      </c>
      <c r="AC37" s="63">
        <v>69.093900000000005</v>
      </c>
      <c r="AD37" s="63">
        <v>69.093900000000005</v>
      </c>
      <c r="AE37" s="63">
        <v>69.093900000000005</v>
      </c>
      <c r="AF37" s="63">
        <v>69.093900000000005</v>
      </c>
      <c r="AG37" s="63">
        <v>34.546999999999997</v>
      </c>
      <c r="AH37" s="63">
        <v>23.031300000000002</v>
      </c>
      <c r="AI37" s="63">
        <v>10.364100000000001</v>
      </c>
      <c r="AJ37" s="63">
        <v>10.364100000000001</v>
      </c>
      <c r="AK37" s="63">
        <v>10.364100000000001</v>
      </c>
      <c r="AL37" s="63">
        <v>10.364100000000001</v>
      </c>
      <c r="AM37" s="63">
        <v>10.364100000000001</v>
      </c>
      <c r="AN37" s="63">
        <v>10.364100000000001</v>
      </c>
      <c r="AO37" s="63">
        <v>10.364100000000001</v>
      </c>
      <c r="AP37" s="63">
        <v>10.364100000000001</v>
      </c>
      <c r="AQ37" s="63">
        <v>10.364100000000001</v>
      </c>
      <c r="AR37" s="63">
        <v>10.364100000000001</v>
      </c>
      <c r="AS37" s="63">
        <v>20.728200000000001</v>
      </c>
      <c r="AT37" s="63">
        <v>20.728200000000001</v>
      </c>
      <c r="AU37" s="63">
        <v>20.728200000000001</v>
      </c>
      <c r="AV37" s="63">
        <v>20.728200000000001</v>
      </c>
      <c r="AW37" s="63">
        <v>20.728200000000001</v>
      </c>
      <c r="AX37" s="63">
        <v>20.728200000000001</v>
      </c>
      <c r="AY37" s="63">
        <v>20.728200000000001</v>
      </c>
      <c r="AZ37" s="63">
        <v>20.728200000000001</v>
      </c>
      <c r="BA37" s="63">
        <v>20.728200000000001</v>
      </c>
      <c r="BB37" s="63">
        <v>20.728200000000001</v>
      </c>
      <c r="BC37" s="63">
        <v>34.546999999999997</v>
      </c>
      <c r="BD37" s="63">
        <v>34.546999999999997</v>
      </c>
      <c r="BE37" s="63">
        <v>34.546999999999997</v>
      </c>
      <c r="BF37" s="63">
        <v>34.546999999999997</v>
      </c>
      <c r="BG37" s="63">
        <v>34.546999999999997</v>
      </c>
      <c r="BH37" s="63">
        <v>34.546999999999997</v>
      </c>
      <c r="BI37" s="63">
        <v>34.546999999999997</v>
      </c>
      <c r="BJ37" s="63">
        <v>34.546999999999997</v>
      </c>
      <c r="BK37" s="63">
        <v>25.334399999999999</v>
      </c>
      <c r="BL37" s="63">
        <v>25.334399999999999</v>
      </c>
      <c r="BM37" s="63">
        <v>25.334399999999999</v>
      </c>
      <c r="BN37" s="63">
        <v>25.334399999999999</v>
      </c>
      <c r="BO37" s="63">
        <v>25.334399999999999</v>
      </c>
      <c r="BP37" s="63">
        <v>17.273499999999999</v>
      </c>
      <c r="BQ37" s="63">
        <v>17.273499999999999</v>
      </c>
      <c r="BR37" s="63">
        <v>17.273499999999999</v>
      </c>
      <c r="BS37" s="63">
        <v>17.273499999999999</v>
      </c>
      <c r="BT37" s="63">
        <v>20.728200000000001</v>
      </c>
      <c r="BU37" s="63">
        <v>20.728200000000001</v>
      </c>
      <c r="BV37" s="63">
        <v>20.728200000000001</v>
      </c>
      <c r="BW37" s="63">
        <v>69.093900000000005</v>
      </c>
      <c r="BX37" s="63">
        <v>69.093900000000005</v>
      </c>
      <c r="BY37" s="63">
        <v>69.093900000000005</v>
      </c>
      <c r="BZ37" s="63">
        <v>69.093900000000005</v>
      </c>
      <c r="CA37" s="63">
        <v>69.093900000000005</v>
      </c>
      <c r="CB37" s="63">
        <v>69.093900000000005</v>
      </c>
      <c r="CC37" s="63">
        <v>34.546999999999997</v>
      </c>
      <c r="CD37" s="63">
        <v>34.546999999999997</v>
      </c>
      <c r="CE37" s="63">
        <v>34.546999999999997</v>
      </c>
      <c r="CF37" s="63">
        <v>20.728200000000001</v>
      </c>
      <c r="CG37" s="63">
        <v>20.728200000000001</v>
      </c>
      <c r="CH37" s="63">
        <v>20.728200000000001</v>
      </c>
      <c r="CI37" s="63">
        <v>20.728200000000001</v>
      </c>
      <c r="CJ37" s="63">
        <v>20.728200000000001</v>
      </c>
      <c r="CK37" s="63">
        <v>20.728200000000001</v>
      </c>
      <c r="CL37" s="63">
        <v>20.728200000000001</v>
      </c>
      <c r="CM37" s="63">
        <v>20.728200000000001</v>
      </c>
      <c r="CN37" s="63">
        <v>20.728200000000001</v>
      </c>
      <c r="CO37" s="63">
        <v>20.728200000000001</v>
      </c>
      <c r="CP37" s="63">
        <v>20.728200000000001</v>
      </c>
      <c r="CQ37" s="63">
        <v>20.728200000000001</v>
      </c>
      <c r="CR37" s="63">
        <v>20.728200000000001</v>
      </c>
      <c r="CS37" s="63">
        <v>20.728200000000001</v>
      </c>
      <c r="CT37" s="63">
        <v>20.728200000000001</v>
      </c>
    </row>
    <row r="38" spans="1:98">
      <c r="A38" s="63" t="s">
        <v>154</v>
      </c>
      <c r="B38" s="63" t="s">
        <v>480</v>
      </c>
      <c r="C38" s="63">
        <v>408.71499999999997</v>
      </c>
      <c r="D38" s="63">
        <v>408.71499999999997</v>
      </c>
      <c r="E38" s="63">
        <v>408.71499999999997</v>
      </c>
      <c r="F38" s="63">
        <v>408.71499999999997</v>
      </c>
      <c r="G38" s="63">
        <v>408.71499999999997</v>
      </c>
      <c r="H38" s="63">
        <v>408.71499999999997</v>
      </c>
      <c r="I38" s="63">
        <v>408.71499999999997</v>
      </c>
      <c r="J38" s="63">
        <v>408.71499999999997</v>
      </c>
      <c r="K38" s="63">
        <v>408.71499999999997</v>
      </c>
      <c r="L38" s="63">
        <v>408.71499999999997</v>
      </c>
      <c r="M38" s="63">
        <v>408.71499999999997</v>
      </c>
      <c r="N38" s="63">
        <v>408.71499999999997</v>
      </c>
      <c r="O38" s="63">
        <v>408.71499999999997</v>
      </c>
      <c r="P38" s="63">
        <v>408.71499999999997</v>
      </c>
      <c r="Q38" s="63">
        <v>408.71499999999997</v>
      </c>
      <c r="R38" s="63">
        <v>408.71499999999997</v>
      </c>
      <c r="S38" s="63">
        <v>408.71499999999997</v>
      </c>
      <c r="T38" s="63">
        <v>408.71499999999997</v>
      </c>
      <c r="U38" s="63">
        <v>408.71499999999997</v>
      </c>
      <c r="V38" s="63">
        <v>408.71499999999997</v>
      </c>
      <c r="W38" s="63">
        <v>408.71499999999997</v>
      </c>
      <c r="X38" s="63">
        <v>408.71499999999997</v>
      </c>
      <c r="Y38" s="63">
        <v>408.71499999999997</v>
      </c>
      <c r="Z38" s="63">
        <v>408.71499999999997</v>
      </c>
      <c r="AA38" s="63">
        <v>408.71499999999997</v>
      </c>
      <c r="AB38" s="63">
        <v>408.71499999999997</v>
      </c>
      <c r="AC38" s="63">
        <v>408.71499999999997</v>
      </c>
      <c r="AD38" s="63">
        <v>408.71499999999997</v>
      </c>
      <c r="AE38" s="63">
        <v>408.71499999999997</v>
      </c>
      <c r="AF38" s="63">
        <v>408.71499999999997</v>
      </c>
      <c r="AG38" s="63">
        <v>408.71499999999997</v>
      </c>
      <c r="AH38" s="63">
        <v>408.71499999999997</v>
      </c>
      <c r="AI38" s="63">
        <v>408.71499999999997</v>
      </c>
      <c r="AJ38" s="63">
        <v>408.71499999999997</v>
      </c>
      <c r="AK38" s="63">
        <v>408.71499999999997</v>
      </c>
      <c r="AL38" s="63">
        <v>408.71499999999997</v>
      </c>
      <c r="AM38" s="63">
        <v>408.71499999999997</v>
      </c>
      <c r="AN38" s="63">
        <v>408.71499999999997</v>
      </c>
      <c r="AO38" s="63">
        <v>408.71499999999997</v>
      </c>
      <c r="AP38" s="63">
        <v>408.71499999999997</v>
      </c>
      <c r="AQ38" s="63">
        <v>408.71499999999997</v>
      </c>
      <c r="AR38" s="63">
        <v>408.71499999999997</v>
      </c>
      <c r="AS38" s="63">
        <v>408.71499999999997</v>
      </c>
      <c r="AT38" s="63">
        <v>408.71499999999997</v>
      </c>
      <c r="AU38" s="63">
        <v>408.71499999999997</v>
      </c>
      <c r="AV38" s="63">
        <v>408.71499999999997</v>
      </c>
      <c r="AW38" s="63">
        <v>408.71499999999997</v>
      </c>
      <c r="AX38" s="63">
        <v>408.71499999999997</v>
      </c>
      <c r="AY38" s="63">
        <v>408.71499999999997</v>
      </c>
      <c r="AZ38" s="63">
        <v>408.71499999999997</v>
      </c>
      <c r="BA38" s="63">
        <v>408.71499999999997</v>
      </c>
      <c r="BB38" s="63">
        <v>408.71499999999997</v>
      </c>
      <c r="BC38" s="63">
        <v>408.71499999999997</v>
      </c>
      <c r="BD38" s="63">
        <v>408.71499999999997</v>
      </c>
      <c r="BE38" s="63">
        <v>408.71499999999997</v>
      </c>
      <c r="BF38" s="63">
        <v>408.71499999999997</v>
      </c>
      <c r="BG38" s="63">
        <v>408.71499999999997</v>
      </c>
      <c r="BH38" s="63">
        <v>408.71499999999997</v>
      </c>
      <c r="BI38" s="63">
        <v>408.71499999999997</v>
      </c>
      <c r="BJ38" s="63">
        <v>408.71499999999997</v>
      </c>
      <c r="BK38" s="63">
        <v>408.71499999999997</v>
      </c>
      <c r="BL38" s="63">
        <v>408.71499999999997</v>
      </c>
      <c r="BM38" s="63">
        <v>408.71499999999997</v>
      </c>
      <c r="BN38" s="63">
        <v>408.71499999999997</v>
      </c>
      <c r="BO38" s="63">
        <v>408.71499999999997</v>
      </c>
      <c r="BP38" s="63">
        <v>408.71499999999997</v>
      </c>
      <c r="BQ38" s="63">
        <v>408.71499999999997</v>
      </c>
      <c r="BR38" s="63">
        <v>408.71499999999997</v>
      </c>
      <c r="BS38" s="63">
        <v>408.71499999999997</v>
      </c>
      <c r="BT38" s="63">
        <v>408.71499999999997</v>
      </c>
      <c r="BU38" s="63">
        <v>408.71499999999997</v>
      </c>
      <c r="BV38" s="63">
        <v>408.71499999999997</v>
      </c>
      <c r="BW38" s="63">
        <v>408.71499999999997</v>
      </c>
      <c r="BX38" s="63">
        <v>408.71499999999997</v>
      </c>
      <c r="BY38" s="63">
        <v>408.71499999999997</v>
      </c>
      <c r="BZ38" s="63">
        <v>408.71499999999997</v>
      </c>
      <c r="CA38" s="63">
        <v>408.71499999999997</v>
      </c>
      <c r="CB38" s="63">
        <v>408.71499999999997</v>
      </c>
      <c r="CC38" s="63">
        <v>408.71499999999997</v>
      </c>
      <c r="CD38" s="63">
        <v>408.71499999999997</v>
      </c>
      <c r="CE38" s="63">
        <v>408.71499999999997</v>
      </c>
      <c r="CF38" s="63">
        <v>408.71499999999997</v>
      </c>
      <c r="CG38" s="63">
        <v>408.71499999999997</v>
      </c>
      <c r="CH38" s="63">
        <v>408.71499999999997</v>
      </c>
      <c r="CI38" s="63">
        <v>408.71499999999997</v>
      </c>
      <c r="CJ38" s="63">
        <v>408.71499999999997</v>
      </c>
      <c r="CK38" s="63">
        <v>408.71499999999997</v>
      </c>
      <c r="CL38" s="63">
        <v>408.71499999999997</v>
      </c>
      <c r="CM38" s="63">
        <v>408.71499999999997</v>
      </c>
      <c r="CN38" s="63">
        <v>408.71499999999997</v>
      </c>
      <c r="CO38" s="63">
        <v>408.71499999999997</v>
      </c>
      <c r="CP38" s="63">
        <v>408.71499999999997</v>
      </c>
      <c r="CQ38" s="63">
        <v>408.71499999999997</v>
      </c>
      <c r="CR38" s="63">
        <v>408.71499999999997</v>
      </c>
      <c r="CS38" s="63">
        <v>408.71499999999997</v>
      </c>
      <c r="CT38" s="63">
        <v>408.71499999999997</v>
      </c>
    </row>
    <row r="39" spans="1:98">
      <c r="A39" s="63" t="s">
        <v>154</v>
      </c>
      <c r="B39" s="63" t="s">
        <v>482</v>
      </c>
      <c r="C39" s="63">
        <v>0</v>
      </c>
      <c r="D39" s="63">
        <v>0</v>
      </c>
      <c r="E39" s="63">
        <v>0</v>
      </c>
      <c r="F39" s="63">
        <v>0</v>
      </c>
      <c r="G39" s="63">
        <v>0</v>
      </c>
      <c r="H39" s="63">
        <v>0</v>
      </c>
      <c r="I39" s="63">
        <v>0</v>
      </c>
      <c r="J39" s="63">
        <v>0</v>
      </c>
      <c r="K39" s="63">
        <v>0</v>
      </c>
      <c r="L39" s="63">
        <v>0</v>
      </c>
      <c r="M39" s="63">
        <v>0</v>
      </c>
      <c r="N39" s="63">
        <v>0</v>
      </c>
      <c r="O39" s="63">
        <v>0</v>
      </c>
      <c r="P39" s="63">
        <v>0</v>
      </c>
      <c r="Q39" s="63">
        <v>0</v>
      </c>
      <c r="R39" s="63">
        <v>0</v>
      </c>
      <c r="S39" s="63">
        <v>0</v>
      </c>
      <c r="T39" s="63">
        <v>0</v>
      </c>
      <c r="U39" s="63">
        <v>0</v>
      </c>
      <c r="V39" s="63">
        <v>0</v>
      </c>
      <c r="W39" s="63">
        <v>0</v>
      </c>
      <c r="X39" s="63">
        <v>0</v>
      </c>
      <c r="Y39" s="63">
        <v>0</v>
      </c>
      <c r="Z39" s="63">
        <v>0</v>
      </c>
      <c r="AA39" s="63">
        <v>5.1520200000000003</v>
      </c>
      <c r="AB39" s="63">
        <v>10.304</v>
      </c>
      <c r="AC39" s="63">
        <v>15.6938</v>
      </c>
      <c r="AD39" s="63">
        <v>15.6938</v>
      </c>
      <c r="AE39" s="63">
        <v>15.6938</v>
      </c>
      <c r="AF39" s="63">
        <v>15.6938</v>
      </c>
      <c r="AG39" s="63">
        <v>15.6938</v>
      </c>
      <c r="AH39" s="63">
        <v>15.6938</v>
      </c>
      <c r="AI39" s="63">
        <v>15.6938</v>
      </c>
      <c r="AJ39" s="63">
        <v>15.6938</v>
      </c>
      <c r="AK39" s="63">
        <v>15.6938</v>
      </c>
      <c r="AL39" s="63">
        <v>15.6938</v>
      </c>
      <c r="AM39" s="63">
        <v>15.6938</v>
      </c>
      <c r="AN39" s="63">
        <v>15.6938</v>
      </c>
      <c r="AO39" s="63">
        <v>15.6938</v>
      </c>
      <c r="AP39" s="63">
        <v>15.6938</v>
      </c>
      <c r="AQ39" s="63">
        <v>10.4626</v>
      </c>
      <c r="AR39" s="63">
        <v>10.4626</v>
      </c>
      <c r="AS39" s="63">
        <v>15.6938</v>
      </c>
      <c r="AT39" s="63">
        <v>15.6938</v>
      </c>
      <c r="AU39" s="63">
        <v>15.6938</v>
      </c>
      <c r="AV39" s="63">
        <v>15.6938</v>
      </c>
      <c r="AW39" s="63">
        <v>15.6938</v>
      </c>
      <c r="AX39" s="63">
        <v>15.6938</v>
      </c>
      <c r="AY39" s="63">
        <v>15.6938</v>
      </c>
      <c r="AZ39" s="63">
        <v>15.6938</v>
      </c>
      <c r="BA39" s="63">
        <v>15.6938</v>
      </c>
      <c r="BB39" s="63">
        <v>15.6938</v>
      </c>
      <c r="BC39" s="63">
        <v>15.6938</v>
      </c>
      <c r="BD39" s="63">
        <v>15.6938</v>
      </c>
      <c r="BE39" s="63">
        <v>15.6938</v>
      </c>
      <c r="BF39" s="63">
        <v>15.6938</v>
      </c>
      <c r="BG39" s="63">
        <v>15.6938</v>
      </c>
      <c r="BH39" s="63">
        <v>15.6938</v>
      </c>
      <c r="BI39" s="63">
        <v>15.6938</v>
      </c>
      <c r="BJ39" s="63">
        <v>15.6938</v>
      </c>
      <c r="BK39" s="63">
        <v>15.6938</v>
      </c>
      <c r="BL39" s="63">
        <v>15.6938</v>
      </c>
      <c r="BM39" s="63">
        <v>15.6938</v>
      </c>
      <c r="BN39" s="63">
        <v>15.6938</v>
      </c>
      <c r="BO39" s="63">
        <v>15.6938</v>
      </c>
      <c r="BP39" s="63">
        <v>10.4626</v>
      </c>
      <c r="BQ39" s="63">
        <v>10.4626</v>
      </c>
      <c r="BR39" s="63">
        <v>10.4626</v>
      </c>
      <c r="BS39" s="63">
        <v>10.4626</v>
      </c>
      <c r="BT39" s="63">
        <v>10.4626</v>
      </c>
      <c r="BU39" s="63">
        <v>10.4626</v>
      </c>
      <c r="BV39" s="63">
        <v>10.4626</v>
      </c>
      <c r="BW39" s="63">
        <v>10.4626</v>
      </c>
      <c r="BX39" s="63">
        <v>12.1271</v>
      </c>
      <c r="BY39" s="63">
        <v>15.6938</v>
      </c>
      <c r="BZ39" s="63">
        <v>15.6938</v>
      </c>
      <c r="CA39" s="63">
        <v>15.6938</v>
      </c>
      <c r="CB39" s="63">
        <v>15.588200000000001</v>
      </c>
      <c r="CC39" s="63">
        <v>15.588200000000001</v>
      </c>
      <c r="CD39" s="63">
        <v>15.588200000000001</v>
      </c>
      <c r="CE39" s="63">
        <v>15.588200000000001</v>
      </c>
      <c r="CF39" s="63">
        <v>15.588200000000001</v>
      </c>
      <c r="CG39" s="63">
        <v>15.588200000000001</v>
      </c>
      <c r="CH39" s="63">
        <v>15.588200000000001</v>
      </c>
      <c r="CI39" s="63">
        <v>15.588200000000001</v>
      </c>
      <c r="CJ39" s="63">
        <v>15.588200000000001</v>
      </c>
      <c r="CK39" s="63">
        <v>15.588200000000001</v>
      </c>
      <c r="CL39" s="63">
        <v>15.588200000000001</v>
      </c>
      <c r="CM39" s="63">
        <v>15.588200000000001</v>
      </c>
      <c r="CN39" s="63">
        <v>15.588200000000001</v>
      </c>
      <c r="CO39" s="63">
        <v>15.588200000000001</v>
      </c>
      <c r="CP39" s="63">
        <v>15.588200000000001</v>
      </c>
      <c r="CQ39" s="63">
        <v>15.588200000000001</v>
      </c>
      <c r="CR39" s="63">
        <v>15.588200000000001</v>
      </c>
      <c r="CS39" s="63">
        <v>15.588200000000001</v>
      </c>
      <c r="CT39" s="63">
        <v>15.588200000000001</v>
      </c>
    </row>
    <row r="40" spans="1:98">
      <c r="A40" s="63" t="s">
        <v>154</v>
      </c>
      <c r="B40" s="63" t="s">
        <v>709</v>
      </c>
      <c r="C40" s="63">
        <v>87.843999999999994</v>
      </c>
      <c r="D40" s="63">
        <v>87.843999999999994</v>
      </c>
      <c r="E40" s="63">
        <v>87.843999999999994</v>
      </c>
      <c r="F40" s="63">
        <v>87.843999999999994</v>
      </c>
      <c r="G40" s="63">
        <v>88.431399999999996</v>
      </c>
      <c r="H40" s="63">
        <v>88.431399999999996</v>
      </c>
      <c r="I40" s="63">
        <v>88.431399999999996</v>
      </c>
      <c r="J40" s="63">
        <v>88.431399999999996</v>
      </c>
      <c r="K40" s="63">
        <v>88.431399999999996</v>
      </c>
      <c r="L40" s="63">
        <v>88.431399999999996</v>
      </c>
      <c r="M40" s="63">
        <v>88.431399999999996</v>
      </c>
      <c r="N40" s="63">
        <v>88.431399999999996</v>
      </c>
      <c r="O40" s="63">
        <v>88.431399999999996</v>
      </c>
      <c r="P40" s="63">
        <v>88.431399999999996</v>
      </c>
      <c r="Q40" s="63">
        <v>88.431399999999996</v>
      </c>
      <c r="R40" s="63">
        <v>88.431399999999996</v>
      </c>
      <c r="S40" s="63">
        <v>88.431399999999996</v>
      </c>
      <c r="T40" s="63">
        <v>88.431399999999996</v>
      </c>
      <c r="U40" s="63">
        <v>88.431399999999996</v>
      </c>
      <c r="V40" s="63">
        <v>88.431399999999996</v>
      </c>
      <c r="W40" s="63">
        <v>88.431399999999996</v>
      </c>
      <c r="X40" s="63">
        <v>88.431399999999996</v>
      </c>
      <c r="Y40" s="63">
        <v>88.431399999999996</v>
      </c>
      <c r="Z40" s="63">
        <v>88.431399999999996</v>
      </c>
      <c r="AA40" s="63">
        <v>88.431399999999996</v>
      </c>
      <c r="AB40" s="63">
        <v>88.431399999999996</v>
      </c>
      <c r="AC40" s="63">
        <v>88.431399999999996</v>
      </c>
      <c r="AD40" s="63">
        <v>88.431399999999996</v>
      </c>
      <c r="AE40" s="63">
        <v>88.431399999999996</v>
      </c>
      <c r="AF40" s="63">
        <v>88.431399999999996</v>
      </c>
      <c r="AG40" s="63">
        <v>88.431399999999996</v>
      </c>
      <c r="AH40" s="63">
        <v>88.431399999999996</v>
      </c>
      <c r="AI40" s="63">
        <v>88.431399999999996</v>
      </c>
      <c r="AJ40" s="63">
        <v>88.431399999999996</v>
      </c>
      <c r="AK40" s="63">
        <v>88.431399999999996</v>
      </c>
      <c r="AL40" s="63">
        <v>88.431399999999996</v>
      </c>
      <c r="AM40" s="63">
        <v>88.431399999999996</v>
      </c>
      <c r="AN40" s="63">
        <v>88.431399999999996</v>
      </c>
      <c r="AO40" s="63">
        <v>88.431399999999996</v>
      </c>
      <c r="AP40" s="63">
        <v>88.431399999999996</v>
      </c>
      <c r="AQ40" s="63">
        <v>88.431399999999996</v>
      </c>
      <c r="AR40" s="63">
        <v>88.431399999999996</v>
      </c>
      <c r="AS40" s="63">
        <v>88.431399999999996</v>
      </c>
      <c r="AT40" s="63">
        <v>88.431399999999996</v>
      </c>
      <c r="AU40" s="63">
        <v>88.431399999999996</v>
      </c>
      <c r="AV40" s="63">
        <v>88.431399999999996</v>
      </c>
      <c r="AW40" s="63">
        <v>88.431399999999996</v>
      </c>
      <c r="AX40" s="63">
        <v>88.431399999999996</v>
      </c>
      <c r="AY40" s="63">
        <v>88.431399999999996</v>
      </c>
      <c r="AZ40" s="63">
        <v>88.431399999999996</v>
      </c>
      <c r="BA40" s="63">
        <v>88.431399999999996</v>
      </c>
      <c r="BB40" s="63">
        <v>88.431399999999996</v>
      </c>
      <c r="BC40" s="63">
        <v>88.431399999999996</v>
      </c>
      <c r="BD40" s="63">
        <v>88.431399999999996</v>
      </c>
      <c r="BE40" s="63">
        <v>88.431399999999996</v>
      </c>
      <c r="BF40" s="63">
        <v>88.431399999999996</v>
      </c>
      <c r="BG40" s="63">
        <v>88.431399999999996</v>
      </c>
      <c r="BH40" s="63">
        <v>88.431399999999996</v>
      </c>
      <c r="BI40" s="63">
        <v>88.431399999999996</v>
      </c>
      <c r="BJ40" s="63">
        <v>88.431399999999996</v>
      </c>
      <c r="BK40" s="63">
        <v>88.431399999999996</v>
      </c>
      <c r="BL40" s="63">
        <v>88.431399999999996</v>
      </c>
      <c r="BM40" s="63">
        <v>88.431399999999996</v>
      </c>
      <c r="BN40" s="63">
        <v>88.431399999999996</v>
      </c>
      <c r="BO40" s="63">
        <v>88.431399999999996</v>
      </c>
      <c r="BP40" s="63">
        <v>88.431399999999996</v>
      </c>
      <c r="BQ40" s="63">
        <v>88.431399999999996</v>
      </c>
      <c r="BR40" s="63">
        <v>88.431399999999996</v>
      </c>
      <c r="BS40" s="63">
        <v>88.431399999999996</v>
      </c>
      <c r="BT40" s="63">
        <v>88.431399999999996</v>
      </c>
      <c r="BU40" s="63">
        <v>88.431399999999996</v>
      </c>
      <c r="BV40" s="63">
        <v>88.431399999999996</v>
      </c>
      <c r="BW40" s="63">
        <v>88.431399999999996</v>
      </c>
      <c r="BX40" s="63">
        <v>88.431399999999996</v>
      </c>
      <c r="BY40" s="63">
        <v>88.431399999999996</v>
      </c>
      <c r="BZ40" s="63">
        <v>88.431399999999996</v>
      </c>
      <c r="CA40" s="63">
        <v>88.431399999999996</v>
      </c>
      <c r="CB40" s="63">
        <v>88.431399999999996</v>
      </c>
      <c r="CC40" s="63">
        <v>88.431399999999996</v>
      </c>
      <c r="CD40" s="63">
        <v>88.431399999999996</v>
      </c>
      <c r="CE40" s="63">
        <v>88.431399999999996</v>
      </c>
      <c r="CF40" s="63">
        <v>88.431399999999996</v>
      </c>
      <c r="CG40" s="63">
        <v>88.431399999999996</v>
      </c>
      <c r="CH40" s="63">
        <v>88.431399999999996</v>
      </c>
      <c r="CI40" s="63">
        <v>88.431399999999996</v>
      </c>
      <c r="CJ40" s="63">
        <v>88.431399999999996</v>
      </c>
      <c r="CK40" s="63">
        <v>88.431399999999996</v>
      </c>
      <c r="CL40" s="63">
        <v>88.431399999999996</v>
      </c>
      <c r="CM40" s="63">
        <v>88.431399999999996</v>
      </c>
      <c r="CN40" s="63">
        <v>88.431399999999996</v>
      </c>
      <c r="CO40" s="63">
        <v>88.431399999999996</v>
      </c>
      <c r="CP40" s="63">
        <v>88.431399999999996</v>
      </c>
      <c r="CQ40" s="63">
        <v>88.431399999999996</v>
      </c>
      <c r="CR40" s="63">
        <v>88.431399999999996</v>
      </c>
      <c r="CS40" s="63">
        <v>88.431399999999996</v>
      </c>
      <c r="CT40" s="63">
        <v>88.431399999999996</v>
      </c>
    </row>
    <row r="41" spans="1:98">
      <c r="A41" s="63" t="s">
        <v>154</v>
      </c>
      <c r="B41" s="63" t="s">
        <v>710</v>
      </c>
      <c r="C41" s="63">
        <v>0.51349599999999995</v>
      </c>
      <c r="D41" s="63">
        <v>0.51349599999999995</v>
      </c>
      <c r="E41" s="63">
        <v>0.51349599999999995</v>
      </c>
      <c r="F41" s="63">
        <v>0.51349599999999995</v>
      </c>
      <c r="G41" s="63">
        <v>0.51349599999999995</v>
      </c>
      <c r="H41" s="63">
        <v>0.51349599999999995</v>
      </c>
      <c r="I41" s="63">
        <v>0.51349599999999995</v>
      </c>
      <c r="J41" s="63">
        <v>0.51349599999999995</v>
      </c>
      <c r="K41" s="63">
        <v>0.51349599999999995</v>
      </c>
      <c r="L41" s="63">
        <v>0.51349599999999995</v>
      </c>
      <c r="M41" s="63">
        <v>0.51349599999999995</v>
      </c>
      <c r="N41" s="63">
        <v>0.51349599999999995</v>
      </c>
      <c r="O41" s="63">
        <v>0.51349599999999995</v>
      </c>
      <c r="P41" s="63">
        <v>0.51349599999999995</v>
      </c>
      <c r="Q41" s="63">
        <v>0.51349599999999995</v>
      </c>
      <c r="R41" s="63">
        <v>0.51349599999999995</v>
      </c>
      <c r="S41" s="63">
        <v>0.51349599999999995</v>
      </c>
      <c r="T41" s="63">
        <v>0.51349599999999995</v>
      </c>
      <c r="U41" s="63">
        <v>0.51349599999999995</v>
      </c>
      <c r="V41" s="63">
        <v>0.51349599999999995</v>
      </c>
      <c r="W41" s="63">
        <v>0.51349599999999995</v>
      </c>
      <c r="X41" s="63">
        <v>0.51349599999999995</v>
      </c>
      <c r="Y41" s="63">
        <v>0.51349599999999995</v>
      </c>
      <c r="Z41" s="63">
        <v>0.51349599999999995</v>
      </c>
      <c r="AA41" s="63">
        <v>0.51349599999999995</v>
      </c>
      <c r="AB41" s="63">
        <v>0.51349599999999995</v>
      </c>
      <c r="AC41" s="63">
        <v>0.51349599999999995</v>
      </c>
      <c r="AD41" s="63">
        <v>0.51349599999999995</v>
      </c>
      <c r="AE41" s="63">
        <v>0.51349599999999995</v>
      </c>
      <c r="AF41" s="63">
        <v>0.51349599999999995</v>
      </c>
      <c r="AG41" s="63">
        <v>0.51349599999999995</v>
      </c>
      <c r="AH41" s="63">
        <v>0.51349599999999995</v>
      </c>
      <c r="AI41" s="63">
        <v>0.51349599999999995</v>
      </c>
      <c r="AJ41" s="63">
        <v>0.51349599999999995</v>
      </c>
      <c r="AK41" s="63">
        <v>0.51349599999999995</v>
      </c>
      <c r="AL41" s="63">
        <v>0.51349599999999995</v>
      </c>
      <c r="AM41" s="63">
        <v>0.51349599999999995</v>
      </c>
      <c r="AN41" s="63">
        <v>0.51349599999999995</v>
      </c>
      <c r="AO41" s="63">
        <v>0.51349599999999995</v>
      </c>
      <c r="AP41" s="63">
        <v>0.51349599999999995</v>
      </c>
      <c r="AQ41" s="63">
        <v>0.51349599999999995</v>
      </c>
      <c r="AR41" s="63">
        <v>0.51349599999999995</v>
      </c>
      <c r="AS41" s="63">
        <v>0.51349599999999995</v>
      </c>
      <c r="AT41" s="63">
        <v>0.51349599999999995</v>
      </c>
      <c r="AU41" s="63">
        <v>0.51349599999999995</v>
      </c>
      <c r="AV41" s="63">
        <v>0.51349599999999995</v>
      </c>
      <c r="AW41" s="63">
        <v>0.51349599999999995</v>
      </c>
      <c r="AX41" s="63">
        <v>0.51349599999999995</v>
      </c>
      <c r="AY41" s="63">
        <v>0.51349599999999995</v>
      </c>
      <c r="AZ41" s="63">
        <v>0.51349599999999995</v>
      </c>
      <c r="BA41" s="63">
        <v>0.51349599999999995</v>
      </c>
      <c r="BB41" s="63">
        <v>0.51349599999999995</v>
      </c>
      <c r="BC41" s="63">
        <v>0.51349599999999995</v>
      </c>
      <c r="BD41" s="63">
        <v>0.51349599999999995</v>
      </c>
      <c r="BE41" s="63">
        <v>0.51349599999999995</v>
      </c>
      <c r="BF41" s="63">
        <v>0.51349599999999995</v>
      </c>
      <c r="BG41" s="63">
        <v>0.51349599999999995</v>
      </c>
      <c r="BH41" s="63">
        <v>0.51349599999999995</v>
      </c>
      <c r="BI41" s="63">
        <v>0.51349599999999995</v>
      </c>
      <c r="BJ41" s="63">
        <v>0.51349599999999995</v>
      </c>
      <c r="BK41" s="63">
        <v>0.51349599999999995</v>
      </c>
      <c r="BL41" s="63">
        <v>0.51349599999999995</v>
      </c>
      <c r="BM41" s="63">
        <v>0.51349599999999995</v>
      </c>
      <c r="BN41" s="63">
        <v>0.51349599999999995</v>
      </c>
      <c r="BO41" s="63">
        <v>0.51349599999999995</v>
      </c>
      <c r="BP41" s="63">
        <v>0.51349599999999995</v>
      </c>
      <c r="BQ41" s="63">
        <v>0.51349599999999995</v>
      </c>
      <c r="BR41" s="63">
        <v>0.51349599999999995</v>
      </c>
      <c r="BS41" s="63">
        <v>0.51349599999999995</v>
      </c>
      <c r="BT41" s="63">
        <v>0.51349599999999995</v>
      </c>
      <c r="BU41" s="63">
        <v>0.51349599999999995</v>
      </c>
      <c r="BV41" s="63">
        <v>0.51349599999999995</v>
      </c>
      <c r="BW41" s="63">
        <v>0.51349599999999995</v>
      </c>
      <c r="BX41" s="63">
        <v>0.51349599999999995</v>
      </c>
      <c r="BY41" s="63">
        <v>0.51349599999999995</v>
      </c>
      <c r="BZ41" s="63">
        <v>0.51349599999999995</v>
      </c>
      <c r="CA41" s="63">
        <v>0.51349599999999995</v>
      </c>
      <c r="CB41" s="63">
        <v>0.51349599999999995</v>
      </c>
      <c r="CC41" s="63">
        <v>0.51349599999999995</v>
      </c>
      <c r="CD41" s="63">
        <v>0.51349599999999995</v>
      </c>
      <c r="CE41" s="63">
        <v>0.51349599999999995</v>
      </c>
      <c r="CF41" s="63">
        <v>0.51349599999999995</v>
      </c>
      <c r="CG41" s="63">
        <v>0.51349599999999995</v>
      </c>
      <c r="CH41" s="63">
        <v>0.51349599999999995</v>
      </c>
      <c r="CI41" s="63">
        <v>0.51349599999999995</v>
      </c>
      <c r="CJ41" s="63">
        <v>0.51349599999999995</v>
      </c>
      <c r="CK41" s="63">
        <v>0.51349599999999995</v>
      </c>
      <c r="CL41" s="63">
        <v>0.51349599999999995</v>
      </c>
      <c r="CM41" s="63">
        <v>0.51349599999999995</v>
      </c>
      <c r="CN41" s="63">
        <v>0.51349599999999995</v>
      </c>
      <c r="CO41" s="63">
        <v>0.51349599999999995</v>
      </c>
      <c r="CP41" s="63">
        <v>0.51349599999999995</v>
      </c>
      <c r="CQ41" s="63">
        <v>0.51349599999999995</v>
      </c>
      <c r="CR41" s="63">
        <v>0.51349599999999995</v>
      </c>
      <c r="CS41" s="63">
        <v>0.51349599999999995</v>
      </c>
      <c r="CT41" s="63">
        <v>0.51349599999999995</v>
      </c>
    </row>
    <row r="42" spans="1:98">
      <c r="A42" s="63" t="s">
        <v>154</v>
      </c>
      <c r="B42" s="63" t="s">
        <v>484</v>
      </c>
      <c r="C42" s="63">
        <v>0</v>
      </c>
      <c r="D42" s="63">
        <v>0</v>
      </c>
      <c r="E42" s="63">
        <v>0</v>
      </c>
      <c r="F42" s="63">
        <v>0</v>
      </c>
      <c r="G42" s="63">
        <v>0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3">
        <v>0</v>
      </c>
      <c r="N42" s="63">
        <v>0</v>
      </c>
      <c r="O42" s="63">
        <v>0</v>
      </c>
      <c r="P42" s="63">
        <v>0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0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63">
        <v>0</v>
      </c>
      <c r="AD42" s="63">
        <v>0</v>
      </c>
      <c r="AE42" s="63">
        <v>0</v>
      </c>
      <c r="AF42" s="63">
        <v>0</v>
      </c>
      <c r="AG42" s="63">
        <v>0</v>
      </c>
      <c r="AH42" s="63">
        <v>0</v>
      </c>
      <c r="AI42" s="63">
        <v>6.19048</v>
      </c>
      <c r="AJ42" s="63">
        <v>6.19048</v>
      </c>
      <c r="AK42" s="63">
        <v>6.19048</v>
      </c>
      <c r="AL42" s="63">
        <v>6.19048</v>
      </c>
      <c r="AM42" s="63">
        <v>6.19048</v>
      </c>
      <c r="AN42" s="63">
        <v>6.19048</v>
      </c>
      <c r="AO42" s="63">
        <v>6.19048</v>
      </c>
      <c r="AP42" s="63">
        <v>6.19048</v>
      </c>
      <c r="AQ42" s="63">
        <v>6.19048</v>
      </c>
      <c r="AR42" s="63">
        <v>6.19048</v>
      </c>
      <c r="AS42" s="63">
        <v>6.19048</v>
      </c>
      <c r="AT42" s="63">
        <v>6.19048</v>
      </c>
      <c r="AU42" s="63">
        <v>6.19048</v>
      </c>
      <c r="AV42" s="63">
        <v>6.19048</v>
      </c>
      <c r="AW42" s="63">
        <v>6.19048</v>
      </c>
      <c r="AX42" s="63">
        <v>6.19048</v>
      </c>
      <c r="AY42" s="63">
        <v>0</v>
      </c>
      <c r="AZ42" s="63">
        <v>0</v>
      </c>
      <c r="BA42" s="63">
        <v>0</v>
      </c>
      <c r="BB42" s="63">
        <v>0</v>
      </c>
      <c r="BC42" s="63">
        <v>0</v>
      </c>
      <c r="BD42" s="63">
        <v>0</v>
      </c>
      <c r="BE42" s="63">
        <v>0</v>
      </c>
      <c r="BF42" s="63">
        <v>0</v>
      </c>
      <c r="BG42" s="63">
        <v>0</v>
      </c>
      <c r="BH42" s="63">
        <v>0</v>
      </c>
      <c r="BI42" s="63">
        <v>0</v>
      </c>
      <c r="BJ42" s="63">
        <v>0</v>
      </c>
      <c r="BK42" s="63">
        <v>0</v>
      </c>
      <c r="BL42" s="63">
        <v>0</v>
      </c>
      <c r="BM42" s="63">
        <v>0</v>
      </c>
      <c r="BN42" s="63">
        <v>0</v>
      </c>
      <c r="BO42" s="63">
        <v>0</v>
      </c>
      <c r="BP42" s="63">
        <v>0</v>
      </c>
      <c r="BQ42" s="63">
        <v>0</v>
      </c>
      <c r="BR42" s="63">
        <v>0</v>
      </c>
      <c r="BS42" s="63">
        <v>6.19048</v>
      </c>
      <c r="BT42" s="63">
        <v>6.19048</v>
      </c>
      <c r="BU42" s="63">
        <v>6.19048</v>
      </c>
      <c r="BV42" s="63">
        <v>6.19048</v>
      </c>
      <c r="BW42" s="63">
        <v>6.19048</v>
      </c>
      <c r="BX42" s="63">
        <v>6.19048</v>
      </c>
      <c r="BY42" s="63">
        <v>6.19048</v>
      </c>
      <c r="BZ42" s="63">
        <v>6.19048</v>
      </c>
      <c r="CA42" s="63">
        <v>6.19048</v>
      </c>
      <c r="CB42" s="63">
        <v>6.19048</v>
      </c>
      <c r="CC42" s="63">
        <v>6.19048</v>
      </c>
      <c r="CD42" s="63">
        <v>6.19048</v>
      </c>
      <c r="CE42" s="63">
        <v>6.19048</v>
      </c>
      <c r="CF42" s="63">
        <v>6.19048</v>
      </c>
      <c r="CG42" s="63">
        <v>6.19048</v>
      </c>
      <c r="CH42" s="63">
        <v>6.19048</v>
      </c>
      <c r="CI42" s="63">
        <v>0</v>
      </c>
      <c r="CJ42" s="63">
        <v>0</v>
      </c>
      <c r="CK42" s="63">
        <v>0</v>
      </c>
      <c r="CL42" s="63">
        <v>0</v>
      </c>
      <c r="CM42" s="63">
        <v>0</v>
      </c>
      <c r="CN42" s="63">
        <v>0</v>
      </c>
      <c r="CO42" s="63">
        <v>0</v>
      </c>
      <c r="CP42" s="63">
        <v>0</v>
      </c>
      <c r="CQ42" s="63">
        <v>0</v>
      </c>
      <c r="CR42" s="63">
        <v>0</v>
      </c>
      <c r="CS42" s="63">
        <v>0</v>
      </c>
      <c r="CT42" s="63">
        <v>0</v>
      </c>
    </row>
    <row r="43" spans="1:98">
      <c r="A43" s="63" t="s">
        <v>154</v>
      </c>
      <c r="B43" s="63" t="s">
        <v>485</v>
      </c>
      <c r="C43" s="63">
        <v>0.25198700000000002</v>
      </c>
      <c r="D43" s="63">
        <v>0.25198700000000002</v>
      </c>
      <c r="E43" s="63">
        <v>0.25198700000000002</v>
      </c>
      <c r="F43" s="63">
        <v>0.25198700000000002</v>
      </c>
      <c r="G43" s="63">
        <v>0.25198700000000002</v>
      </c>
      <c r="H43" s="63">
        <v>0.25198700000000002</v>
      </c>
      <c r="I43" s="63">
        <v>0.25198700000000002</v>
      </c>
      <c r="J43" s="63">
        <v>0.25198700000000002</v>
      </c>
      <c r="K43" s="63">
        <v>0.25198700000000002</v>
      </c>
      <c r="L43" s="63">
        <v>0.25198700000000002</v>
      </c>
      <c r="M43" s="63">
        <v>0.25198700000000002</v>
      </c>
      <c r="N43" s="63">
        <v>0.25198700000000002</v>
      </c>
      <c r="O43" s="63">
        <v>0.25198700000000002</v>
      </c>
      <c r="P43" s="63">
        <v>0.25198700000000002</v>
      </c>
      <c r="Q43" s="63">
        <v>0.25198700000000002</v>
      </c>
      <c r="R43" s="63">
        <v>0.25198700000000002</v>
      </c>
      <c r="S43" s="63">
        <v>0.25198700000000002</v>
      </c>
      <c r="T43" s="63">
        <v>0.25198700000000002</v>
      </c>
      <c r="U43" s="63">
        <v>0.25198700000000002</v>
      </c>
      <c r="V43" s="63">
        <v>0.25198700000000002</v>
      </c>
      <c r="W43" s="63">
        <v>0.25198700000000002</v>
      </c>
      <c r="X43" s="63">
        <v>0.25198700000000002</v>
      </c>
      <c r="Y43" s="63">
        <v>0.25198700000000002</v>
      </c>
      <c r="Z43" s="63">
        <v>0.25198700000000002</v>
      </c>
      <c r="AA43" s="63">
        <v>1.5119199999999999</v>
      </c>
      <c r="AB43" s="63">
        <v>1.5119199999999999</v>
      </c>
      <c r="AC43" s="63">
        <v>1.5119199999999999</v>
      </c>
      <c r="AD43" s="63">
        <v>1.5119199999999999</v>
      </c>
      <c r="AE43" s="63">
        <v>1.5119199999999999</v>
      </c>
      <c r="AF43" s="63">
        <v>1.5119199999999999</v>
      </c>
      <c r="AG43" s="63">
        <v>0</v>
      </c>
      <c r="AH43" s="63">
        <v>1.5119199999999999</v>
      </c>
      <c r="AI43" s="63">
        <v>1.5119199999999999</v>
      </c>
      <c r="AJ43" s="63">
        <v>1.5119199999999999</v>
      </c>
      <c r="AK43" s="63">
        <v>1.5119199999999999</v>
      </c>
      <c r="AL43" s="63">
        <v>1.5119199999999999</v>
      </c>
      <c r="AM43" s="63">
        <v>1.5119199999999999</v>
      </c>
      <c r="AN43" s="63">
        <v>0.62996600000000003</v>
      </c>
      <c r="AO43" s="63">
        <v>0.62996600000000003</v>
      </c>
      <c r="AP43" s="63">
        <v>0.62996600000000003</v>
      </c>
      <c r="AQ43" s="63">
        <v>0.62996600000000003</v>
      </c>
      <c r="AR43" s="63">
        <v>0.62996600000000003</v>
      </c>
      <c r="AS43" s="63">
        <v>0.62996600000000003</v>
      </c>
      <c r="AT43" s="63">
        <v>0.62996600000000003</v>
      </c>
      <c r="AU43" s="63">
        <v>0.88195299999999999</v>
      </c>
      <c r="AV43" s="63">
        <v>0.88195299999999999</v>
      </c>
      <c r="AW43" s="63">
        <v>0.88195299999999999</v>
      </c>
      <c r="AX43" s="63">
        <v>0.88195299999999999</v>
      </c>
      <c r="AY43" s="63">
        <v>0.88195299999999999</v>
      </c>
      <c r="AZ43" s="63">
        <v>0.25198700000000002</v>
      </c>
      <c r="BA43" s="63">
        <v>0.25198700000000002</v>
      </c>
      <c r="BB43" s="63">
        <v>0.25198700000000002</v>
      </c>
      <c r="BC43" s="63">
        <v>0.25198700000000002</v>
      </c>
      <c r="BD43" s="63">
        <v>0.25198700000000002</v>
      </c>
      <c r="BE43" s="63">
        <v>0.25198700000000002</v>
      </c>
      <c r="BF43" s="63">
        <v>0.25198700000000002</v>
      </c>
      <c r="BG43" s="63">
        <v>0.25198700000000002</v>
      </c>
      <c r="BH43" s="63">
        <v>0.25198700000000002</v>
      </c>
      <c r="BI43" s="63">
        <v>0.25198700000000002</v>
      </c>
      <c r="BJ43" s="63">
        <v>0.25198700000000002</v>
      </c>
      <c r="BK43" s="63">
        <v>0.88195299999999999</v>
      </c>
      <c r="BL43" s="63">
        <v>0.88195299999999999</v>
      </c>
      <c r="BM43" s="63">
        <v>0.88195299999999999</v>
      </c>
      <c r="BN43" s="63">
        <v>0.88195299999999999</v>
      </c>
      <c r="BO43" s="63">
        <v>0.88195299999999999</v>
      </c>
      <c r="BP43" s="63">
        <v>0.88195299999999999</v>
      </c>
      <c r="BQ43" s="63">
        <v>0.88195299999999999</v>
      </c>
      <c r="BR43" s="63">
        <v>0.88195299999999999</v>
      </c>
      <c r="BS43" s="63">
        <v>0.62996600000000003</v>
      </c>
      <c r="BT43" s="63">
        <v>1.25993</v>
      </c>
      <c r="BU43" s="63">
        <v>1.25993</v>
      </c>
      <c r="BV43" s="63">
        <v>1.25993</v>
      </c>
      <c r="BW43" s="63">
        <v>1.25993</v>
      </c>
      <c r="BX43" s="63">
        <v>1.25993</v>
      </c>
      <c r="BY43" s="63">
        <v>1.25993</v>
      </c>
      <c r="BZ43" s="63">
        <v>1.25993</v>
      </c>
      <c r="CA43" s="63">
        <v>1.25993</v>
      </c>
      <c r="CB43" s="63">
        <v>1.25993</v>
      </c>
      <c r="CC43" s="63">
        <v>1.25993</v>
      </c>
      <c r="CD43" s="63">
        <v>1.25993</v>
      </c>
      <c r="CE43" s="63">
        <v>1.25993</v>
      </c>
      <c r="CF43" s="63">
        <v>1.25993</v>
      </c>
      <c r="CG43" s="63">
        <v>1.25993</v>
      </c>
      <c r="CH43" s="63">
        <v>1.25993</v>
      </c>
      <c r="CI43" s="63">
        <v>1.5119199999999999</v>
      </c>
      <c r="CJ43" s="63">
        <v>1.5119199999999999</v>
      </c>
      <c r="CK43" s="63">
        <v>1.5119199999999999</v>
      </c>
      <c r="CL43" s="63">
        <v>1.5119199999999999</v>
      </c>
      <c r="CM43" s="63">
        <v>1.5119199999999999</v>
      </c>
      <c r="CN43" s="63">
        <v>1.5119199999999999</v>
      </c>
      <c r="CO43" s="63">
        <v>1.0079499999999999</v>
      </c>
      <c r="CP43" s="63">
        <v>1.0079499999999999</v>
      </c>
      <c r="CQ43" s="63">
        <v>1.0079499999999999</v>
      </c>
      <c r="CR43" s="63">
        <v>1.0079499999999999</v>
      </c>
      <c r="CS43" s="63">
        <v>1.0079499999999999</v>
      </c>
      <c r="CT43" s="63">
        <v>1.0079499999999999</v>
      </c>
    </row>
    <row r="44" spans="1:98">
      <c r="A44" s="63" t="s">
        <v>154</v>
      </c>
      <c r="B44" s="63" t="s">
        <v>711</v>
      </c>
      <c r="C44" s="63">
        <v>0</v>
      </c>
      <c r="D44" s="63">
        <v>0</v>
      </c>
      <c r="E44" s="63">
        <v>0</v>
      </c>
      <c r="F44" s="63">
        <v>0</v>
      </c>
      <c r="G44" s="63">
        <v>0</v>
      </c>
      <c r="H44" s="63">
        <v>0</v>
      </c>
      <c r="I44" s="63">
        <v>0</v>
      </c>
      <c r="J44" s="63">
        <v>0</v>
      </c>
      <c r="K44" s="63">
        <v>0</v>
      </c>
      <c r="L44" s="63">
        <v>0</v>
      </c>
      <c r="M44" s="63">
        <v>0</v>
      </c>
      <c r="N44" s="63">
        <v>0</v>
      </c>
      <c r="O44" s="63">
        <v>0</v>
      </c>
      <c r="P44" s="63">
        <v>0</v>
      </c>
      <c r="Q44" s="63">
        <v>0</v>
      </c>
      <c r="R44" s="63">
        <v>0</v>
      </c>
      <c r="S44" s="63">
        <v>0</v>
      </c>
      <c r="T44" s="63">
        <v>0</v>
      </c>
      <c r="U44" s="63">
        <v>0</v>
      </c>
      <c r="V44" s="63">
        <v>0</v>
      </c>
      <c r="W44" s="63">
        <v>0</v>
      </c>
      <c r="X44" s="63">
        <v>0</v>
      </c>
      <c r="Y44" s="63">
        <v>9.2945899999999995</v>
      </c>
      <c r="Z44" s="63">
        <v>9.2945899999999995</v>
      </c>
      <c r="AA44" s="63">
        <v>9.2945899999999995</v>
      </c>
      <c r="AB44" s="63">
        <v>30.4862</v>
      </c>
      <c r="AC44" s="63">
        <v>30.4862</v>
      </c>
      <c r="AD44" s="63">
        <v>30.4862</v>
      </c>
      <c r="AE44" s="63">
        <v>30.4862</v>
      </c>
      <c r="AF44" s="63">
        <v>30.4862</v>
      </c>
      <c r="AG44" s="63">
        <v>30.4862</v>
      </c>
      <c r="AH44" s="63">
        <v>30.4862</v>
      </c>
      <c r="AI44" s="63">
        <v>30.4862</v>
      </c>
      <c r="AJ44" s="63">
        <v>30.4862</v>
      </c>
      <c r="AK44" s="63">
        <v>30.4862</v>
      </c>
      <c r="AL44" s="63">
        <v>30.4862</v>
      </c>
      <c r="AM44" s="63">
        <v>30.4862</v>
      </c>
      <c r="AN44" s="63">
        <v>30.4862</v>
      </c>
      <c r="AO44" s="63">
        <v>30.4862</v>
      </c>
      <c r="AP44" s="63">
        <v>30.4862</v>
      </c>
      <c r="AQ44" s="63">
        <v>30.4862</v>
      </c>
      <c r="AR44" s="63">
        <v>30.4862</v>
      </c>
      <c r="AS44" s="63">
        <v>30.4862</v>
      </c>
      <c r="AT44" s="63">
        <v>20.324200000000001</v>
      </c>
      <c r="AU44" s="63">
        <v>9.2945899999999995</v>
      </c>
      <c r="AV44" s="63">
        <v>9.2945899999999995</v>
      </c>
      <c r="AW44" s="63">
        <v>9.2945899999999995</v>
      </c>
      <c r="AX44" s="63">
        <v>9.2945899999999995</v>
      </c>
      <c r="AY44" s="63">
        <v>9.2945899999999995</v>
      </c>
      <c r="AZ44" s="63">
        <v>9.2945899999999995</v>
      </c>
      <c r="BA44" s="63">
        <v>9.2945899999999995</v>
      </c>
      <c r="BB44" s="63">
        <v>9.9142200000000003</v>
      </c>
      <c r="BC44" s="63">
        <v>10.0382</v>
      </c>
      <c r="BD44" s="63">
        <v>10.162100000000001</v>
      </c>
      <c r="BE44" s="63">
        <v>10.162100000000001</v>
      </c>
      <c r="BF44" s="63">
        <v>10.162100000000001</v>
      </c>
      <c r="BG44" s="63">
        <v>10.162100000000001</v>
      </c>
      <c r="BH44" s="63">
        <v>10.162100000000001</v>
      </c>
      <c r="BI44" s="63">
        <v>10.162100000000001</v>
      </c>
      <c r="BJ44" s="63">
        <v>10.162100000000001</v>
      </c>
      <c r="BK44" s="63">
        <v>10.162100000000001</v>
      </c>
      <c r="BL44" s="63">
        <v>10.162100000000001</v>
      </c>
      <c r="BM44" s="63">
        <v>10.162100000000001</v>
      </c>
      <c r="BN44" s="63">
        <v>10.162100000000001</v>
      </c>
      <c r="BO44" s="63">
        <v>10.162100000000001</v>
      </c>
      <c r="BP44" s="63">
        <v>10.162100000000001</v>
      </c>
      <c r="BQ44" s="63">
        <v>10.162100000000001</v>
      </c>
      <c r="BR44" s="63">
        <v>20.324200000000001</v>
      </c>
      <c r="BS44" s="63">
        <v>20.324200000000001</v>
      </c>
      <c r="BT44" s="63">
        <v>20.324200000000001</v>
      </c>
      <c r="BU44" s="63">
        <v>20.324200000000001</v>
      </c>
      <c r="BV44" s="63">
        <v>20.324200000000001</v>
      </c>
      <c r="BW44" s="63">
        <v>20.324200000000001</v>
      </c>
      <c r="BX44" s="63">
        <v>30.4862</v>
      </c>
      <c r="BY44" s="63">
        <v>30.4862</v>
      </c>
      <c r="BZ44" s="63">
        <v>30.4862</v>
      </c>
      <c r="CA44" s="63">
        <v>30.4862</v>
      </c>
      <c r="CB44" s="63">
        <v>30.4862</v>
      </c>
      <c r="CC44" s="63">
        <v>30.4862</v>
      </c>
      <c r="CD44" s="63">
        <v>30.4862</v>
      </c>
      <c r="CE44" s="63">
        <v>30.4862</v>
      </c>
      <c r="CF44" s="63">
        <v>30.4862</v>
      </c>
      <c r="CG44" s="63">
        <v>30.4862</v>
      </c>
      <c r="CH44" s="63">
        <v>30.4862</v>
      </c>
      <c r="CI44" s="63">
        <v>30.4862</v>
      </c>
      <c r="CJ44" s="63">
        <v>30.4862</v>
      </c>
      <c r="CK44" s="63">
        <v>25.5291</v>
      </c>
      <c r="CL44" s="63">
        <v>20.9438</v>
      </c>
      <c r="CM44" s="63">
        <v>20.324200000000001</v>
      </c>
      <c r="CN44" s="63">
        <v>20.324200000000001</v>
      </c>
      <c r="CO44" s="63">
        <v>7.9313799999999999</v>
      </c>
      <c r="CP44" s="63">
        <v>0</v>
      </c>
      <c r="CQ44" s="63">
        <v>0</v>
      </c>
      <c r="CR44" s="63">
        <v>0</v>
      </c>
      <c r="CS44" s="63">
        <v>0</v>
      </c>
      <c r="CT44" s="63">
        <v>0</v>
      </c>
    </row>
    <row r="45" spans="1:98">
      <c r="A45" s="63" t="s">
        <v>154</v>
      </c>
      <c r="B45" s="63" t="s">
        <v>712</v>
      </c>
      <c r="C45" s="63">
        <v>10.765700000000001</v>
      </c>
      <c r="D45" s="63">
        <v>10.8103</v>
      </c>
      <c r="E45" s="63">
        <v>10.8103</v>
      </c>
      <c r="F45" s="63">
        <v>10.8103</v>
      </c>
      <c r="G45" s="63">
        <v>10.8103</v>
      </c>
      <c r="H45" s="63">
        <v>10.8103</v>
      </c>
      <c r="I45" s="63">
        <v>10.8103</v>
      </c>
      <c r="J45" s="63">
        <v>10.8103</v>
      </c>
      <c r="K45" s="63">
        <v>10.8103</v>
      </c>
      <c r="L45" s="63">
        <v>10.8103</v>
      </c>
      <c r="M45" s="63">
        <v>10.8103</v>
      </c>
      <c r="N45" s="63">
        <v>10.8103</v>
      </c>
      <c r="O45" s="63">
        <v>8.0641300000000005</v>
      </c>
      <c r="P45" s="63">
        <v>8.0641300000000005</v>
      </c>
      <c r="Q45" s="63">
        <v>8.0641300000000005</v>
      </c>
      <c r="R45" s="63">
        <v>8.0641300000000005</v>
      </c>
      <c r="S45" s="63">
        <v>10.5097</v>
      </c>
      <c r="T45" s="63">
        <v>10.8103</v>
      </c>
      <c r="U45" s="63">
        <v>10.8103</v>
      </c>
      <c r="V45" s="63">
        <v>10.8103</v>
      </c>
      <c r="W45" s="63">
        <v>10.8103</v>
      </c>
      <c r="X45" s="63">
        <v>10.8103</v>
      </c>
      <c r="Y45" s="63">
        <v>10.8103</v>
      </c>
      <c r="Z45" s="63">
        <v>10.8103</v>
      </c>
      <c r="AA45" s="63">
        <v>10.8103</v>
      </c>
      <c r="AB45" s="63">
        <v>10.8103</v>
      </c>
      <c r="AC45" s="63">
        <v>10.8103</v>
      </c>
      <c r="AD45" s="63">
        <v>10.8103</v>
      </c>
      <c r="AE45" s="63">
        <v>10.8103</v>
      </c>
      <c r="AF45" s="63">
        <v>10.8103</v>
      </c>
      <c r="AG45" s="63">
        <v>10.8103</v>
      </c>
      <c r="AH45" s="63">
        <v>10.8103</v>
      </c>
      <c r="AI45" s="63">
        <v>10.8103</v>
      </c>
      <c r="AJ45" s="63">
        <v>10.8103</v>
      </c>
      <c r="AK45" s="63">
        <v>10.8103</v>
      </c>
      <c r="AL45" s="63">
        <v>10.8103</v>
      </c>
      <c r="AM45" s="63">
        <v>10.8103</v>
      </c>
      <c r="AN45" s="63">
        <v>10.8103</v>
      </c>
      <c r="AO45" s="63">
        <v>10.8103</v>
      </c>
      <c r="AP45" s="63">
        <v>10.8103</v>
      </c>
      <c r="AQ45" s="63">
        <v>10.8103</v>
      </c>
      <c r="AR45" s="63">
        <v>10.8103</v>
      </c>
      <c r="AS45" s="63">
        <v>10.8103</v>
      </c>
      <c r="AT45" s="63">
        <v>10.8103</v>
      </c>
      <c r="AU45" s="63">
        <v>10.8103</v>
      </c>
      <c r="AV45" s="63">
        <v>10.8103</v>
      </c>
      <c r="AW45" s="63">
        <v>10.8103</v>
      </c>
      <c r="AX45" s="63">
        <v>10.8103</v>
      </c>
      <c r="AY45" s="63">
        <v>10.8103</v>
      </c>
      <c r="AZ45" s="63">
        <v>10.8103</v>
      </c>
      <c r="BA45" s="63">
        <v>10.8103</v>
      </c>
      <c r="BB45" s="63">
        <v>10.8103</v>
      </c>
      <c r="BC45" s="63">
        <v>10.8103</v>
      </c>
      <c r="BD45" s="63">
        <v>10.8103</v>
      </c>
      <c r="BE45" s="63">
        <v>10.8103</v>
      </c>
      <c r="BF45" s="63">
        <v>10.8103</v>
      </c>
      <c r="BG45" s="63">
        <v>10.8103</v>
      </c>
      <c r="BH45" s="63">
        <v>10.8103</v>
      </c>
      <c r="BI45" s="63">
        <v>10.8103</v>
      </c>
      <c r="BJ45" s="63">
        <v>10.8103</v>
      </c>
      <c r="BK45" s="63">
        <v>10.8103</v>
      </c>
      <c r="BL45" s="63">
        <v>10.8103</v>
      </c>
      <c r="BM45" s="63">
        <v>10.8103</v>
      </c>
      <c r="BN45" s="63">
        <v>10.8103</v>
      </c>
      <c r="BO45" s="63">
        <v>11.8507</v>
      </c>
      <c r="BP45" s="63">
        <v>11.8208</v>
      </c>
      <c r="BQ45" s="63">
        <v>11.761100000000001</v>
      </c>
      <c r="BR45" s="63">
        <v>11.7014</v>
      </c>
      <c r="BS45" s="63">
        <v>11.784599999999999</v>
      </c>
      <c r="BT45" s="63">
        <v>11.7486</v>
      </c>
      <c r="BU45" s="63">
        <v>11.7029</v>
      </c>
      <c r="BV45" s="63">
        <v>11.7029</v>
      </c>
      <c r="BW45" s="63">
        <v>10.8103</v>
      </c>
      <c r="BX45" s="63">
        <v>16.873799999999999</v>
      </c>
      <c r="BY45" s="63">
        <v>16.873799999999999</v>
      </c>
      <c r="BZ45" s="63">
        <v>16.873799999999999</v>
      </c>
      <c r="CA45" s="63">
        <v>16.873799999999999</v>
      </c>
      <c r="CB45" s="63">
        <v>16.873799999999999</v>
      </c>
      <c r="CC45" s="63">
        <v>16.873799999999999</v>
      </c>
      <c r="CD45" s="63">
        <v>16.873799999999999</v>
      </c>
      <c r="CE45" s="63">
        <v>16.873799999999999</v>
      </c>
      <c r="CF45" s="63">
        <v>16.873799999999999</v>
      </c>
      <c r="CG45" s="63">
        <v>16.869399999999999</v>
      </c>
      <c r="CH45" s="63">
        <v>10.2395</v>
      </c>
      <c r="CI45" s="63">
        <v>10.2395</v>
      </c>
      <c r="CJ45" s="63">
        <v>10.2395</v>
      </c>
      <c r="CK45" s="63">
        <v>14.6716</v>
      </c>
      <c r="CL45" s="63">
        <v>16.869399999999999</v>
      </c>
      <c r="CM45" s="63">
        <v>16.869399999999999</v>
      </c>
      <c r="CN45" s="63">
        <v>16.869399999999999</v>
      </c>
      <c r="CO45" s="63">
        <v>16.869399999999999</v>
      </c>
      <c r="CP45" s="63">
        <v>16.869399999999999</v>
      </c>
      <c r="CQ45" s="63">
        <v>16.869399999999999</v>
      </c>
      <c r="CR45" s="63">
        <v>16.869399999999999</v>
      </c>
      <c r="CS45" s="63">
        <v>16.869399999999999</v>
      </c>
      <c r="CT45" s="63">
        <v>16.869399999999999</v>
      </c>
    </row>
    <row r="46" spans="1:98">
      <c r="A46" s="63" t="s">
        <v>154</v>
      </c>
      <c r="B46" s="63" t="s">
        <v>713</v>
      </c>
      <c r="C46" s="63">
        <v>42.375799999999998</v>
      </c>
      <c r="D46" s="63">
        <v>42.375799999999998</v>
      </c>
      <c r="E46" s="63">
        <v>42.375799999999998</v>
      </c>
      <c r="F46" s="63">
        <v>42.375799999999998</v>
      </c>
      <c r="G46" s="63">
        <v>42.381399999999999</v>
      </c>
      <c r="H46" s="63">
        <v>42.381399999999999</v>
      </c>
      <c r="I46" s="63">
        <v>42.381399999999999</v>
      </c>
      <c r="J46" s="63">
        <v>42.381399999999999</v>
      </c>
      <c r="K46" s="63">
        <v>42.381399999999999</v>
      </c>
      <c r="L46" s="63">
        <v>42.381399999999999</v>
      </c>
      <c r="M46" s="63">
        <v>42.381399999999999</v>
      </c>
      <c r="N46" s="63">
        <v>33.680199999999999</v>
      </c>
      <c r="O46" s="63">
        <v>22.914200000000001</v>
      </c>
      <c r="P46" s="63">
        <v>22.9879</v>
      </c>
      <c r="Q46" s="63">
        <v>22.914200000000001</v>
      </c>
      <c r="R46" s="63">
        <v>22.914200000000001</v>
      </c>
      <c r="S46" s="63">
        <v>31.320799999999998</v>
      </c>
      <c r="T46" s="63">
        <v>33.680199999999999</v>
      </c>
      <c r="U46" s="63">
        <v>33.680199999999999</v>
      </c>
      <c r="V46" s="63">
        <v>33.680199999999999</v>
      </c>
      <c r="W46" s="63">
        <v>33.680199999999999</v>
      </c>
      <c r="X46" s="63">
        <v>33.680199999999999</v>
      </c>
      <c r="Y46" s="63">
        <v>33.680199999999999</v>
      </c>
      <c r="Z46" s="63">
        <v>33.680199999999999</v>
      </c>
      <c r="AA46" s="63">
        <v>42.381399999999999</v>
      </c>
      <c r="AB46" s="63">
        <v>42.381399999999999</v>
      </c>
      <c r="AC46" s="63">
        <v>42.381399999999999</v>
      </c>
      <c r="AD46" s="63">
        <v>42.381399999999999</v>
      </c>
      <c r="AE46" s="63">
        <v>42.381399999999999</v>
      </c>
      <c r="AF46" s="63">
        <v>42.381399999999999</v>
      </c>
      <c r="AG46" s="63">
        <v>42.381399999999999</v>
      </c>
      <c r="AH46" s="63">
        <v>42.381399999999999</v>
      </c>
      <c r="AI46" s="63">
        <v>42.381399999999999</v>
      </c>
      <c r="AJ46" s="63">
        <v>42.381399999999999</v>
      </c>
      <c r="AK46" s="63">
        <v>42.381399999999999</v>
      </c>
      <c r="AL46" s="63">
        <v>42.381399999999999</v>
      </c>
      <c r="AM46" s="63">
        <v>42.381399999999999</v>
      </c>
      <c r="AN46" s="63">
        <v>42.381399999999999</v>
      </c>
      <c r="AO46" s="63">
        <v>42.381399999999999</v>
      </c>
      <c r="AP46" s="63">
        <v>42.381399999999999</v>
      </c>
      <c r="AQ46" s="63">
        <v>42.381399999999999</v>
      </c>
      <c r="AR46" s="63">
        <v>42.381399999999999</v>
      </c>
      <c r="AS46" s="63">
        <v>42.381399999999999</v>
      </c>
      <c r="AT46" s="63">
        <v>42.381399999999999</v>
      </c>
      <c r="AU46" s="63">
        <v>42.381399999999999</v>
      </c>
      <c r="AV46" s="63">
        <v>42.381399999999999</v>
      </c>
      <c r="AW46" s="63">
        <v>42.381399999999999</v>
      </c>
      <c r="AX46" s="63">
        <v>42.381399999999999</v>
      </c>
      <c r="AY46" s="63">
        <v>42.381399999999999</v>
      </c>
      <c r="AZ46" s="63">
        <v>42.381399999999999</v>
      </c>
      <c r="BA46" s="63">
        <v>42.381399999999999</v>
      </c>
      <c r="BB46" s="63">
        <v>42.381399999999999</v>
      </c>
      <c r="BC46" s="63">
        <v>42.381399999999999</v>
      </c>
      <c r="BD46" s="63">
        <v>42.381399999999999</v>
      </c>
      <c r="BE46" s="63">
        <v>42.381399999999999</v>
      </c>
      <c r="BF46" s="63">
        <v>42.381399999999999</v>
      </c>
      <c r="BG46" s="63">
        <v>42.381399999999999</v>
      </c>
      <c r="BH46" s="63">
        <v>42.381399999999999</v>
      </c>
      <c r="BI46" s="63">
        <v>42.381399999999999</v>
      </c>
      <c r="BJ46" s="63">
        <v>42.381399999999999</v>
      </c>
      <c r="BK46" s="63">
        <v>42.381399999999999</v>
      </c>
      <c r="BL46" s="63">
        <v>42.381399999999999</v>
      </c>
      <c r="BM46" s="63">
        <v>42.381399999999999</v>
      </c>
      <c r="BN46" s="63">
        <v>42.381399999999999</v>
      </c>
      <c r="BO46" s="63">
        <v>42.381399999999999</v>
      </c>
      <c r="BP46" s="63">
        <v>42.381399999999999</v>
      </c>
      <c r="BQ46" s="63">
        <v>42.381399999999999</v>
      </c>
      <c r="BR46" s="63">
        <v>42.381399999999999</v>
      </c>
      <c r="BS46" s="63">
        <v>42.381399999999999</v>
      </c>
      <c r="BT46" s="63">
        <v>42.381399999999999</v>
      </c>
      <c r="BU46" s="63">
        <v>42.381399999999999</v>
      </c>
      <c r="BV46" s="63">
        <v>42.381399999999999</v>
      </c>
      <c r="BW46" s="63">
        <v>42.381399999999999</v>
      </c>
      <c r="BX46" s="63">
        <v>42.381399999999999</v>
      </c>
      <c r="BY46" s="63">
        <v>42.381399999999999</v>
      </c>
      <c r="BZ46" s="63">
        <v>42.381399999999999</v>
      </c>
      <c r="CA46" s="63">
        <v>42.381399999999999</v>
      </c>
      <c r="CB46" s="63">
        <v>42.381399999999999</v>
      </c>
      <c r="CC46" s="63">
        <v>42.381399999999999</v>
      </c>
      <c r="CD46" s="63">
        <v>42.381399999999999</v>
      </c>
      <c r="CE46" s="63">
        <v>42.381399999999999</v>
      </c>
      <c r="CF46" s="63">
        <v>42.381399999999999</v>
      </c>
      <c r="CG46" s="63">
        <v>42.379600000000003</v>
      </c>
      <c r="CH46" s="63">
        <v>29.377400000000002</v>
      </c>
      <c r="CI46" s="63">
        <v>29.377400000000002</v>
      </c>
      <c r="CJ46" s="63">
        <v>29.377400000000002</v>
      </c>
      <c r="CK46" s="63">
        <v>40.680500000000002</v>
      </c>
      <c r="CL46" s="63">
        <v>42.379600000000003</v>
      </c>
      <c r="CM46" s="63">
        <v>42.379600000000003</v>
      </c>
      <c r="CN46" s="63">
        <v>42.379600000000003</v>
      </c>
      <c r="CO46" s="63">
        <v>42.379600000000003</v>
      </c>
      <c r="CP46" s="63">
        <v>42.379600000000003</v>
      </c>
      <c r="CQ46" s="63">
        <v>42.379600000000003</v>
      </c>
      <c r="CR46" s="63">
        <v>42.379600000000003</v>
      </c>
      <c r="CS46" s="63">
        <v>42.379600000000003</v>
      </c>
      <c r="CT46" s="63">
        <v>42.379600000000003</v>
      </c>
    </row>
    <row r="47" spans="1:98">
      <c r="A47" s="63" t="s">
        <v>154</v>
      </c>
      <c r="B47" s="63" t="s">
        <v>714</v>
      </c>
      <c r="C47" s="63">
        <v>26.1526</v>
      </c>
      <c r="D47" s="63">
        <v>26.1526</v>
      </c>
      <c r="E47" s="63">
        <v>26.1526</v>
      </c>
      <c r="F47" s="63">
        <v>26.1526</v>
      </c>
      <c r="G47" s="63">
        <v>26.1526</v>
      </c>
      <c r="H47" s="63">
        <v>26.1526</v>
      </c>
      <c r="I47" s="63">
        <v>26.1526</v>
      </c>
      <c r="J47" s="63">
        <v>26.1526</v>
      </c>
      <c r="K47" s="63">
        <v>26.1526</v>
      </c>
      <c r="L47" s="63">
        <v>26.1526</v>
      </c>
      <c r="M47" s="63">
        <v>26.1526</v>
      </c>
      <c r="N47" s="63">
        <v>21.6038</v>
      </c>
      <c r="O47" s="63">
        <v>14.960900000000001</v>
      </c>
      <c r="P47" s="63">
        <v>14.960900000000001</v>
      </c>
      <c r="Q47" s="63">
        <v>14.960900000000001</v>
      </c>
      <c r="R47" s="63">
        <v>14.960900000000001</v>
      </c>
      <c r="S47" s="63">
        <v>20.410900000000002</v>
      </c>
      <c r="T47" s="63">
        <v>21.6038</v>
      </c>
      <c r="U47" s="63">
        <v>21.6038</v>
      </c>
      <c r="V47" s="63">
        <v>21.6038</v>
      </c>
      <c r="W47" s="63">
        <v>21.6038</v>
      </c>
      <c r="X47" s="63">
        <v>21.6038</v>
      </c>
      <c r="Y47" s="63">
        <v>21.6038</v>
      </c>
      <c r="Z47" s="63">
        <v>21.6038</v>
      </c>
      <c r="AA47" s="63">
        <v>25.381900000000002</v>
      </c>
      <c r="AB47" s="63">
        <v>26.1526</v>
      </c>
      <c r="AC47" s="63">
        <v>26.1526</v>
      </c>
      <c r="AD47" s="63">
        <v>26.1526</v>
      </c>
      <c r="AE47" s="63">
        <v>26.1526</v>
      </c>
      <c r="AF47" s="63">
        <v>26.1526</v>
      </c>
      <c r="AG47" s="63">
        <v>26.1526</v>
      </c>
      <c r="AH47" s="63">
        <v>26.1526</v>
      </c>
      <c r="AI47" s="63">
        <v>26.1526</v>
      </c>
      <c r="AJ47" s="63">
        <v>26.1526</v>
      </c>
      <c r="AK47" s="63">
        <v>26.1526</v>
      </c>
      <c r="AL47" s="63">
        <v>26.1526</v>
      </c>
      <c r="AM47" s="63">
        <v>26.1526</v>
      </c>
      <c r="AN47" s="63">
        <v>26.1526</v>
      </c>
      <c r="AO47" s="63">
        <v>26.1526</v>
      </c>
      <c r="AP47" s="63">
        <v>26.1526</v>
      </c>
      <c r="AQ47" s="63">
        <v>26.1526</v>
      </c>
      <c r="AR47" s="63">
        <v>26.1526</v>
      </c>
      <c r="AS47" s="63">
        <v>26.1526</v>
      </c>
      <c r="AT47" s="63">
        <v>26.1526</v>
      </c>
      <c r="AU47" s="63">
        <v>26.1526</v>
      </c>
      <c r="AV47" s="63">
        <v>26.1526</v>
      </c>
      <c r="AW47" s="63">
        <v>26.1526</v>
      </c>
      <c r="AX47" s="63">
        <v>26.1526</v>
      </c>
      <c r="AY47" s="63">
        <v>26.1526</v>
      </c>
      <c r="AZ47" s="63">
        <v>26.1526</v>
      </c>
      <c r="BA47" s="63">
        <v>26.1526</v>
      </c>
      <c r="BB47" s="63">
        <v>26.1526</v>
      </c>
      <c r="BC47" s="63">
        <v>26.1526</v>
      </c>
      <c r="BD47" s="63">
        <v>26.1526</v>
      </c>
      <c r="BE47" s="63">
        <v>26.1526</v>
      </c>
      <c r="BF47" s="63">
        <v>26.1526</v>
      </c>
      <c r="BG47" s="63">
        <v>26.1526</v>
      </c>
      <c r="BH47" s="63">
        <v>26.1526</v>
      </c>
      <c r="BI47" s="63">
        <v>26.1526</v>
      </c>
      <c r="BJ47" s="63">
        <v>26.1526</v>
      </c>
      <c r="BK47" s="63">
        <v>26.1526</v>
      </c>
      <c r="BL47" s="63">
        <v>26.1526</v>
      </c>
      <c r="BM47" s="63">
        <v>26.1526</v>
      </c>
      <c r="BN47" s="63">
        <v>26.1526</v>
      </c>
      <c r="BO47" s="63">
        <v>26.1526</v>
      </c>
      <c r="BP47" s="63">
        <v>26.1526</v>
      </c>
      <c r="BQ47" s="63">
        <v>26.1526</v>
      </c>
      <c r="BR47" s="63">
        <v>26.1526</v>
      </c>
      <c r="BS47" s="63">
        <v>26.1526</v>
      </c>
      <c r="BT47" s="63">
        <v>26.1526</v>
      </c>
      <c r="BU47" s="63">
        <v>26.1526</v>
      </c>
      <c r="BV47" s="63">
        <v>26.1526</v>
      </c>
      <c r="BW47" s="63">
        <v>26.1526</v>
      </c>
      <c r="BX47" s="63">
        <v>26.1526</v>
      </c>
      <c r="BY47" s="63">
        <v>26.1526</v>
      </c>
      <c r="BZ47" s="63">
        <v>26.1526</v>
      </c>
      <c r="CA47" s="63">
        <v>26.1526</v>
      </c>
      <c r="CB47" s="63">
        <v>26.1526</v>
      </c>
      <c r="CC47" s="63">
        <v>26.1526</v>
      </c>
      <c r="CD47" s="63">
        <v>26.1526</v>
      </c>
      <c r="CE47" s="63">
        <v>26.1526</v>
      </c>
      <c r="CF47" s="63">
        <v>26.1526</v>
      </c>
      <c r="CG47" s="63">
        <v>26.1526</v>
      </c>
      <c r="CH47" s="63">
        <v>18.128799999999998</v>
      </c>
      <c r="CI47" s="63">
        <v>18.128799999999998</v>
      </c>
      <c r="CJ47" s="63">
        <v>18.128799999999998</v>
      </c>
      <c r="CK47" s="63">
        <v>26.1526</v>
      </c>
      <c r="CL47" s="63">
        <v>26.1526</v>
      </c>
      <c r="CM47" s="63">
        <v>26.1526</v>
      </c>
      <c r="CN47" s="63">
        <v>26.1526</v>
      </c>
      <c r="CO47" s="63">
        <v>26.1526</v>
      </c>
      <c r="CP47" s="63">
        <v>26.1526</v>
      </c>
      <c r="CQ47" s="63">
        <v>26.1526</v>
      </c>
      <c r="CR47" s="63">
        <v>26.1526</v>
      </c>
      <c r="CS47" s="63">
        <v>26.1526</v>
      </c>
      <c r="CT47" s="63">
        <v>26.1526</v>
      </c>
    </row>
    <row r="48" spans="1:98">
      <c r="A48" s="63" t="s">
        <v>154</v>
      </c>
      <c r="B48" s="63" t="s">
        <v>603</v>
      </c>
      <c r="C48" s="63">
        <v>0</v>
      </c>
      <c r="D48" s="63">
        <v>0</v>
      </c>
      <c r="E48" s="63">
        <v>0</v>
      </c>
      <c r="F48" s="63">
        <v>0</v>
      </c>
      <c r="G48" s="63">
        <v>0</v>
      </c>
      <c r="H48" s="63">
        <v>0</v>
      </c>
      <c r="I48" s="63">
        <v>0</v>
      </c>
      <c r="J48" s="63">
        <v>0</v>
      </c>
      <c r="K48" s="63">
        <v>0</v>
      </c>
      <c r="L48" s="63">
        <v>0</v>
      </c>
      <c r="M48" s="63">
        <v>0</v>
      </c>
      <c r="N48" s="63">
        <v>0</v>
      </c>
      <c r="O48" s="63">
        <v>0</v>
      </c>
      <c r="P48" s="63">
        <v>0</v>
      </c>
      <c r="Q48" s="63">
        <v>0</v>
      </c>
      <c r="R48" s="63">
        <v>0</v>
      </c>
      <c r="S48" s="63">
        <v>0</v>
      </c>
      <c r="T48" s="63">
        <v>0</v>
      </c>
      <c r="U48" s="63">
        <v>0</v>
      </c>
      <c r="V48" s="63">
        <v>0</v>
      </c>
      <c r="W48" s="63">
        <v>0</v>
      </c>
      <c r="X48" s="63">
        <v>0</v>
      </c>
      <c r="Y48" s="63">
        <v>0</v>
      </c>
      <c r="Z48" s="63">
        <v>0</v>
      </c>
      <c r="AA48" s="63">
        <v>0</v>
      </c>
      <c r="AB48" s="63">
        <v>0</v>
      </c>
      <c r="AC48" s="63">
        <v>0</v>
      </c>
      <c r="AD48" s="63">
        <v>0</v>
      </c>
      <c r="AE48" s="63">
        <v>0</v>
      </c>
      <c r="AF48" s="63">
        <v>0</v>
      </c>
      <c r="AG48" s="63">
        <v>0</v>
      </c>
      <c r="AH48" s="63">
        <v>0</v>
      </c>
      <c r="AI48" s="63">
        <v>0</v>
      </c>
      <c r="AJ48" s="63">
        <v>0</v>
      </c>
      <c r="AK48" s="63">
        <v>0</v>
      </c>
      <c r="AL48" s="63">
        <v>0</v>
      </c>
      <c r="AM48" s="63">
        <v>0</v>
      </c>
      <c r="AN48" s="63">
        <v>0</v>
      </c>
      <c r="AO48" s="63">
        <v>0</v>
      </c>
      <c r="AP48" s="63">
        <v>0</v>
      </c>
      <c r="AQ48" s="63">
        <v>0</v>
      </c>
      <c r="AR48" s="63">
        <v>0</v>
      </c>
      <c r="AS48" s="63">
        <v>0</v>
      </c>
      <c r="AT48" s="63">
        <v>0</v>
      </c>
      <c r="AU48" s="63">
        <v>0</v>
      </c>
      <c r="AV48" s="63">
        <v>0</v>
      </c>
      <c r="AW48" s="63">
        <v>0</v>
      </c>
      <c r="AX48" s="63">
        <v>0</v>
      </c>
      <c r="AY48" s="63">
        <v>0</v>
      </c>
      <c r="AZ48" s="63">
        <v>0</v>
      </c>
      <c r="BA48" s="63">
        <v>0</v>
      </c>
      <c r="BB48" s="63">
        <v>0</v>
      </c>
      <c r="BC48" s="63">
        <v>0</v>
      </c>
      <c r="BD48" s="63">
        <v>0</v>
      </c>
      <c r="BE48" s="63">
        <v>0</v>
      </c>
      <c r="BF48" s="63">
        <v>0</v>
      </c>
      <c r="BG48" s="63">
        <v>0</v>
      </c>
      <c r="BH48" s="63">
        <v>0</v>
      </c>
      <c r="BI48" s="63">
        <v>0</v>
      </c>
      <c r="BJ48" s="63">
        <v>0</v>
      </c>
      <c r="BK48" s="63">
        <v>0</v>
      </c>
      <c r="BL48" s="63">
        <v>0</v>
      </c>
      <c r="BM48" s="63">
        <v>0</v>
      </c>
      <c r="BN48" s="63">
        <v>0</v>
      </c>
      <c r="BO48" s="63">
        <v>0</v>
      </c>
      <c r="BP48" s="63">
        <v>0</v>
      </c>
      <c r="BQ48" s="63">
        <v>0</v>
      </c>
      <c r="BR48" s="63">
        <v>0</v>
      </c>
      <c r="BS48" s="63">
        <v>0</v>
      </c>
      <c r="BT48" s="63">
        <v>0</v>
      </c>
      <c r="BU48" s="63">
        <v>0</v>
      </c>
      <c r="BV48" s="63">
        <v>0</v>
      </c>
      <c r="BW48" s="63">
        <v>0</v>
      </c>
      <c r="BX48" s="63">
        <v>0</v>
      </c>
      <c r="BY48" s="63">
        <v>0</v>
      </c>
      <c r="BZ48" s="63">
        <v>0</v>
      </c>
      <c r="CA48" s="63">
        <v>0</v>
      </c>
      <c r="CB48" s="63">
        <v>0</v>
      </c>
      <c r="CC48" s="63">
        <v>0</v>
      </c>
      <c r="CD48" s="63">
        <v>0</v>
      </c>
      <c r="CE48" s="63">
        <v>0</v>
      </c>
      <c r="CF48" s="63">
        <v>0</v>
      </c>
      <c r="CG48" s="63">
        <v>0</v>
      </c>
      <c r="CH48" s="63">
        <v>0</v>
      </c>
      <c r="CI48" s="63">
        <v>0</v>
      </c>
      <c r="CJ48" s="63">
        <v>0</v>
      </c>
      <c r="CK48" s="63">
        <v>0</v>
      </c>
      <c r="CL48" s="63">
        <v>0</v>
      </c>
      <c r="CM48" s="63">
        <v>0</v>
      </c>
      <c r="CN48" s="63">
        <v>0</v>
      </c>
      <c r="CO48" s="63">
        <v>0</v>
      </c>
      <c r="CP48" s="63">
        <v>0</v>
      </c>
      <c r="CQ48" s="63">
        <v>0</v>
      </c>
      <c r="CR48" s="63">
        <v>0</v>
      </c>
      <c r="CS48" s="63">
        <v>0</v>
      </c>
      <c r="CT48" s="63">
        <v>0</v>
      </c>
    </row>
    <row r="49" spans="1:98">
      <c r="A49" s="63" t="s">
        <v>154</v>
      </c>
      <c r="B49" s="63" t="s">
        <v>493</v>
      </c>
      <c r="C49" s="63">
        <v>33.831499999999998</v>
      </c>
      <c r="D49" s="63">
        <v>33.831499999999998</v>
      </c>
      <c r="E49" s="63">
        <v>33.831499999999998</v>
      </c>
      <c r="F49" s="63">
        <v>6.5480299999999998</v>
      </c>
      <c r="G49" s="63">
        <v>6.5480299999999998</v>
      </c>
      <c r="H49" s="63">
        <v>19.644100000000002</v>
      </c>
      <c r="I49" s="63">
        <v>24.009499999999999</v>
      </c>
      <c r="J49" s="63">
        <v>33.831499999999998</v>
      </c>
      <c r="K49" s="63">
        <v>44.744900000000001</v>
      </c>
      <c r="L49" s="63">
        <v>44.744900000000001</v>
      </c>
      <c r="M49" s="63">
        <v>44.744900000000001</v>
      </c>
      <c r="N49" s="63">
        <v>44.744900000000001</v>
      </c>
      <c r="O49" s="63">
        <v>44.744900000000001</v>
      </c>
      <c r="P49" s="63">
        <v>44.744900000000001</v>
      </c>
      <c r="Q49" s="63">
        <v>44.744900000000001</v>
      </c>
      <c r="R49" s="63">
        <v>33.831499999999998</v>
      </c>
      <c r="S49" s="63">
        <v>45.836199999999998</v>
      </c>
      <c r="T49" s="63">
        <v>45.836199999999998</v>
      </c>
      <c r="U49" s="63">
        <v>45.836199999999998</v>
      </c>
      <c r="V49" s="63">
        <v>45.836199999999998</v>
      </c>
      <c r="W49" s="63">
        <v>45.836199999999998</v>
      </c>
      <c r="X49" s="63">
        <v>45.836199999999998</v>
      </c>
      <c r="Y49" s="63">
        <v>45.836199999999998</v>
      </c>
      <c r="Z49" s="63">
        <v>45.836199999999998</v>
      </c>
      <c r="AA49" s="63">
        <v>45.836199999999998</v>
      </c>
      <c r="AB49" s="63">
        <v>45.836199999999998</v>
      </c>
      <c r="AC49" s="63">
        <v>48.018900000000002</v>
      </c>
      <c r="AD49" s="63">
        <v>51.755600000000001</v>
      </c>
      <c r="AE49" s="63">
        <v>51.755600000000001</v>
      </c>
      <c r="AF49" s="63">
        <v>51.755600000000001</v>
      </c>
      <c r="AG49" s="63">
        <v>51.755600000000001</v>
      </c>
      <c r="AH49" s="63">
        <v>51.755600000000001</v>
      </c>
      <c r="AI49" s="63">
        <v>51.755600000000001</v>
      </c>
      <c r="AJ49" s="63">
        <v>51.755600000000001</v>
      </c>
      <c r="AK49" s="63">
        <v>51.755600000000001</v>
      </c>
      <c r="AL49" s="63">
        <v>51.755600000000001</v>
      </c>
      <c r="AM49" s="63">
        <v>51.755600000000001</v>
      </c>
      <c r="AN49" s="63">
        <v>51.755600000000001</v>
      </c>
      <c r="AO49" s="63">
        <v>51.755600000000001</v>
      </c>
      <c r="AP49" s="63">
        <v>51.755600000000001</v>
      </c>
      <c r="AQ49" s="63">
        <v>51.755600000000001</v>
      </c>
      <c r="AR49" s="63">
        <v>48.018900000000002</v>
      </c>
      <c r="AS49" s="63">
        <v>48.018900000000002</v>
      </c>
      <c r="AT49" s="63">
        <v>48.018900000000002</v>
      </c>
      <c r="AU49" s="63">
        <v>48.018900000000002</v>
      </c>
      <c r="AV49" s="63">
        <v>51.8386</v>
      </c>
      <c r="AW49" s="63">
        <v>51.8386</v>
      </c>
      <c r="AX49" s="63">
        <v>51.8386</v>
      </c>
      <c r="AY49" s="63">
        <v>51.8386</v>
      </c>
      <c r="AZ49" s="63">
        <v>33.831499999999998</v>
      </c>
      <c r="BA49" s="63">
        <v>33.831499999999998</v>
      </c>
      <c r="BB49" s="63">
        <v>44.744900000000001</v>
      </c>
      <c r="BC49" s="63">
        <v>48.018900000000002</v>
      </c>
      <c r="BD49" s="63">
        <v>51.8386</v>
      </c>
      <c r="BE49" s="63">
        <v>51.8386</v>
      </c>
      <c r="BF49" s="63">
        <v>51.8386</v>
      </c>
      <c r="BG49" s="63">
        <v>51.8386</v>
      </c>
      <c r="BH49" s="63">
        <v>51.8386</v>
      </c>
      <c r="BI49" s="63">
        <v>33.831499999999998</v>
      </c>
      <c r="BJ49" s="63">
        <v>5.45669</v>
      </c>
      <c r="BK49" s="63">
        <v>5.45669</v>
      </c>
      <c r="BL49" s="63">
        <v>33.831499999999998</v>
      </c>
      <c r="BM49" s="63">
        <v>48.018900000000002</v>
      </c>
      <c r="BN49" s="63">
        <v>48.018900000000002</v>
      </c>
      <c r="BO49" s="63">
        <v>48.018900000000002</v>
      </c>
      <c r="BP49" s="63">
        <v>51.8386</v>
      </c>
      <c r="BQ49" s="63">
        <v>51.8386</v>
      </c>
      <c r="BR49" s="63">
        <v>51.8386</v>
      </c>
      <c r="BS49" s="63">
        <v>51.8386</v>
      </c>
      <c r="BT49" s="63">
        <v>51.8386</v>
      </c>
      <c r="BU49" s="63">
        <v>51.8386</v>
      </c>
      <c r="BV49" s="63">
        <v>51.8386</v>
      </c>
      <c r="BW49" s="63">
        <v>51.8386</v>
      </c>
      <c r="BX49" s="63">
        <v>51.8386</v>
      </c>
      <c r="BY49" s="63">
        <v>51.8386</v>
      </c>
      <c r="BZ49" s="63">
        <v>51.8386</v>
      </c>
      <c r="CA49" s="63">
        <v>51.8386</v>
      </c>
      <c r="CB49" s="63">
        <v>51.8386</v>
      </c>
      <c r="CC49" s="63">
        <v>51.8386</v>
      </c>
      <c r="CD49" s="63">
        <v>51.8386</v>
      </c>
      <c r="CE49" s="63">
        <v>51.8386</v>
      </c>
      <c r="CF49" s="63">
        <v>51.8386</v>
      </c>
      <c r="CG49" s="63">
        <v>51.8386</v>
      </c>
      <c r="CH49" s="63">
        <v>51.8386</v>
      </c>
      <c r="CI49" s="63">
        <v>51.8386</v>
      </c>
      <c r="CJ49" s="63">
        <v>51.8386</v>
      </c>
      <c r="CK49" s="63">
        <v>51.8386</v>
      </c>
      <c r="CL49" s="63">
        <v>51.8386</v>
      </c>
      <c r="CM49" s="63">
        <v>51.8386</v>
      </c>
      <c r="CN49" s="63">
        <v>51.8386</v>
      </c>
      <c r="CO49" s="63">
        <v>51.8386</v>
      </c>
      <c r="CP49" s="63">
        <v>51.8386</v>
      </c>
      <c r="CQ49" s="63">
        <v>51.8386</v>
      </c>
      <c r="CR49" s="63">
        <v>51.8386</v>
      </c>
      <c r="CS49" s="63">
        <v>51.8386</v>
      </c>
      <c r="CT49" s="63">
        <v>51.8386</v>
      </c>
    </row>
    <row r="50" spans="1:98">
      <c r="A50" s="63" t="s">
        <v>154</v>
      </c>
      <c r="B50" s="63" t="s">
        <v>494</v>
      </c>
      <c r="C50" s="63">
        <v>31.994900000000001</v>
      </c>
      <c r="D50" s="63">
        <v>31.994900000000001</v>
      </c>
      <c r="E50" s="63">
        <v>31.994900000000001</v>
      </c>
      <c r="F50" s="63">
        <v>31.994900000000001</v>
      </c>
      <c r="G50" s="63">
        <v>31.994900000000001</v>
      </c>
      <c r="H50" s="63">
        <v>31.994900000000001</v>
      </c>
      <c r="I50" s="63">
        <v>31.994900000000001</v>
      </c>
      <c r="J50" s="63">
        <v>31.994900000000001</v>
      </c>
      <c r="K50" s="63">
        <v>31.994900000000001</v>
      </c>
      <c r="L50" s="63">
        <v>31.994900000000001</v>
      </c>
      <c r="M50" s="63">
        <v>31.994900000000001</v>
      </c>
      <c r="N50" s="63">
        <v>31.994900000000001</v>
      </c>
      <c r="O50" s="63">
        <v>31.594999999999999</v>
      </c>
      <c r="P50" s="63">
        <v>31.594999999999999</v>
      </c>
      <c r="Q50" s="63">
        <v>31.594999999999999</v>
      </c>
      <c r="R50" s="63">
        <v>31.594999999999999</v>
      </c>
      <c r="S50" s="63">
        <v>31.594999999999999</v>
      </c>
      <c r="T50" s="63">
        <v>31.594999999999999</v>
      </c>
      <c r="U50" s="63">
        <v>31.594999999999999</v>
      </c>
      <c r="V50" s="63">
        <v>31.594999999999999</v>
      </c>
      <c r="W50" s="63">
        <v>31.594999999999999</v>
      </c>
      <c r="X50" s="63">
        <v>31.594999999999999</v>
      </c>
      <c r="Y50" s="63">
        <v>31.594999999999999</v>
      </c>
      <c r="Z50" s="63">
        <v>31.594999999999999</v>
      </c>
      <c r="AA50" s="63">
        <v>31.594999999999999</v>
      </c>
      <c r="AB50" s="63">
        <v>31.594999999999999</v>
      </c>
      <c r="AC50" s="63">
        <v>31.594999999999999</v>
      </c>
      <c r="AD50" s="63">
        <v>31.594999999999999</v>
      </c>
      <c r="AE50" s="63">
        <v>31.594999999999999</v>
      </c>
      <c r="AF50" s="63">
        <v>31.594999999999999</v>
      </c>
      <c r="AG50" s="63">
        <v>31.594999999999999</v>
      </c>
      <c r="AH50" s="63">
        <v>31.594999999999999</v>
      </c>
      <c r="AI50" s="63">
        <v>31.594999999999999</v>
      </c>
      <c r="AJ50" s="63">
        <v>31.594999999999999</v>
      </c>
      <c r="AK50" s="63">
        <v>31.594999999999999</v>
      </c>
      <c r="AL50" s="63">
        <v>31.594999999999999</v>
      </c>
      <c r="AM50" s="63">
        <v>31.994900000000001</v>
      </c>
      <c r="AN50" s="63">
        <v>31.994900000000001</v>
      </c>
      <c r="AO50" s="63">
        <v>31.994900000000001</v>
      </c>
      <c r="AP50" s="63">
        <v>31.994900000000001</v>
      </c>
      <c r="AQ50" s="63">
        <v>31.994900000000001</v>
      </c>
      <c r="AR50" s="63">
        <v>31.994900000000001</v>
      </c>
      <c r="AS50" s="63">
        <v>31.994900000000001</v>
      </c>
      <c r="AT50" s="63">
        <v>31.994900000000001</v>
      </c>
      <c r="AU50" s="63">
        <v>31.994900000000001</v>
      </c>
      <c r="AV50" s="63">
        <v>31.994900000000001</v>
      </c>
      <c r="AW50" s="63">
        <v>31.994900000000001</v>
      </c>
      <c r="AX50" s="63">
        <v>31.994900000000001</v>
      </c>
      <c r="AY50" s="63">
        <v>31.994900000000001</v>
      </c>
      <c r="AZ50" s="63">
        <v>31.994900000000001</v>
      </c>
      <c r="BA50" s="63">
        <v>31.994900000000001</v>
      </c>
      <c r="BB50" s="63">
        <v>31.994900000000001</v>
      </c>
      <c r="BC50" s="63">
        <v>31.994900000000001</v>
      </c>
      <c r="BD50" s="63">
        <v>31.994900000000001</v>
      </c>
      <c r="BE50" s="63">
        <v>31.994900000000001</v>
      </c>
      <c r="BF50" s="63">
        <v>31.994900000000001</v>
      </c>
      <c r="BG50" s="63">
        <v>31.994900000000001</v>
      </c>
      <c r="BH50" s="63">
        <v>31.994900000000001</v>
      </c>
      <c r="BI50" s="63">
        <v>31.994900000000001</v>
      </c>
      <c r="BJ50" s="63">
        <v>31.994900000000001</v>
      </c>
      <c r="BK50" s="63">
        <v>31.994900000000001</v>
      </c>
      <c r="BL50" s="63">
        <v>31.621600000000001</v>
      </c>
      <c r="BM50" s="63">
        <v>31.621600000000001</v>
      </c>
      <c r="BN50" s="63">
        <v>31.621600000000001</v>
      </c>
      <c r="BO50" s="63">
        <v>31.621600000000001</v>
      </c>
      <c r="BP50" s="63">
        <v>31.621600000000001</v>
      </c>
      <c r="BQ50" s="63">
        <v>31.621600000000001</v>
      </c>
      <c r="BR50" s="63">
        <v>31.621600000000001</v>
      </c>
      <c r="BS50" s="63">
        <v>31.621600000000001</v>
      </c>
      <c r="BT50" s="63">
        <v>31.621600000000001</v>
      </c>
      <c r="BU50" s="63">
        <v>31.621600000000001</v>
      </c>
      <c r="BV50" s="63">
        <v>31.621600000000001</v>
      </c>
      <c r="BW50" s="63">
        <v>31.621600000000001</v>
      </c>
      <c r="BX50" s="63">
        <v>31.621600000000001</v>
      </c>
      <c r="BY50" s="63">
        <v>31.621600000000001</v>
      </c>
      <c r="BZ50" s="63">
        <v>31.621600000000001</v>
      </c>
      <c r="CA50" s="63">
        <v>31.621600000000001</v>
      </c>
      <c r="CB50" s="63">
        <v>31.621600000000001</v>
      </c>
      <c r="CC50" s="63">
        <v>31.621600000000001</v>
      </c>
      <c r="CD50" s="63">
        <v>31.621600000000001</v>
      </c>
      <c r="CE50" s="63">
        <v>31.621600000000001</v>
      </c>
      <c r="CF50" s="63">
        <v>31.621600000000001</v>
      </c>
      <c r="CG50" s="63">
        <v>31.621600000000001</v>
      </c>
      <c r="CH50" s="63">
        <v>31.621600000000001</v>
      </c>
      <c r="CI50" s="63">
        <v>31.621600000000001</v>
      </c>
      <c r="CJ50" s="63">
        <v>31.621600000000001</v>
      </c>
      <c r="CK50" s="63">
        <v>31.621600000000001</v>
      </c>
      <c r="CL50" s="63">
        <v>31.621600000000001</v>
      </c>
      <c r="CM50" s="63">
        <v>31.621600000000001</v>
      </c>
      <c r="CN50" s="63">
        <v>31.621600000000001</v>
      </c>
      <c r="CO50" s="63">
        <v>31.621600000000001</v>
      </c>
      <c r="CP50" s="63">
        <v>31.621600000000001</v>
      </c>
      <c r="CQ50" s="63">
        <v>31.621600000000001</v>
      </c>
      <c r="CR50" s="63">
        <v>31.621600000000001</v>
      </c>
      <c r="CS50" s="63">
        <v>31.621600000000001</v>
      </c>
      <c r="CT50" s="63">
        <v>31.621600000000001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U10199"/>
  <sheetViews>
    <sheetView topLeftCell="AA1" workbookViewId="0">
      <selection activeCell="AH9" sqref="AH9"/>
    </sheetView>
  </sheetViews>
  <sheetFormatPr defaultRowHeight="15"/>
  <cols>
    <col min="1" max="1" width="11.7109375" customWidth="1"/>
    <col min="38" max="38" width="34.5703125" bestFit="1" customWidth="1"/>
  </cols>
  <sheetData>
    <row r="1" spans="1:47" ht="15" customHeight="1">
      <c r="A1" s="169" t="s">
        <v>42</v>
      </c>
      <c r="B1" s="171" t="s">
        <v>715</v>
      </c>
      <c r="C1" s="54"/>
      <c r="D1" s="173" t="s">
        <v>43</v>
      </c>
      <c r="E1" s="173"/>
      <c r="F1" s="173"/>
      <c r="G1" s="173"/>
      <c r="H1" s="173"/>
      <c r="I1" s="173"/>
      <c r="J1" s="54"/>
      <c r="K1" s="173" t="s">
        <v>716</v>
      </c>
      <c r="L1" s="173"/>
      <c r="M1" s="173"/>
      <c r="N1" s="173"/>
      <c r="O1" s="173"/>
      <c r="P1" s="173"/>
      <c r="Q1" s="54"/>
      <c r="R1" s="173" t="s">
        <v>717</v>
      </c>
      <c r="S1" s="173"/>
      <c r="T1" s="173"/>
      <c r="U1" s="173"/>
      <c r="V1" s="173"/>
      <c r="W1" s="173"/>
      <c r="X1" s="54"/>
      <c r="Y1" s="173" t="s">
        <v>718</v>
      </c>
      <c r="Z1" s="173"/>
      <c r="AA1" s="173"/>
      <c r="AB1" s="173"/>
      <c r="AC1" s="173"/>
      <c r="AD1" s="173"/>
      <c r="AE1" s="54"/>
      <c r="AF1" s="168" t="s">
        <v>719</v>
      </c>
      <c r="AG1" s="168"/>
      <c r="AH1" s="168"/>
      <c r="AI1" s="168"/>
      <c r="AJ1" s="168"/>
      <c r="AK1" s="181" t="s">
        <v>729</v>
      </c>
      <c r="AL1" s="174" t="str">
        <f>CONCATENATE("PX Overhead"," ",Summary!B2)</f>
        <v>PX Overhead Summary for 03.04.2018</v>
      </c>
      <c r="AM1" s="181" t="s">
        <v>730</v>
      </c>
      <c r="AN1" s="173" t="s">
        <v>720</v>
      </c>
      <c r="AO1" s="173"/>
      <c r="AP1" s="173"/>
      <c r="AQ1" s="173"/>
      <c r="AR1" s="173"/>
      <c r="AS1" s="173"/>
      <c r="AT1" s="63"/>
      <c r="AU1" s="176" t="s">
        <v>721</v>
      </c>
    </row>
    <row r="2" spans="1:47">
      <c r="A2" s="170"/>
      <c r="B2" s="172"/>
      <c r="C2" s="178"/>
      <c r="D2" s="55" t="s">
        <v>457</v>
      </c>
      <c r="E2" s="55" t="s">
        <v>458</v>
      </c>
      <c r="F2" s="55" t="s">
        <v>722</v>
      </c>
      <c r="G2" s="55" t="s">
        <v>597</v>
      </c>
      <c r="H2" s="55" t="s">
        <v>451</v>
      </c>
      <c r="I2" s="55" t="s">
        <v>452</v>
      </c>
      <c r="J2" s="54"/>
      <c r="K2" s="55" t="s">
        <v>457</v>
      </c>
      <c r="L2" s="55" t="s">
        <v>458</v>
      </c>
      <c r="M2" s="55" t="s">
        <v>722</v>
      </c>
      <c r="N2" s="55" t="s">
        <v>597</v>
      </c>
      <c r="O2" s="55" t="s">
        <v>451</v>
      </c>
      <c r="P2" s="55" t="s">
        <v>452</v>
      </c>
      <c r="Q2" s="54"/>
      <c r="R2" s="55" t="s">
        <v>457</v>
      </c>
      <c r="S2" s="55" t="s">
        <v>458</v>
      </c>
      <c r="T2" s="55" t="s">
        <v>722</v>
      </c>
      <c r="U2" s="55" t="s">
        <v>597</v>
      </c>
      <c r="V2" s="55" t="s">
        <v>451</v>
      </c>
      <c r="W2" s="55" t="s">
        <v>452</v>
      </c>
      <c r="X2" s="54"/>
      <c r="Y2" s="55" t="s">
        <v>457</v>
      </c>
      <c r="Z2" s="55" t="s">
        <v>458</v>
      </c>
      <c r="AA2" s="55" t="s">
        <v>722</v>
      </c>
      <c r="AB2" s="55" t="s">
        <v>597</v>
      </c>
      <c r="AC2" s="55" t="s">
        <v>451</v>
      </c>
      <c r="AD2" s="55" t="s">
        <v>452</v>
      </c>
      <c r="AE2" s="54"/>
      <c r="AF2" s="56" t="s">
        <v>457</v>
      </c>
      <c r="AG2" s="56" t="s">
        <v>458</v>
      </c>
      <c r="AH2" s="56" t="s">
        <v>722</v>
      </c>
      <c r="AI2" s="56" t="s">
        <v>597</v>
      </c>
      <c r="AJ2" s="56" t="s">
        <v>451</v>
      </c>
      <c r="AK2" s="182"/>
      <c r="AL2" s="175"/>
      <c r="AM2" s="182"/>
      <c r="AN2" s="64" t="s">
        <v>457</v>
      </c>
      <c r="AO2" s="64" t="s">
        <v>458</v>
      </c>
      <c r="AP2" s="64" t="s">
        <v>722</v>
      </c>
      <c r="AQ2" s="64" t="s">
        <v>597</v>
      </c>
      <c r="AR2" s="64" t="s">
        <v>451</v>
      </c>
      <c r="AS2" s="64" t="s">
        <v>452</v>
      </c>
      <c r="AT2" s="63"/>
      <c r="AU2" s="177"/>
    </row>
    <row r="3" spans="1:47">
      <c r="A3" s="51" t="s">
        <v>46</v>
      </c>
      <c r="B3" s="53">
        <v>0</v>
      </c>
      <c r="C3" s="179"/>
      <c r="D3" s="57">
        <f>INDEX('Drawl Schedule_SLDC'!$1:$1048576,9+COUNTA($A$3:A3),MATCH(D2,'Drawl Schedule_SLDC'!$9:$9,0))</f>
        <v>210</v>
      </c>
      <c r="E3" s="57">
        <f>INDEX('Drawl Schedule_SLDC'!$1:$1048576,9+COUNTA($A$3:A3),MATCH($E$2,'Drawl Schedule_SLDC'!$9:$9,0))</f>
        <v>440</v>
      </c>
      <c r="F3" s="57">
        <f>INDEX('Drawl Schedule_SLDC'!$1:$1048576,9+COUNTA($A$3:A3),MATCH($F$2,'Drawl Schedule_SLDC'!$9:$9,0))</f>
        <v>5.47</v>
      </c>
      <c r="G3" s="57" t="e">
        <f>INDEX('Drawl Schedule_SLDC'!$1:$1048576,9+COUNTA($A$3:A3),MATCH($G$2,'Drawl Schedule_SLDC'!$9:$9,0))</f>
        <v>#N/A</v>
      </c>
      <c r="H3" s="57">
        <f>INDEX('Drawl Schedule_SLDC'!$1:$1048576,9+COUNTA($A$3:A3),MATCH($H$2,'Drawl Schedule_SLDC'!$9:$9,0))</f>
        <v>75.14</v>
      </c>
      <c r="I3" s="57">
        <f>INDEX('Drawl Schedule_SLDC'!$1:$1048576,9+COUNTA($A$3:A3),MATCH($I$2,'Drawl Schedule_SLDC'!$9:$9,0))</f>
        <v>4.1399999999999997</v>
      </c>
      <c r="J3" s="54"/>
      <c r="K3" s="57" t="e">
        <f>INDEX('Injection Schedule_SLDC'!$1:$1048576,6+COUNTA($A$3:A3),MATCH($K$2,'Injection Schedule_SLDC'!$6:$6,0))</f>
        <v>#N/A</v>
      </c>
      <c r="L3" s="57" t="e">
        <f>INDEX('Injection Schedule_SLDC'!$1:$1048576,6+COUNTA($A$3:A3),MATCH($L$2,'Injection Schedule_SLDC'!$6:$6,0))</f>
        <v>#N/A</v>
      </c>
      <c r="M3" s="57" t="e">
        <f>INDEX('Injection Schedule_SLDC'!$1:$1048576,6+COUNTA($A$3:A3),MATCH($M$2,'Injection Schedule_SLDC'!$6:$6,0))</f>
        <v>#N/A</v>
      </c>
      <c r="N3" s="57" t="e">
        <f>INDEX('Injection Schedule_SLDC'!$1:$1048576,6+COUNTA($A$3:A3),MATCH($N$2,'Injection Schedule_SLDC'!$6:$6,0))</f>
        <v>#N/A</v>
      </c>
      <c r="O3" s="57" t="e">
        <f>INDEX('Injection Schedule_SLDC'!$1:$1048576,6+COUNTA($A$3:A3),MATCH($O$2,'Injection Schedule_SLDC'!$6:$6,0))</f>
        <v>#N/A</v>
      </c>
      <c r="P3" s="57" t="e">
        <f>INDEX('Injection Schedule_SLDC'!$1:$1048576,6+COUNTA($A$3:A3),MATCH($P$2,'Injection Schedule_SLDC'!$6:$6,0))</f>
        <v>#N/A</v>
      </c>
      <c r="Q3" s="54"/>
      <c r="R3" s="58">
        <f>INDEX('State Drawl_ISGS_NRLDC'!$1:$1048576,MATCH("DADRIT",'State Drawl_ISGS_NRLDC'!$B:$B,0),COUNTA($A$3:A3)+2)</f>
        <v>284.77999999999997</v>
      </c>
      <c r="S3" s="58">
        <f>INDEX('State Drawl_ISGS_NRLDC'!$1:$1048576,MATCH("DADRT2",'State Drawl_ISGS_NRLDC'!$B:$B,0),COUNTA($A$3:A3)+2)</f>
        <v>644.70399999999995</v>
      </c>
      <c r="T3" s="58">
        <f>INDEX('State Drawl_ISGS_NRLDC'!$1:$1048576,MATCH("Jhajjar",'State Drawl_ISGS_NRLDC'!$B:$B,0),COUNTA($A$3:A3)+2)</f>
        <v>320.35199999999998</v>
      </c>
      <c r="U3" s="57" t="e">
        <f t="shared" ref="U3:U34" si="0">N3</f>
        <v>#N/A</v>
      </c>
      <c r="V3" s="57" t="e">
        <f t="shared" ref="V3:V34" si="1">O3</f>
        <v>#N/A</v>
      </c>
      <c r="W3" s="57" t="e">
        <f t="shared" ref="W3:W34" si="2">P3</f>
        <v>#N/A</v>
      </c>
      <c r="X3" s="54"/>
      <c r="Y3" s="57">
        <f t="shared" ref="Y3:Y34" si="3">R3*$Y$101</f>
        <v>0</v>
      </c>
      <c r="Z3" s="57">
        <f t="shared" ref="Z3:Z34" si="4">S3*$Z$101</f>
        <v>0</v>
      </c>
      <c r="AA3" s="57">
        <f t="shared" ref="AA3:AA34" si="5">T3*$AA$101</f>
        <v>0</v>
      </c>
      <c r="AB3" s="57" t="e">
        <f t="shared" ref="AB3:AB34" si="6">U3*$AB$101</f>
        <v>#N/A</v>
      </c>
      <c r="AC3" s="57" t="e">
        <f t="shared" ref="AC3:AC34" si="7">V3*$AC$101</f>
        <v>#N/A</v>
      </c>
      <c r="AD3" s="57" t="e">
        <f t="shared" ref="AD3:AD34" si="8">W3*$AD$101</f>
        <v>#N/A</v>
      </c>
      <c r="AE3" s="54"/>
      <c r="AF3" s="59">
        <v>0</v>
      </c>
      <c r="AG3" s="59">
        <v>0</v>
      </c>
      <c r="AH3" s="59">
        <v>0</v>
      </c>
      <c r="AI3" s="59">
        <v>0</v>
      </c>
      <c r="AJ3" s="67">
        <v>0</v>
      </c>
      <c r="AK3" s="69"/>
      <c r="AL3" s="70">
        <f>(AK3+AM3)/1000</f>
        <v>0</v>
      </c>
      <c r="AM3" s="69"/>
      <c r="AN3" s="68" t="str">
        <f t="shared" ref="AN3:AN34" si="9">IFERROR(IF(AND(ROUND($B3,0)&gt;0,ROUND(D3,0)&lt;ROUND(Y3,0),ROUND($AF$3,0)&lt;ROUND($AL3,0)),"Violation","OK"),"--")</f>
        <v>OK</v>
      </c>
      <c r="AO3" s="65" t="str">
        <f t="shared" ref="AO3:AO34" si="10">IFERROR(IF(AND(ROUND($B3,0)&gt;0,ROUND(E3,0)&lt;ROUND(Z3,0),ROUND($AG$3,0)&lt;ROUND($AL3,0)),"Violation","OK"),"--")</f>
        <v>OK</v>
      </c>
      <c r="AP3" s="65" t="str">
        <f t="shared" ref="AP3:AP34" si="11">IFERROR(IF(AND(ROUND($B3,0)&gt;0,ROUND(F3,0)&lt;ROUND(AA3,0),ROUND($AH$3,0)&lt;ROUND($AL3,0)),"Violation","OK"),"--")</f>
        <v>OK</v>
      </c>
      <c r="AQ3" s="65" t="str">
        <f t="shared" ref="AQ3:AQ34" si="12">IFERROR(IF(AND(ROUND($B3,0)&gt;0,ROUND(G3,0)&lt;ROUND(AB3,0),ROUND($AI$3,0)&lt;ROUND($AL3,0)),"Violation","OK"),"--")</f>
        <v>--</v>
      </c>
      <c r="AR3" s="65" t="str">
        <f t="shared" ref="AR3:AR34" si="13">IFERROR(IF(AND(ROUND($B3,0)&gt;0,ROUND(H3,0)&lt;ROUND(AC3,0),ROUND($AJ$3,0)&lt;ROUND($AL3,0)),"Violation","OK"),"--")</f>
        <v>--</v>
      </c>
      <c r="AS3" s="65" t="str">
        <f t="shared" ref="AS3:AS34" si="14">IFERROR(IF(AND(ROUND($B3,0)&gt;0,ROUND(I3,0)&lt;ROUND(AD3,0),ROUND($AK$3,0)&lt;ROUND($AL3,0)),"Violation","OK"),"--")</f>
        <v>--</v>
      </c>
      <c r="AT3" s="63"/>
      <c r="AU3" s="66">
        <f t="shared" ref="AU3:AU34" si="15">IF(COUNTIF(AN3:AR3,"Violation")&gt;0,1,0)</f>
        <v>0</v>
      </c>
    </row>
    <row r="4" spans="1:47">
      <c r="A4" s="51" t="s">
        <v>47</v>
      </c>
      <c r="B4" s="53">
        <v>0</v>
      </c>
      <c r="C4" s="179"/>
      <c r="D4" s="57">
        <f>INDEX('Drawl Schedule_SLDC'!$1:$1048576,9+COUNTA($A$3:A4),MATCH(D2,'Drawl Schedule_SLDC'!$9:$9,0))</f>
        <v>210</v>
      </c>
      <c r="E4" s="57">
        <f>INDEX('Drawl Schedule_SLDC'!$1:$1048576,9+COUNTA($A$3:A4),MATCH($E$2,'Drawl Schedule_SLDC'!$9:$9,0))</f>
        <v>418</v>
      </c>
      <c r="F4" s="57">
        <f>INDEX('Drawl Schedule_SLDC'!$1:$1048576,9+COUNTA($A$3:A4),MATCH($F$2,'Drawl Schedule_SLDC'!$9:$9,0))</f>
        <v>5.47</v>
      </c>
      <c r="G4" s="57" t="e">
        <f>INDEX('Drawl Schedule_SLDC'!$1:$1048576,9+COUNTA($A$3:A4),MATCH($G$2,'Drawl Schedule_SLDC'!$9:$9,0))</f>
        <v>#N/A</v>
      </c>
      <c r="H4" s="57">
        <f>INDEX('Drawl Schedule_SLDC'!$1:$1048576,9+COUNTA($A$3:A4),MATCH($H$2,'Drawl Schedule_SLDC'!$9:$9,0))</f>
        <v>75.14</v>
      </c>
      <c r="I4" s="57">
        <f>INDEX('Drawl Schedule_SLDC'!$1:$1048576,9+COUNTA($A$3:A4),MATCH($I$2,'Drawl Schedule_SLDC'!$9:$9,0))</f>
        <v>4.1399999999999997</v>
      </c>
      <c r="J4" s="54"/>
      <c r="K4" s="57" t="e">
        <f>INDEX('Injection Schedule_SLDC'!$1:$1048576,6+COUNTA($A$3:A4),MATCH($K$2,'Injection Schedule_SLDC'!$6:$6,0))</f>
        <v>#N/A</v>
      </c>
      <c r="L4" s="57" t="e">
        <f>INDEX('Injection Schedule_SLDC'!$1:$1048576,6+COUNTA($A$3:A4),MATCH($L$2,'Injection Schedule_SLDC'!$6:$6,0))</f>
        <v>#N/A</v>
      </c>
      <c r="M4" s="57" t="e">
        <f>INDEX('Injection Schedule_SLDC'!$1:$1048576,6+COUNTA($A$3:A4),MATCH($M$2,'Injection Schedule_SLDC'!$6:$6,0))</f>
        <v>#N/A</v>
      </c>
      <c r="N4" s="57" t="e">
        <f>INDEX('Injection Schedule_SLDC'!$1:$1048576,6+COUNTA($A$3:A4),MATCH($N$2,'Injection Schedule_SLDC'!$6:$6,0))</f>
        <v>#N/A</v>
      </c>
      <c r="O4" s="57" t="e">
        <f>INDEX('Injection Schedule_SLDC'!$1:$1048576,6+COUNTA($A$3:A4),MATCH($O$2,'Injection Schedule_SLDC'!$6:$6,0))</f>
        <v>#N/A</v>
      </c>
      <c r="P4" s="57" t="e">
        <f>INDEX('Injection Schedule_SLDC'!$1:$1048576,6+COUNTA($A$3:A4),MATCH($P$2,'Injection Schedule_SLDC'!$6:$6,0))</f>
        <v>#N/A</v>
      </c>
      <c r="Q4" s="54"/>
      <c r="R4" s="58">
        <f>INDEX('State Drawl_ISGS_NRLDC'!$1:$1048576,MATCH("DADRIT",'State Drawl_ISGS_NRLDC'!$B:$B,0),COUNTA($A$3:A4)+2)</f>
        <v>284.77999999999997</v>
      </c>
      <c r="S4" s="58">
        <f>INDEX('State Drawl_ISGS_NRLDC'!$1:$1048576,MATCH("DADRT2",'State Drawl_ISGS_NRLDC'!$B:$B,0),COUNTA($A$3:A4)+2)</f>
        <v>636.221</v>
      </c>
      <c r="T4" s="58">
        <f>INDEX('State Drawl_ISGS_NRLDC'!$1:$1048576,MATCH("Jhajjar",'State Drawl_ISGS_NRLDC'!$B:$B,0),COUNTA($A$3:A4)+2)</f>
        <v>320.35199999999998</v>
      </c>
      <c r="U4" s="57" t="e">
        <f t="shared" si="0"/>
        <v>#N/A</v>
      </c>
      <c r="V4" s="57" t="e">
        <f t="shared" si="1"/>
        <v>#N/A</v>
      </c>
      <c r="W4" s="57" t="e">
        <f t="shared" si="2"/>
        <v>#N/A</v>
      </c>
      <c r="X4" s="54"/>
      <c r="Y4" s="57">
        <f t="shared" si="3"/>
        <v>0</v>
      </c>
      <c r="Z4" s="57">
        <f t="shared" si="4"/>
        <v>0</v>
      </c>
      <c r="AA4" s="57">
        <f t="shared" si="5"/>
        <v>0</v>
      </c>
      <c r="AB4" s="57" t="e">
        <f t="shared" si="6"/>
        <v>#N/A</v>
      </c>
      <c r="AC4" s="57" t="e">
        <f t="shared" si="7"/>
        <v>#N/A</v>
      </c>
      <c r="AD4" s="57" t="e">
        <f t="shared" si="8"/>
        <v>#N/A</v>
      </c>
      <c r="AE4" s="54"/>
      <c r="AF4" s="54"/>
      <c r="AG4" s="54"/>
      <c r="AH4" s="54"/>
      <c r="AI4" s="54"/>
      <c r="AJ4" s="54"/>
      <c r="AK4" s="69"/>
      <c r="AL4" s="70">
        <f t="shared" ref="AL4:AL67" si="16">(AK4+AM4)/1000</f>
        <v>0</v>
      </c>
      <c r="AM4" s="69"/>
      <c r="AN4" s="68" t="str">
        <f t="shared" si="9"/>
        <v>OK</v>
      </c>
      <c r="AO4" s="65" t="str">
        <f t="shared" si="10"/>
        <v>OK</v>
      </c>
      <c r="AP4" s="65" t="str">
        <f t="shared" si="11"/>
        <v>OK</v>
      </c>
      <c r="AQ4" s="65" t="str">
        <f t="shared" si="12"/>
        <v>--</v>
      </c>
      <c r="AR4" s="65" t="str">
        <f t="shared" si="13"/>
        <v>--</v>
      </c>
      <c r="AS4" s="65" t="str">
        <f t="shared" si="14"/>
        <v>--</v>
      </c>
      <c r="AT4" s="63"/>
      <c r="AU4" s="66">
        <f t="shared" si="15"/>
        <v>0</v>
      </c>
    </row>
    <row r="5" spans="1:47">
      <c r="A5" s="51" t="s">
        <v>48</v>
      </c>
      <c r="B5" s="53">
        <v>0</v>
      </c>
      <c r="C5" s="179"/>
      <c r="D5" s="57">
        <f>INDEX('Drawl Schedule_SLDC'!$1:$1048576,9+COUNTA($A$3:A5),MATCH(D2,'Drawl Schedule_SLDC'!$9:$9,0))</f>
        <v>210</v>
      </c>
      <c r="E5" s="57">
        <f>INDEX('Drawl Schedule_SLDC'!$1:$1048576,9+COUNTA($A$3:A5),MATCH($E$2,'Drawl Schedule_SLDC'!$9:$9,0))</f>
        <v>397</v>
      </c>
      <c r="F5" s="57">
        <f>INDEX('Drawl Schedule_SLDC'!$1:$1048576,9+COUNTA($A$3:A5),MATCH($F$2,'Drawl Schedule_SLDC'!$9:$9,0))</f>
        <v>5.47</v>
      </c>
      <c r="G5" s="57" t="e">
        <f>INDEX('Drawl Schedule_SLDC'!$1:$1048576,9+COUNTA($A$3:A5),MATCH($G$2,'Drawl Schedule_SLDC'!$9:$9,0))</f>
        <v>#N/A</v>
      </c>
      <c r="H5" s="57">
        <f>INDEX('Drawl Schedule_SLDC'!$1:$1048576,9+COUNTA($A$3:A5),MATCH($H$2,'Drawl Schedule_SLDC'!$9:$9,0))</f>
        <v>75.14</v>
      </c>
      <c r="I5" s="57">
        <f>INDEX('Drawl Schedule_SLDC'!$1:$1048576,9+COUNTA($A$3:A5),MATCH($I$2,'Drawl Schedule_SLDC'!$9:$9,0))</f>
        <v>4.1399999999999997</v>
      </c>
      <c r="J5" s="54"/>
      <c r="K5" s="57" t="e">
        <f>INDEX('Injection Schedule_SLDC'!$1:$1048576,6+COUNTA($A$3:A5),MATCH($K$2,'Injection Schedule_SLDC'!$6:$6,0))</f>
        <v>#N/A</v>
      </c>
      <c r="L5" s="57" t="e">
        <f>INDEX('Injection Schedule_SLDC'!$1:$1048576,6+COUNTA($A$3:A5),MATCH($L$2,'Injection Schedule_SLDC'!$6:$6,0))</f>
        <v>#N/A</v>
      </c>
      <c r="M5" s="57" t="e">
        <f>INDEX('Injection Schedule_SLDC'!$1:$1048576,6+COUNTA($A$3:A5),MATCH($M$2,'Injection Schedule_SLDC'!$6:$6,0))</f>
        <v>#N/A</v>
      </c>
      <c r="N5" s="57" t="e">
        <f>INDEX('Injection Schedule_SLDC'!$1:$1048576,6+COUNTA($A$3:A5),MATCH($N$2,'Injection Schedule_SLDC'!$6:$6,0))</f>
        <v>#N/A</v>
      </c>
      <c r="O5" s="57" t="e">
        <f>INDEX('Injection Schedule_SLDC'!$1:$1048576,6+COUNTA($A$3:A5),MATCH($O$2,'Injection Schedule_SLDC'!$6:$6,0))</f>
        <v>#N/A</v>
      </c>
      <c r="P5" s="57" t="e">
        <f>INDEX('Injection Schedule_SLDC'!$1:$1048576,6+COUNTA($A$3:A5),MATCH($P$2,'Injection Schedule_SLDC'!$6:$6,0))</f>
        <v>#N/A</v>
      </c>
      <c r="Q5" s="54"/>
      <c r="R5" s="58">
        <f>INDEX('State Drawl_ISGS_NRLDC'!$1:$1048576,MATCH("DADRIT",'State Drawl_ISGS_NRLDC'!$B:$B,0),COUNTA($A$3:A5)+2)</f>
        <v>284.77999999999997</v>
      </c>
      <c r="S5" s="58">
        <f>INDEX('State Drawl_ISGS_NRLDC'!$1:$1048576,MATCH("DADRT2",'State Drawl_ISGS_NRLDC'!$B:$B,0),COUNTA($A$3:A5)+2)</f>
        <v>622.82299999999998</v>
      </c>
      <c r="T5" s="58">
        <f>INDEX('State Drawl_ISGS_NRLDC'!$1:$1048576,MATCH("Jhajjar",'State Drawl_ISGS_NRLDC'!$B:$B,0),COUNTA($A$3:A5)+2)</f>
        <v>320.35199999999998</v>
      </c>
      <c r="U5" s="57" t="e">
        <f t="shared" si="0"/>
        <v>#N/A</v>
      </c>
      <c r="V5" s="57" t="e">
        <f t="shared" si="1"/>
        <v>#N/A</v>
      </c>
      <c r="W5" s="57" t="e">
        <f t="shared" si="2"/>
        <v>#N/A</v>
      </c>
      <c r="X5" s="54"/>
      <c r="Y5" s="57">
        <f t="shared" si="3"/>
        <v>0</v>
      </c>
      <c r="Z5" s="57">
        <f t="shared" si="4"/>
        <v>0</v>
      </c>
      <c r="AA5" s="57">
        <f t="shared" si="5"/>
        <v>0</v>
      </c>
      <c r="AB5" s="57" t="e">
        <f t="shared" si="6"/>
        <v>#N/A</v>
      </c>
      <c r="AC5" s="57" t="e">
        <f t="shared" si="7"/>
        <v>#N/A</v>
      </c>
      <c r="AD5" s="57" t="e">
        <f t="shared" si="8"/>
        <v>#N/A</v>
      </c>
      <c r="AE5" s="54"/>
      <c r="AF5" s="54"/>
      <c r="AG5" s="54"/>
      <c r="AH5" s="54"/>
      <c r="AI5" s="54"/>
      <c r="AJ5" s="54"/>
      <c r="AK5" s="69"/>
      <c r="AL5" s="70">
        <f t="shared" si="16"/>
        <v>0</v>
      </c>
      <c r="AM5" s="69"/>
      <c r="AN5" s="68" t="str">
        <f t="shared" si="9"/>
        <v>OK</v>
      </c>
      <c r="AO5" s="65" t="str">
        <f t="shared" si="10"/>
        <v>OK</v>
      </c>
      <c r="AP5" s="65" t="str">
        <f t="shared" si="11"/>
        <v>OK</v>
      </c>
      <c r="AQ5" s="65" t="str">
        <f t="shared" si="12"/>
        <v>--</v>
      </c>
      <c r="AR5" s="65" t="str">
        <f t="shared" si="13"/>
        <v>--</v>
      </c>
      <c r="AS5" s="65" t="str">
        <f t="shared" si="14"/>
        <v>--</v>
      </c>
      <c r="AT5" s="63"/>
      <c r="AU5" s="66">
        <f t="shared" si="15"/>
        <v>0</v>
      </c>
    </row>
    <row r="6" spans="1:47">
      <c r="A6" s="51" t="s">
        <v>49</v>
      </c>
      <c r="B6" s="53">
        <v>0</v>
      </c>
      <c r="C6" s="179"/>
      <c r="D6" s="57">
        <f>INDEX('Drawl Schedule_SLDC'!$1:$1048576,9+COUNTA($A$3:A6),MATCH(D2,'Drawl Schedule_SLDC'!$9:$9,0))</f>
        <v>210</v>
      </c>
      <c r="E6" s="57">
        <f>INDEX('Drawl Schedule_SLDC'!$1:$1048576,9+COUNTA($A$3:A6),MATCH($E$2,'Drawl Schedule_SLDC'!$9:$9,0))</f>
        <v>376</v>
      </c>
      <c r="F6" s="57">
        <f>INDEX('Drawl Schedule_SLDC'!$1:$1048576,9+COUNTA($A$3:A6),MATCH($F$2,'Drawl Schedule_SLDC'!$9:$9,0))</f>
        <v>5.09</v>
      </c>
      <c r="G6" s="57" t="e">
        <f>INDEX('Drawl Schedule_SLDC'!$1:$1048576,9+COUNTA($A$3:A6),MATCH($G$2,'Drawl Schedule_SLDC'!$9:$9,0))</f>
        <v>#N/A</v>
      </c>
      <c r="H6" s="57">
        <f>INDEX('Drawl Schedule_SLDC'!$1:$1048576,9+COUNTA($A$3:A6),MATCH($H$2,'Drawl Schedule_SLDC'!$9:$9,0))</f>
        <v>75.14</v>
      </c>
      <c r="I6" s="57">
        <f>INDEX('Drawl Schedule_SLDC'!$1:$1048576,9+COUNTA($A$3:A6),MATCH($I$2,'Drawl Schedule_SLDC'!$9:$9,0))</f>
        <v>4.1399999999999997</v>
      </c>
      <c r="J6" s="54"/>
      <c r="K6" s="57" t="e">
        <f>INDEX('Injection Schedule_SLDC'!$1:$1048576,6+COUNTA($A$3:A6),MATCH($K$2,'Injection Schedule_SLDC'!$6:$6,0))</f>
        <v>#N/A</v>
      </c>
      <c r="L6" s="57" t="e">
        <f>INDEX('Injection Schedule_SLDC'!$1:$1048576,6+COUNTA($A$3:A6),MATCH($L$2,'Injection Schedule_SLDC'!$6:$6,0))</f>
        <v>#N/A</v>
      </c>
      <c r="M6" s="57" t="e">
        <f>INDEX('Injection Schedule_SLDC'!$1:$1048576,6+COUNTA($A$3:A6),MATCH($M$2,'Injection Schedule_SLDC'!$6:$6,0))</f>
        <v>#N/A</v>
      </c>
      <c r="N6" s="57" t="e">
        <f>INDEX('Injection Schedule_SLDC'!$1:$1048576,6+COUNTA($A$3:A6),MATCH($N$2,'Injection Schedule_SLDC'!$6:$6,0))</f>
        <v>#N/A</v>
      </c>
      <c r="O6" s="57" t="e">
        <f>INDEX('Injection Schedule_SLDC'!$1:$1048576,6+COUNTA($A$3:A6),MATCH($O$2,'Injection Schedule_SLDC'!$6:$6,0))</f>
        <v>#N/A</v>
      </c>
      <c r="P6" s="57" t="e">
        <f>INDEX('Injection Schedule_SLDC'!$1:$1048576,6+COUNTA($A$3:A6),MATCH($P$2,'Injection Schedule_SLDC'!$6:$6,0))</f>
        <v>#N/A</v>
      </c>
      <c r="Q6" s="54"/>
      <c r="R6" s="58">
        <f>INDEX('State Drawl_ISGS_NRLDC'!$1:$1048576,MATCH("DADRIT",'State Drawl_ISGS_NRLDC'!$B:$B,0),COUNTA($A$3:A6)+2)</f>
        <v>284.77999999999997</v>
      </c>
      <c r="S6" s="58">
        <f>INDEX('State Drawl_ISGS_NRLDC'!$1:$1048576,MATCH("DADRT2",'State Drawl_ISGS_NRLDC'!$B:$B,0),COUNTA($A$3:A6)+2)</f>
        <v>608.82899999999995</v>
      </c>
      <c r="T6" s="58">
        <f>INDEX('State Drawl_ISGS_NRLDC'!$1:$1048576,MATCH("Jhajjar",'State Drawl_ISGS_NRLDC'!$B:$B,0),COUNTA($A$3:A6)+2)</f>
        <v>320.35199999999998</v>
      </c>
      <c r="U6" s="57" t="e">
        <f t="shared" si="0"/>
        <v>#N/A</v>
      </c>
      <c r="V6" s="57" t="e">
        <f t="shared" si="1"/>
        <v>#N/A</v>
      </c>
      <c r="W6" s="57" t="e">
        <f t="shared" si="2"/>
        <v>#N/A</v>
      </c>
      <c r="X6" s="54"/>
      <c r="Y6" s="57">
        <f t="shared" si="3"/>
        <v>0</v>
      </c>
      <c r="Z6" s="57">
        <f t="shared" si="4"/>
        <v>0</v>
      </c>
      <c r="AA6" s="57">
        <f t="shared" si="5"/>
        <v>0</v>
      </c>
      <c r="AB6" s="57" t="e">
        <f t="shared" si="6"/>
        <v>#N/A</v>
      </c>
      <c r="AC6" s="57" t="e">
        <f t="shared" si="7"/>
        <v>#N/A</v>
      </c>
      <c r="AD6" s="57" t="e">
        <f t="shared" si="8"/>
        <v>#N/A</v>
      </c>
      <c r="AE6" s="54"/>
      <c r="AF6" s="54"/>
      <c r="AG6" s="54"/>
      <c r="AH6" s="54"/>
      <c r="AI6" s="54"/>
      <c r="AJ6" s="54"/>
      <c r="AK6" s="69"/>
      <c r="AL6" s="70">
        <f t="shared" si="16"/>
        <v>0</v>
      </c>
      <c r="AM6" s="69"/>
      <c r="AN6" s="68" t="str">
        <f t="shared" si="9"/>
        <v>OK</v>
      </c>
      <c r="AO6" s="65" t="str">
        <f t="shared" si="10"/>
        <v>OK</v>
      </c>
      <c r="AP6" s="65" t="str">
        <f t="shared" si="11"/>
        <v>OK</v>
      </c>
      <c r="AQ6" s="65" t="str">
        <f t="shared" si="12"/>
        <v>--</v>
      </c>
      <c r="AR6" s="65" t="str">
        <f t="shared" si="13"/>
        <v>--</v>
      </c>
      <c r="AS6" s="65" t="str">
        <f t="shared" si="14"/>
        <v>--</v>
      </c>
      <c r="AT6" s="63"/>
      <c r="AU6" s="66">
        <f t="shared" si="15"/>
        <v>0</v>
      </c>
    </row>
    <row r="7" spans="1:47">
      <c r="A7" s="51" t="s">
        <v>50</v>
      </c>
      <c r="B7" s="53">
        <v>0</v>
      </c>
      <c r="C7" s="179"/>
      <c r="D7" s="57">
        <f>INDEX('Drawl Schedule_SLDC'!$1:$1048576,9+COUNTA($A$3:A7),MATCH(D2,'Drawl Schedule_SLDC'!$9:$9,0))</f>
        <v>210</v>
      </c>
      <c r="E7" s="57">
        <f>INDEX('Drawl Schedule_SLDC'!$1:$1048576,9+COUNTA($A$3:A7),MATCH($E$2,'Drawl Schedule_SLDC'!$9:$9,0))</f>
        <v>358</v>
      </c>
      <c r="F7" s="57">
        <f>INDEX('Drawl Schedule_SLDC'!$1:$1048576,9+COUNTA($A$3:A7),MATCH($F$2,'Drawl Schedule_SLDC'!$9:$9,0))</f>
        <v>5.47</v>
      </c>
      <c r="G7" s="57" t="e">
        <f>INDEX('Drawl Schedule_SLDC'!$1:$1048576,9+COUNTA($A$3:A7),MATCH($G$2,'Drawl Schedule_SLDC'!$9:$9,0))</f>
        <v>#N/A</v>
      </c>
      <c r="H7" s="57">
        <f>INDEX('Drawl Schedule_SLDC'!$1:$1048576,9+COUNTA($A$3:A7),MATCH($H$2,'Drawl Schedule_SLDC'!$9:$9,0))</f>
        <v>75.14</v>
      </c>
      <c r="I7" s="57">
        <f>INDEX('Drawl Schedule_SLDC'!$1:$1048576,9+COUNTA($A$3:A7),MATCH($I$2,'Drawl Schedule_SLDC'!$9:$9,0))</f>
        <v>4.1399999999999997</v>
      </c>
      <c r="J7" s="54"/>
      <c r="K7" s="57" t="e">
        <f>INDEX('Injection Schedule_SLDC'!$1:$1048576,6+COUNTA($A$3:A7),MATCH($K$2,'Injection Schedule_SLDC'!$6:$6,0))</f>
        <v>#N/A</v>
      </c>
      <c r="L7" s="57" t="e">
        <f>INDEX('Injection Schedule_SLDC'!$1:$1048576,6+COUNTA($A$3:A7),MATCH($L$2,'Injection Schedule_SLDC'!$6:$6,0))</f>
        <v>#N/A</v>
      </c>
      <c r="M7" s="57" t="e">
        <f>INDEX('Injection Schedule_SLDC'!$1:$1048576,6+COUNTA($A$3:A7),MATCH($M$2,'Injection Schedule_SLDC'!$6:$6,0))</f>
        <v>#N/A</v>
      </c>
      <c r="N7" s="57" t="e">
        <f>INDEX('Injection Schedule_SLDC'!$1:$1048576,6+COUNTA($A$3:A7),MATCH($N$2,'Injection Schedule_SLDC'!$6:$6,0))</f>
        <v>#N/A</v>
      </c>
      <c r="O7" s="57" t="e">
        <f>INDEX('Injection Schedule_SLDC'!$1:$1048576,6+COUNTA($A$3:A7),MATCH($O$2,'Injection Schedule_SLDC'!$6:$6,0))</f>
        <v>#N/A</v>
      </c>
      <c r="P7" s="57" t="e">
        <f>INDEX('Injection Schedule_SLDC'!$1:$1048576,6+COUNTA($A$3:A7),MATCH($P$2,'Injection Schedule_SLDC'!$6:$6,0))</f>
        <v>#N/A</v>
      </c>
      <c r="Q7" s="54"/>
      <c r="R7" s="58">
        <f>INDEX('State Drawl_ISGS_NRLDC'!$1:$1048576,MATCH("DADRIT",'State Drawl_ISGS_NRLDC'!$B:$B,0),COUNTA($A$3:A7)+2)</f>
        <v>282.78300000000002</v>
      </c>
      <c r="S7" s="58">
        <f>INDEX('State Drawl_ISGS_NRLDC'!$1:$1048576,MATCH("DADRT2",'State Drawl_ISGS_NRLDC'!$B:$B,0),COUNTA($A$3:A7)+2)</f>
        <v>550.01599999999996</v>
      </c>
      <c r="T7" s="58">
        <f>INDEX('State Drawl_ISGS_NRLDC'!$1:$1048576,MATCH("Jhajjar",'State Drawl_ISGS_NRLDC'!$B:$B,0),COUNTA($A$3:A7)+2)</f>
        <v>365.363</v>
      </c>
      <c r="U7" s="57" t="e">
        <f t="shared" si="0"/>
        <v>#N/A</v>
      </c>
      <c r="V7" s="57" t="e">
        <f t="shared" si="1"/>
        <v>#N/A</v>
      </c>
      <c r="W7" s="57" t="e">
        <f t="shared" si="2"/>
        <v>#N/A</v>
      </c>
      <c r="X7" s="54"/>
      <c r="Y7" s="57">
        <f t="shared" si="3"/>
        <v>0</v>
      </c>
      <c r="Z7" s="57">
        <f t="shared" si="4"/>
        <v>0</v>
      </c>
      <c r="AA7" s="57">
        <f t="shared" si="5"/>
        <v>0</v>
      </c>
      <c r="AB7" s="57" t="e">
        <f t="shared" si="6"/>
        <v>#N/A</v>
      </c>
      <c r="AC7" s="57" t="e">
        <f t="shared" si="7"/>
        <v>#N/A</v>
      </c>
      <c r="AD7" s="57" t="e">
        <f t="shared" si="8"/>
        <v>#N/A</v>
      </c>
      <c r="AE7" s="54"/>
      <c r="AF7" s="54"/>
      <c r="AG7" s="54"/>
      <c r="AH7" s="54"/>
      <c r="AI7" s="54"/>
      <c r="AJ7" s="54"/>
      <c r="AK7" s="69"/>
      <c r="AL7" s="70">
        <f t="shared" si="16"/>
        <v>0</v>
      </c>
      <c r="AM7" s="69"/>
      <c r="AN7" s="68" t="str">
        <f t="shared" si="9"/>
        <v>OK</v>
      </c>
      <c r="AO7" s="65" t="str">
        <f t="shared" si="10"/>
        <v>OK</v>
      </c>
      <c r="AP7" s="65" t="str">
        <f t="shared" si="11"/>
        <v>OK</v>
      </c>
      <c r="AQ7" s="65" t="str">
        <f t="shared" si="12"/>
        <v>--</v>
      </c>
      <c r="AR7" s="65" t="str">
        <f t="shared" si="13"/>
        <v>--</v>
      </c>
      <c r="AS7" s="65" t="str">
        <f t="shared" si="14"/>
        <v>--</v>
      </c>
      <c r="AT7" s="63"/>
      <c r="AU7" s="66">
        <f t="shared" si="15"/>
        <v>0</v>
      </c>
    </row>
    <row r="8" spans="1:47">
      <c r="A8" s="51" t="s">
        <v>51</v>
      </c>
      <c r="B8" s="53">
        <v>0</v>
      </c>
      <c r="C8" s="179"/>
      <c r="D8" s="57">
        <f>INDEX('Drawl Schedule_SLDC'!$1:$1048576,9+COUNTA($A$3:A8),MATCH(D2,'Drawl Schedule_SLDC'!$9:$9,0))</f>
        <v>210</v>
      </c>
      <c r="E8" s="57">
        <f>INDEX('Drawl Schedule_SLDC'!$1:$1048576,9+COUNTA($A$3:A8),MATCH($E$2,'Drawl Schedule_SLDC'!$9:$9,0))</f>
        <v>346</v>
      </c>
      <c r="F8" s="57">
        <f>INDEX('Drawl Schedule_SLDC'!$1:$1048576,9+COUNTA($A$3:A8),MATCH($F$2,'Drawl Schedule_SLDC'!$9:$9,0))</f>
        <v>5.47</v>
      </c>
      <c r="G8" s="57" t="e">
        <f>INDEX('Drawl Schedule_SLDC'!$1:$1048576,9+COUNTA($A$3:A8),MATCH($G$2,'Drawl Schedule_SLDC'!$9:$9,0))</f>
        <v>#N/A</v>
      </c>
      <c r="H8" s="57">
        <f>INDEX('Drawl Schedule_SLDC'!$1:$1048576,9+COUNTA($A$3:A8),MATCH($H$2,'Drawl Schedule_SLDC'!$9:$9,0))</f>
        <v>75.14</v>
      </c>
      <c r="I8" s="57">
        <f>INDEX('Drawl Schedule_SLDC'!$1:$1048576,9+COUNTA($A$3:A8),MATCH($I$2,'Drawl Schedule_SLDC'!$9:$9,0))</f>
        <v>4.1399999999999997</v>
      </c>
      <c r="J8" s="54"/>
      <c r="K8" s="57" t="e">
        <f>INDEX('Injection Schedule_SLDC'!$1:$1048576,6+COUNTA($A$3:A8),MATCH($K$2,'Injection Schedule_SLDC'!$6:$6,0))</f>
        <v>#N/A</v>
      </c>
      <c r="L8" s="57" t="e">
        <f>INDEX('Injection Schedule_SLDC'!$1:$1048576,6+COUNTA($A$3:A8),MATCH($L$2,'Injection Schedule_SLDC'!$6:$6,0))</f>
        <v>#N/A</v>
      </c>
      <c r="M8" s="57" t="e">
        <f>INDEX('Injection Schedule_SLDC'!$1:$1048576,6+COUNTA($A$3:A8),MATCH($M$2,'Injection Schedule_SLDC'!$6:$6,0))</f>
        <v>#N/A</v>
      </c>
      <c r="N8" s="57" t="e">
        <f>INDEX('Injection Schedule_SLDC'!$1:$1048576,6+COUNTA($A$3:A8),MATCH($N$2,'Injection Schedule_SLDC'!$6:$6,0))</f>
        <v>#N/A</v>
      </c>
      <c r="O8" s="57" t="e">
        <f>INDEX('Injection Schedule_SLDC'!$1:$1048576,6+COUNTA($A$3:A8),MATCH($O$2,'Injection Schedule_SLDC'!$6:$6,0))</f>
        <v>#N/A</v>
      </c>
      <c r="P8" s="57" t="e">
        <f>INDEX('Injection Schedule_SLDC'!$1:$1048576,6+COUNTA($A$3:A8),MATCH($P$2,'Injection Schedule_SLDC'!$6:$6,0))</f>
        <v>#N/A</v>
      </c>
      <c r="Q8" s="54"/>
      <c r="R8" s="58">
        <f>INDEX('State Drawl_ISGS_NRLDC'!$1:$1048576,MATCH("DADRIT",'State Drawl_ISGS_NRLDC'!$B:$B,0),COUNTA($A$3:A8)+2)</f>
        <v>282.78300000000002</v>
      </c>
      <c r="S8" s="58">
        <f>INDEX('State Drawl_ISGS_NRLDC'!$1:$1048576,MATCH("DADRT2",'State Drawl_ISGS_NRLDC'!$B:$B,0),COUNTA($A$3:A8)+2)</f>
        <v>494.51900000000001</v>
      </c>
      <c r="T8" s="58">
        <f>INDEX('State Drawl_ISGS_NRLDC'!$1:$1048576,MATCH("Jhajjar",'State Drawl_ISGS_NRLDC'!$B:$B,0),COUNTA($A$3:A8)+2)</f>
        <v>365.363</v>
      </c>
      <c r="U8" s="57" t="e">
        <f t="shared" si="0"/>
        <v>#N/A</v>
      </c>
      <c r="V8" s="57" t="e">
        <f t="shared" si="1"/>
        <v>#N/A</v>
      </c>
      <c r="W8" s="57" t="e">
        <f t="shared" si="2"/>
        <v>#N/A</v>
      </c>
      <c r="X8" s="54"/>
      <c r="Y8" s="57">
        <f t="shared" si="3"/>
        <v>0</v>
      </c>
      <c r="Z8" s="57">
        <f t="shared" si="4"/>
        <v>0</v>
      </c>
      <c r="AA8" s="57">
        <f t="shared" si="5"/>
        <v>0</v>
      </c>
      <c r="AB8" s="57" t="e">
        <f t="shared" si="6"/>
        <v>#N/A</v>
      </c>
      <c r="AC8" s="57" t="e">
        <f t="shared" si="7"/>
        <v>#N/A</v>
      </c>
      <c r="AD8" s="57" t="e">
        <f t="shared" si="8"/>
        <v>#N/A</v>
      </c>
      <c r="AE8" s="54"/>
      <c r="AF8" s="54"/>
      <c r="AG8" s="54"/>
      <c r="AH8" s="54"/>
      <c r="AI8" s="54"/>
      <c r="AJ8" s="54"/>
      <c r="AK8" s="69"/>
      <c r="AL8" s="70">
        <f t="shared" si="16"/>
        <v>0</v>
      </c>
      <c r="AM8" s="69"/>
      <c r="AN8" s="68" t="str">
        <f t="shared" si="9"/>
        <v>OK</v>
      </c>
      <c r="AO8" s="65" t="str">
        <f t="shared" si="10"/>
        <v>OK</v>
      </c>
      <c r="AP8" s="65" t="str">
        <f t="shared" si="11"/>
        <v>OK</v>
      </c>
      <c r="AQ8" s="65" t="str">
        <f t="shared" si="12"/>
        <v>--</v>
      </c>
      <c r="AR8" s="65" t="str">
        <f t="shared" si="13"/>
        <v>--</v>
      </c>
      <c r="AS8" s="65" t="str">
        <f t="shared" si="14"/>
        <v>--</v>
      </c>
      <c r="AT8" s="63"/>
      <c r="AU8" s="66">
        <f t="shared" si="15"/>
        <v>0</v>
      </c>
    </row>
    <row r="9" spans="1:47">
      <c r="A9" s="51" t="s">
        <v>52</v>
      </c>
      <c r="B9" s="53">
        <v>0</v>
      </c>
      <c r="C9" s="179"/>
      <c r="D9" s="57">
        <f>INDEX('Drawl Schedule_SLDC'!$1:$1048576,9+COUNTA($A$3:A9),MATCH(D2,'Drawl Schedule_SLDC'!$9:$9,0))</f>
        <v>210</v>
      </c>
      <c r="E9" s="57">
        <f>INDEX('Drawl Schedule_SLDC'!$1:$1048576,9+COUNTA($A$3:A9),MATCH($E$2,'Drawl Schedule_SLDC'!$9:$9,0))</f>
        <v>336</v>
      </c>
      <c r="F9" s="57">
        <f>INDEX('Drawl Schedule_SLDC'!$1:$1048576,9+COUNTA($A$3:A9),MATCH($F$2,'Drawl Schedule_SLDC'!$9:$9,0))</f>
        <v>3.6</v>
      </c>
      <c r="G9" s="57" t="e">
        <f>INDEX('Drawl Schedule_SLDC'!$1:$1048576,9+COUNTA($A$3:A9),MATCH($G$2,'Drawl Schedule_SLDC'!$9:$9,0))</f>
        <v>#N/A</v>
      </c>
      <c r="H9" s="57">
        <f>INDEX('Drawl Schedule_SLDC'!$1:$1048576,9+COUNTA($A$3:A9),MATCH($H$2,'Drawl Schedule_SLDC'!$9:$9,0))</f>
        <v>75.14</v>
      </c>
      <c r="I9" s="57">
        <f>INDEX('Drawl Schedule_SLDC'!$1:$1048576,9+COUNTA($A$3:A9),MATCH($I$2,'Drawl Schedule_SLDC'!$9:$9,0))</f>
        <v>4.1399999999999997</v>
      </c>
      <c r="J9" s="54"/>
      <c r="K9" s="57" t="e">
        <f>INDEX('Injection Schedule_SLDC'!$1:$1048576,6+COUNTA($A$3:A9),MATCH($K$2,'Injection Schedule_SLDC'!$6:$6,0))</f>
        <v>#N/A</v>
      </c>
      <c r="L9" s="57" t="e">
        <f>INDEX('Injection Schedule_SLDC'!$1:$1048576,6+COUNTA($A$3:A9),MATCH($L$2,'Injection Schedule_SLDC'!$6:$6,0))</f>
        <v>#N/A</v>
      </c>
      <c r="M9" s="57" t="e">
        <f>INDEX('Injection Schedule_SLDC'!$1:$1048576,6+COUNTA($A$3:A9),MATCH($M$2,'Injection Schedule_SLDC'!$6:$6,0))</f>
        <v>#N/A</v>
      </c>
      <c r="N9" s="57" t="e">
        <f>INDEX('Injection Schedule_SLDC'!$1:$1048576,6+COUNTA($A$3:A9),MATCH($N$2,'Injection Schedule_SLDC'!$6:$6,0))</f>
        <v>#N/A</v>
      </c>
      <c r="O9" s="57" t="e">
        <f>INDEX('Injection Schedule_SLDC'!$1:$1048576,6+COUNTA($A$3:A9),MATCH($O$2,'Injection Schedule_SLDC'!$6:$6,0))</f>
        <v>#N/A</v>
      </c>
      <c r="P9" s="57" t="e">
        <f>INDEX('Injection Schedule_SLDC'!$1:$1048576,6+COUNTA($A$3:A9),MATCH($P$2,'Injection Schedule_SLDC'!$6:$6,0))</f>
        <v>#N/A</v>
      </c>
      <c r="Q9" s="54"/>
      <c r="R9" s="58">
        <f>INDEX('State Drawl_ISGS_NRLDC'!$1:$1048576,MATCH("DADRIT",'State Drawl_ISGS_NRLDC'!$B:$B,0),COUNTA($A$3:A9)+2)</f>
        <v>282.78300000000002</v>
      </c>
      <c r="S9" s="58">
        <f>INDEX('State Drawl_ISGS_NRLDC'!$1:$1048576,MATCH("DADRT2",'State Drawl_ISGS_NRLDC'!$B:$B,0),COUNTA($A$3:A9)+2)</f>
        <v>418.48</v>
      </c>
      <c r="T9" s="58">
        <f>INDEX('State Drawl_ISGS_NRLDC'!$1:$1048576,MATCH("Jhajjar",'State Drawl_ISGS_NRLDC'!$B:$B,0),COUNTA($A$3:A9)+2)</f>
        <v>365.363</v>
      </c>
      <c r="U9" s="57" t="e">
        <f t="shared" si="0"/>
        <v>#N/A</v>
      </c>
      <c r="V9" s="57" t="e">
        <f t="shared" si="1"/>
        <v>#N/A</v>
      </c>
      <c r="W9" s="57" t="e">
        <f t="shared" si="2"/>
        <v>#N/A</v>
      </c>
      <c r="X9" s="54"/>
      <c r="Y9" s="57">
        <f t="shared" si="3"/>
        <v>0</v>
      </c>
      <c r="Z9" s="57">
        <f t="shared" si="4"/>
        <v>0</v>
      </c>
      <c r="AA9" s="57">
        <f t="shared" si="5"/>
        <v>0</v>
      </c>
      <c r="AB9" s="57" t="e">
        <f t="shared" si="6"/>
        <v>#N/A</v>
      </c>
      <c r="AC9" s="57" t="e">
        <f t="shared" si="7"/>
        <v>#N/A</v>
      </c>
      <c r="AD9" s="57" t="e">
        <f t="shared" si="8"/>
        <v>#N/A</v>
      </c>
      <c r="AE9" s="54"/>
      <c r="AF9" s="54"/>
      <c r="AG9" s="54"/>
      <c r="AH9" s="54"/>
      <c r="AI9" s="54"/>
      <c r="AJ9" s="54"/>
      <c r="AK9" s="69"/>
      <c r="AL9" s="70">
        <f t="shared" si="16"/>
        <v>0</v>
      </c>
      <c r="AM9" s="69"/>
      <c r="AN9" s="68" t="str">
        <f t="shared" si="9"/>
        <v>OK</v>
      </c>
      <c r="AO9" s="65" t="str">
        <f t="shared" si="10"/>
        <v>OK</v>
      </c>
      <c r="AP9" s="65" t="str">
        <f t="shared" si="11"/>
        <v>OK</v>
      </c>
      <c r="AQ9" s="65" t="str">
        <f t="shared" si="12"/>
        <v>--</v>
      </c>
      <c r="AR9" s="65" t="str">
        <f t="shared" si="13"/>
        <v>--</v>
      </c>
      <c r="AS9" s="65" t="str">
        <f t="shared" si="14"/>
        <v>--</v>
      </c>
      <c r="AT9" s="63"/>
      <c r="AU9" s="66">
        <f t="shared" si="15"/>
        <v>0</v>
      </c>
    </row>
    <row r="10" spans="1:47">
      <c r="A10" s="51" t="s">
        <v>53</v>
      </c>
      <c r="B10" s="53">
        <v>0</v>
      </c>
      <c r="C10" s="179"/>
      <c r="D10" s="57">
        <f>INDEX('Drawl Schedule_SLDC'!$1:$1048576,9+COUNTA($A$3:A10),MATCH(D2,'Drawl Schedule_SLDC'!$9:$9,0))</f>
        <v>210</v>
      </c>
      <c r="E10" s="57">
        <f>INDEX('Drawl Schedule_SLDC'!$1:$1048576,9+COUNTA($A$3:A10),MATCH($E$2,'Drawl Schedule_SLDC'!$9:$9,0))</f>
        <v>347</v>
      </c>
      <c r="F10" s="57">
        <f>INDEX('Drawl Schedule_SLDC'!$1:$1048576,9+COUNTA($A$3:A10),MATCH($F$2,'Drawl Schedule_SLDC'!$9:$9,0))</f>
        <v>3.6</v>
      </c>
      <c r="G10" s="57" t="e">
        <f>INDEX('Drawl Schedule_SLDC'!$1:$1048576,9+COUNTA($A$3:A10),MATCH($G$2,'Drawl Schedule_SLDC'!$9:$9,0))</f>
        <v>#N/A</v>
      </c>
      <c r="H10" s="57">
        <f>INDEX('Drawl Schedule_SLDC'!$1:$1048576,9+COUNTA($A$3:A10),MATCH($H$2,'Drawl Schedule_SLDC'!$9:$9,0))</f>
        <v>75.14</v>
      </c>
      <c r="I10" s="57">
        <f>INDEX('Drawl Schedule_SLDC'!$1:$1048576,9+COUNTA($A$3:A10),MATCH($I$2,'Drawl Schedule_SLDC'!$9:$9,0))</f>
        <v>4.1399999999999997</v>
      </c>
      <c r="J10" s="54"/>
      <c r="K10" s="57" t="e">
        <f>INDEX('Injection Schedule_SLDC'!$1:$1048576,6+COUNTA($A$3:A10),MATCH($K$2,'Injection Schedule_SLDC'!$6:$6,0))</f>
        <v>#N/A</v>
      </c>
      <c r="L10" s="57" t="e">
        <f>INDEX('Injection Schedule_SLDC'!$1:$1048576,6+COUNTA($A$3:A10),MATCH($L$2,'Injection Schedule_SLDC'!$6:$6,0))</f>
        <v>#N/A</v>
      </c>
      <c r="M10" s="57" t="e">
        <f>INDEX('Injection Schedule_SLDC'!$1:$1048576,6+COUNTA($A$3:A10),MATCH($M$2,'Injection Schedule_SLDC'!$6:$6,0))</f>
        <v>#N/A</v>
      </c>
      <c r="N10" s="57" t="e">
        <f>INDEX('Injection Schedule_SLDC'!$1:$1048576,6+COUNTA($A$3:A10),MATCH($N$2,'Injection Schedule_SLDC'!$6:$6,0))</f>
        <v>#N/A</v>
      </c>
      <c r="O10" s="57" t="e">
        <f>INDEX('Injection Schedule_SLDC'!$1:$1048576,6+COUNTA($A$3:A10),MATCH($O$2,'Injection Schedule_SLDC'!$6:$6,0))</f>
        <v>#N/A</v>
      </c>
      <c r="P10" s="57" t="e">
        <f>INDEX('Injection Schedule_SLDC'!$1:$1048576,6+COUNTA($A$3:A10),MATCH($P$2,'Injection Schedule_SLDC'!$6:$6,0))</f>
        <v>#N/A</v>
      </c>
      <c r="Q10" s="54"/>
      <c r="R10" s="58">
        <f>INDEX('State Drawl_ISGS_NRLDC'!$1:$1048576,MATCH("DADRIT",'State Drawl_ISGS_NRLDC'!$B:$B,0),COUNTA($A$3:A10)+2)</f>
        <v>282.78300000000002</v>
      </c>
      <c r="S10" s="58">
        <f>INDEX('State Drawl_ISGS_NRLDC'!$1:$1048576,MATCH("DADRT2",'State Drawl_ISGS_NRLDC'!$B:$B,0),COUNTA($A$3:A10)+2)</f>
        <v>402.35399999999998</v>
      </c>
      <c r="T10" s="58">
        <f>INDEX('State Drawl_ISGS_NRLDC'!$1:$1048576,MATCH("Jhajjar",'State Drawl_ISGS_NRLDC'!$B:$B,0),COUNTA($A$3:A10)+2)</f>
        <v>365.363</v>
      </c>
      <c r="U10" s="57" t="e">
        <f t="shared" si="0"/>
        <v>#N/A</v>
      </c>
      <c r="V10" s="57" t="e">
        <f t="shared" si="1"/>
        <v>#N/A</v>
      </c>
      <c r="W10" s="57" t="e">
        <f t="shared" si="2"/>
        <v>#N/A</v>
      </c>
      <c r="X10" s="54"/>
      <c r="Y10" s="57">
        <f t="shared" si="3"/>
        <v>0</v>
      </c>
      <c r="Z10" s="57">
        <f t="shared" si="4"/>
        <v>0</v>
      </c>
      <c r="AA10" s="57">
        <f t="shared" si="5"/>
        <v>0</v>
      </c>
      <c r="AB10" s="57" t="e">
        <f t="shared" si="6"/>
        <v>#N/A</v>
      </c>
      <c r="AC10" s="57" t="e">
        <f t="shared" si="7"/>
        <v>#N/A</v>
      </c>
      <c r="AD10" s="57" t="e">
        <f t="shared" si="8"/>
        <v>#N/A</v>
      </c>
      <c r="AE10" s="54"/>
      <c r="AF10" s="54"/>
      <c r="AG10" s="54"/>
      <c r="AH10" s="54"/>
      <c r="AI10" s="54"/>
      <c r="AJ10" s="54"/>
      <c r="AK10" s="69"/>
      <c r="AL10" s="70">
        <f t="shared" si="16"/>
        <v>0</v>
      </c>
      <c r="AM10" s="69"/>
      <c r="AN10" s="68" t="str">
        <f t="shared" si="9"/>
        <v>OK</v>
      </c>
      <c r="AO10" s="65" t="str">
        <f t="shared" si="10"/>
        <v>OK</v>
      </c>
      <c r="AP10" s="65" t="str">
        <f t="shared" si="11"/>
        <v>OK</v>
      </c>
      <c r="AQ10" s="65" t="str">
        <f t="shared" si="12"/>
        <v>--</v>
      </c>
      <c r="AR10" s="65" t="str">
        <f t="shared" si="13"/>
        <v>--</v>
      </c>
      <c r="AS10" s="65" t="str">
        <f t="shared" si="14"/>
        <v>--</v>
      </c>
      <c r="AT10" s="63"/>
      <c r="AU10" s="66">
        <f t="shared" si="15"/>
        <v>0</v>
      </c>
    </row>
    <row r="11" spans="1:47">
      <c r="A11" s="51" t="s">
        <v>54</v>
      </c>
      <c r="B11" s="53">
        <v>0</v>
      </c>
      <c r="C11" s="179"/>
      <c r="D11" s="57">
        <f>INDEX('Drawl Schedule_SLDC'!$1:$1048576,9+COUNTA($A$3:A11),MATCH(D2,'Drawl Schedule_SLDC'!$9:$9,0))</f>
        <v>210</v>
      </c>
      <c r="E11" s="57">
        <f>INDEX('Drawl Schedule_SLDC'!$1:$1048576,9+COUNTA($A$3:A11),MATCH($E$2,'Drawl Schedule_SLDC'!$9:$9,0))</f>
        <v>348</v>
      </c>
      <c r="F11" s="57">
        <f>INDEX('Drawl Schedule_SLDC'!$1:$1048576,9+COUNTA($A$3:A11),MATCH($F$2,'Drawl Schedule_SLDC'!$9:$9,0))</f>
        <v>3.6</v>
      </c>
      <c r="G11" s="57" t="e">
        <f>INDEX('Drawl Schedule_SLDC'!$1:$1048576,9+COUNTA($A$3:A11),MATCH($G$2,'Drawl Schedule_SLDC'!$9:$9,0))</f>
        <v>#N/A</v>
      </c>
      <c r="H11" s="57">
        <f>INDEX('Drawl Schedule_SLDC'!$1:$1048576,9+COUNTA($A$3:A11),MATCH($H$2,'Drawl Schedule_SLDC'!$9:$9,0))</f>
        <v>75.14</v>
      </c>
      <c r="I11" s="57">
        <f>INDEX('Drawl Schedule_SLDC'!$1:$1048576,9+COUNTA($A$3:A11),MATCH($I$2,'Drawl Schedule_SLDC'!$9:$9,0))</f>
        <v>4.1399999999999997</v>
      </c>
      <c r="J11" s="54"/>
      <c r="K11" s="57" t="e">
        <f>INDEX('Injection Schedule_SLDC'!$1:$1048576,6+COUNTA($A$3:A11),MATCH($K$2,'Injection Schedule_SLDC'!$6:$6,0))</f>
        <v>#N/A</v>
      </c>
      <c r="L11" s="57" t="e">
        <f>INDEX('Injection Schedule_SLDC'!$1:$1048576,6+COUNTA($A$3:A11),MATCH($L$2,'Injection Schedule_SLDC'!$6:$6,0))</f>
        <v>#N/A</v>
      </c>
      <c r="M11" s="57" t="e">
        <f>INDEX('Injection Schedule_SLDC'!$1:$1048576,6+COUNTA($A$3:A11),MATCH($M$2,'Injection Schedule_SLDC'!$6:$6,0))</f>
        <v>#N/A</v>
      </c>
      <c r="N11" s="57" t="e">
        <f>INDEX('Injection Schedule_SLDC'!$1:$1048576,6+COUNTA($A$3:A11),MATCH($N$2,'Injection Schedule_SLDC'!$6:$6,0))</f>
        <v>#N/A</v>
      </c>
      <c r="O11" s="57" t="e">
        <f>INDEX('Injection Schedule_SLDC'!$1:$1048576,6+COUNTA($A$3:A11),MATCH($O$2,'Injection Schedule_SLDC'!$6:$6,0))</f>
        <v>#N/A</v>
      </c>
      <c r="P11" s="57" t="e">
        <f>INDEX('Injection Schedule_SLDC'!$1:$1048576,6+COUNTA($A$3:A11),MATCH($P$2,'Injection Schedule_SLDC'!$6:$6,0))</f>
        <v>#N/A</v>
      </c>
      <c r="Q11" s="54"/>
      <c r="R11" s="58">
        <f>INDEX('State Drawl_ISGS_NRLDC'!$1:$1048576,MATCH("DADRIT",'State Drawl_ISGS_NRLDC'!$B:$B,0),COUNTA($A$3:A11)+2)</f>
        <v>282.78300000000002</v>
      </c>
      <c r="S11" s="58">
        <f>INDEX('State Drawl_ISGS_NRLDC'!$1:$1048576,MATCH("DADRT2",'State Drawl_ISGS_NRLDC'!$B:$B,0),COUNTA($A$3:A11)+2)</f>
        <v>389.471</v>
      </c>
      <c r="T11" s="58">
        <f>INDEX('State Drawl_ISGS_NRLDC'!$1:$1048576,MATCH("Jhajjar",'State Drawl_ISGS_NRLDC'!$B:$B,0),COUNTA($A$3:A11)+2)</f>
        <v>365.012</v>
      </c>
      <c r="U11" s="57" t="e">
        <f t="shared" si="0"/>
        <v>#N/A</v>
      </c>
      <c r="V11" s="57" t="e">
        <f t="shared" si="1"/>
        <v>#N/A</v>
      </c>
      <c r="W11" s="57" t="e">
        <f t="shared" si="2"/>
        <v>#N/A</v>
      </c>
      <c r="X11" s="54"/>
      <c r="Y11" s="57">
        <f t="shared" si="3"/>
        <v>0</v>
      </c>
      <c r="Z11" s="57">
        <f t="shared" si="4"/>
        <v>0</v>
      </c>
      <c r="AA11" s="57">
        <f t="shared" si="5"/>
        <v>0</v>
      </c>
      <c r="AB11" s="57" t="e">
        <f t="shared" si="6"/>
        <v>#N/A</v>
      </c>
      <c r="AC11" s="57" t="e">
        <f t="shared" si="7"/>
        <v>#N/A</v>
      </c>
      <c r="AD11" s="57" t="e">
        <f t="shared" si="8"/>
        <v>#N/A</v>
      </c>
      <c r="AE11" s="54"/>
      <c r="AF11" s="54"/>
      <c r="AG11" s="54"/>
      <c r="AH11" s="54"/>
      <c r="AI11" s="54"/>
      <c r="AJ11" s="54"/>
      <c r="AK11" s="69"/>
      <c r="AL11" s="70">
        <f t="shared" si="16"/>
        <v>0</v>
      </c>
      <c r="AM11" s="69"/>
      <c r="AN11" s="68" t="str">
        <f t="shared" si="9"/>
        <v>OK</v>
      </c>
      <c r="AO11" s="65" t="str">
        <f t="shared" si="10"/>
        <v>OK</v>
      </c>
      <c r="AP11" s="65" t="str">
        <f t="shared" si="11"/>
        <v>OK</v>
      </c>
      <c r="AQ11" s="65" t="str">
        <f t="shared" si="12"/>
        <v>--</v>
      </c>
      <c r="AR11" s="65" t="str">
        <f t="shared" si="13"/>
        <v>--</v>
      </c>
      <c r="AS11" s="65" t="str">
        <f t="shared" si="14"/>
        <v>--</v>
      </c>
      <c r="AT11" s="63"/>
      <c r="AU11" s="66">
        <f t="shared" si="15"/>
        <v>0</v>
      </c>
    </row>
    <row r="12" spans="1:47">
      <c r="A12" s="51" t="s">
        <v>55</v>
      </c>
      <c r="B12" s="53">
        <v>0</v>
      </c>
      <c r="C12" s="179"/>
      <c r="D12" s="57">
        <f>INDEX('Drawl Schedule_SLDC'!$1:$1048576,9+COUNTA($A$3:A12),MATCH(D2,'Drawl Schedule_SLDC'!$9:$9,0))</f>
        <v>210</v>
      </c>
      <c r="E12" s="57">
        <f>INDEX('Drawl Schedule_SLDC'!$1:$1048576,9+COUNTA($A$3:A12),MATCH($E$2,'Drawl Schedule_SLDC'!$9:$9,0))</f>
        <v>297</v>
      </c>
      <c r="F12" s="57">
        <f>INDEX('Drawl Schedule_SLDC'!$1:$1048576,9+COUNTA($A$3:A12),MATCH($F$2,'Drawl Schedule_SLDC'!$9:$9,0))</f>
        <v>3.6</v>
      </c>
      <c r="G12" s="57" t="e">
        <f>INDEX('Drawl Schedule_SLDC'!$1:$1048576,9+COUNTA($A$3:A12),MATCH($G$2,'Drawl Schedule_SLDC'!$9:$9,0))</f>
        <v>#N/A</v>
      </c>
      <c r="H12" s="57">
        <f>INDEX('Drawl Schedule_SLDC'!$1:$1048576,9+COUNTA($A$3:A12),MATCH($H$2,'Drawl Schedule_SLDC'!$9:$9,0))</f>
        <v>75.14</v>
      </c>
      <c r="I12" s="57">
        <f>INDEX('Drawl Schedule_SLDC'!$1:$1048576,9+COUNTA($A$3:A12),MATCH($I$2,'Drawl Schedule_SLDC'!$9:$9,0))</f>
        <v>4.1399999999999997</v>
      </c>
      <c r="J12" s="54"/>
      <c r="K12" s="57" t="e">
        <f>INDEX('Injection Schedule_SLDC'!$1:$1048576,6+COUNTA($A$3:A12),MATCH($K$2,'Injection Schedule_SLDC'!$6:$6,0))</f>
        <v>#N/A</v>
      </c>
      <c r="L12" s="57" t="e">
        <f>INDEX('Injection Schedule_SLDC'!$1:$1048576,6+COUNTA($A$3:A12),MATCH($L$2,'Injection Schedule_SLDC'!$6:$6,0))</f>
        <v>#N/A</v>
      </c>
      <c r="M12" s="57" t="e">
        <f>INDEX('Injection Schedule_SLDC'!$1:$1048576,6+COUNTA($A$3:A12),MATCH($M$2,'Injection Schedule_SLDC'!$6:$6,0))</f>
        <v>#N/A</v>
      </c>
      <c r="N12" s="57" t="e">
        <f>INDEX('Injection Schedule_SLDC'!$1:$1048576,6+COUNTA($A$3:A12),MATCH($N$2,'Injection Schedule_SLDC'!$6:$6,0))</f>
        <v>#N/A</v>
      </c>
      <c r="O12" s="57" t="e">
        <f>INDEX('Injection Schedule_SLDC'!$1:$1048576,6+COUNTA($A$3:A12),MATCH($O$2,'Injection Schedule_SLDC'!$6:$6,0))</f>
        <v>#N/A</v>
      </c>
      <c r="P12" s="57" t="e">
        <f>INDEX('Injection Schedule_SLDC'!$1:$1048576,6+COUNTA($A$3:A12),MATCH($P$2,'Injection Schedule_SLDC'!$6:$6,0))</f>
        <v>#N/A</v>
      </c>
      <c r="Q12" s="54"/>
      <c r="R12" s="58">
        <f>INDEX('State Drawl_ISGS_NRLDC'!$1:$1048576,MATCH("DADRIT",'State Drawl_ISGS_NRLDC'!$B:$B,0),COUNTA($A$3:A12)+2)</f>
        <v>282.78300000000002</v>
      </c>
      <c r="S12" s="58">
        <f>INDEX('State Drawl_ISGS_NRLDC'!$1:$1048576,MATCH("DADRT2",'State Drawl_ISGS_NRLDC'!$B:$B,0),COUNTA($A$3:A12)+2)</f>
        <v>377.57900000000001</v>
      </c>
      <c r="T12" s="58">
        <f>INDEX('State Drawl_ISGS_NRLDC'!$1:$1048576,MATCH("Jhajjar",'State Drawl_ISGS_NRLDC'!$B:$B,0),COUNTA($A$3:A12)+2)</f>
        <v>365.012</v>
      </c>
      <c r="U12" s="57" t="e">
        <f t="shared" si="0"/>
        <v>#N/A</v>
      </c>
      <c r="V12" s="57" t="e">
        <f t="shared" si="1"/>
        <v>#N/A</v>
      </c>
      <c r="W12" s="57" t="e">
        <f t="shared" si="2"/>
        <v>#N/A</v>
      </c>
      <c r="X12" s="54"/>
      <c r="Y12" s="57">
        <f t="shared" si="3"/>
        <v>0</v>
      </c>
      <c r="Z12" s="57">
        <f t="shared" si="4"/>
        <v>0</v>
      </c>
      <c r="AA12" s="57">
        <f t="shared" si="5"/>
        <v>0</v>
      </c>
      <c r="AB12" s="57" t="e">
        <f t="shared" si="6"/>
        <v>#N/A</v>
      </c>
      <c r="AC12" s="57" t="e">
        <f t="shared" si="7"/>
        <v>#N/A</v>
      </c>
      <c r="AD12" s="57" t="e">
        <f t="shared" si="8"/>
        <v>#N/A</v>
      </c>
      <c r="AE12" s="54"/>
      <c r="AF12" s="54"/>
      <c r="AG12" s="54"/>
      <c r="AH12" s="54"/>
      <c r="AI12" s="54"/>
      <c r="AJ12" s="54"/>
      <c r="AK12" s="69"/>
      <c r="AL12" s="70">
        <f t="shared" si="16"/>
        <v>0</v>
      </c>
      <c r="AM12" s="69"/>
      <c r="AN12" s="68" t="str">
        <f t="shared" si="9"/>
        <v>OK</v>
      </c>
      <c r="AO12" s="65" t="str">
        <f t="shared" si="10"/>
        <v>OK</v>
      </c>
      <c r="AP12" s="65" t="str">
        <f t="shared" si="11"/>
        <v>OK</v>
      </c>
      <c r="AQ12" s="65" t="str">
        <f t="shared" si="12"/>
        <v>--</v>
      </c>
      <c r="AR12" s="65" t="str">
        <f t="shared" si="13"/>
        <v>--</v>
      </c>
      <c r="AS12" s="65" t="str">
        <f t="shared" si="14"/>
        <v>--</v>
      </c>
      <c r="AT12" s="63"/>
      <c r="AU12" s="66">
        <f t="shared" si="15"/>
        <v>0</v>
      </c>
    </row>
    <row r="13" spans="1:47">
      <c r="A13" s="51" t="s">
        <v>56</v>
      </c>
      <c r="B13" s="53">
        <v>0</v>
      </c>
      <c r="C13" s="179"/>
      <c r="D13" s="57">
        <f>INDEX('Drawl Schedule_SLDC'!$1:$1048576,9+COUNTA($A$3:A13),MATCH(D2,'Drawl Schedule_SLDC'!$9:$9,0))</f>
        <v>210</v>
      </c>
      <c r="E13" s="57">
        <f>INDEX('Drawl Schedule_SLDC'!$1:$1048576,9+COUNTA($A$3:A13),MATCH($E$2,'Drawl Schedule_SLDC'!$9:$9,0))</f>
        <v>295</v>
      </c>
      <c r="F13" s="57">
        <f>INDEX('Drawl Schedule_SLDC'!$1:$1048576,9+COUNTA($A$3:A13),MATCH($F$2,'Drawl Schedule_SLDC'!$9:$9,0))</f>
        <v>3.6</v>
      </c>
      <c r="G13" s="57" t="e">
        <f>INDEX('Drawl Schedule_SLDC'!$1:$1048576,9+COUNTA($A$3:A13),MATCH($G$2,'Drawl Schedule_SLDC'!$9:$9,0))</f>
        <v>#N/A</v>
      </c>
      <c r="H13" s="57">
        <f>INDEX('Drawl Schedule_SLDC'!$1:$1048576,9+COUNTA($A$3:A13),MATCH($H$2,'Drawl Schedule_SLDC'!$9:$9,0))</f>
        <v>75.14</v>
      </c>
      <c r="I13" s="57">
        <f>INDEX('Drawl Schedule_SLDC'!$1:$1048576,9+COUNTA($A$3:A13),MATCH($I$2,'Drawl Schedule_SLDC'!$9:$9,0))</f>
        <v>4.1399999999999997</v>
      </c>
      <c r="J13" s="54"/>
      <c r="K13" s="57" t="e">
        <f>INDEX('Injection Schedule_SLDC'!$1:$1048576,6+COUNTA($A$3:A13),MATCH($K$2,'Injection Schedule_SLDC'!$6:$6,0))</f>
        <v>#N/A</v>
      </c>
      <c r="L13" s="57" t="e">
        <f>INDEX('Injection Schedule_SLDC'!$1:$1048576,6+COUNTA($A$3:A13),MATCH($L$2,'Injection Schedule_SLDC'!$6:$6,0))</f>
        <v>#N/A</v>
      </c>
      <c r="M13" s="57" t="e">
        <f>INDEX('Injection Schedule_SLDC'!$1:$1048576,6+COUNTA($A$3:A13),MATCH($M$2,'Injection Schedule_SLDC'!$6:$6,0))</f>
        <v>#N/A</v>
      </c>
      <c r="N13" s="57" t="e">
        <f>INDEX('Injection Schedule_SLDC'!$1:$1048576,6+COUNTA($A$3:A13),MATCH($N$2,'Injection Schedule_SLDC'!$6:$6,0))</f>
        <v>#N/A</v>
      </c>
      <c r="O13" s="57" t="e">
        <f>INDEX('Injection Schedule_SLDC'!$1:$1048576,6+COUNTA($A$3:A13),MATCH($O$2,'Injection Schedule_SLDC'!$6:$6,0))</f>
        <v>#N/A</v>
      </c>
      <c r="P13" s="57" t="e">
        <f>INDEX('Injection Schedule_SLDC'!$1:$1048576,6+COUNTA($A$3:A13),MATCH($P$2,'Injection Schedule_SLDC'!$6:$6,0))</f>
        <v>#N/A</v>
      </c>
      <c r="Q13" s="54"/>
      <c r="R13" s="58">
        <f>INDEX('State Drawl_ISGS_NRLDC'!$1:$1048576,MATCH("DADRIT",'State Drawl_ISGS_NRLDC'!$B:$B,0),COUNTA($A$3:A13)+2)</f>
        <v>282.78300000000002</v>
      </c>
      <c r="S13" s="58">
        <f>INDEX('State Drawl_ISGS_NRLDC'!$1:$1048576,MATCH("DADRT2",'State Drawl_ISGS_NRLDC'!$B:$B,0),COUNTA($A$3:A13)+2)</f>
        <v>376.166</v>
      </c>
      <c r="T13" s="58">
        <f>INDEX('State Drawl_ISGS_NRLDC'!$1:$1048576,MATCH("Jhajjar",'State Drawl_ISGS_NRLDC'!$B:$B,0),COUNTA($A$3:A13)+2)</f>
        <v>354.11099999999999</v>
      </c>
      <c r="U13" s="57" t="e">
        <f t="shared" si="0"/>
        <v>#N/A</v>
      </c>
      <c r="V13" s="57" t="e">
        <f t="shared" si="1"/>
        <v>#N/A</v>
      </c>
      <c r="W13" s="57" t="e">
        <f t="shared" si="2"/>
        <v>#N/A</v>
      </c>
      <c r="X13" s="54"/>
      <c r="Y13" s="57">
        <f t="shared" si="3"/>
        <v>0</v>
      </c>
      <c r="Z13" s="57">
        <f t="shared" si="4"/>
        <v>0</v>
      </c>
      <c r="AA13" s="57">
        <f t="shared" si="5"/>
        <v>0</v>
      </c>
      <c r="AB13" s="57" t="e">
        <f t="shared" si="6"/>
        <v>#N/A</v>
      </c>
      <c r="AC13" s="57" t="e">
        <f t="shared" si="7"/>
        <v>#N/A</v>
      </c>
      <c r="AD13" s="57" t="e">
        <f t="shared" si="8"/>
        <v>#N/A</v>
      </c>
      <c r="AE13" s="54"/>
      <c r="AF13" s="54"/>
      <c r="AG13" s="54"/>
      <c r="AH13" s="54"/>
      <c r="AI13" s="54"/>
      <c r="AJ13" s="54"/>
      <c r="AK13" s="69"/>
      <c r="AL13" s="70">
        <f t="shared" si="16"/>
        <v>0</v>
      </c>
      <c r="AM13" s="69"/>
      <c r="AN13" s="68" t="str">
        <f t="shared" si="9"/>
        <v>OK</v>
      </c>
      <c r="AO13" s="65" t="str">
        <f t="shared" si="10"/>
        <v>OK</v>
      </c>
      <c r="AP13" s="65" t="str">
        <f t="shared" si="11"/>
        <v>OK</v>
      </c>
      <c r="AQ13" s="65" t="str">
        <f t="shared" si="12"/>
        <v>--</v>
      </c>
      <c r="AR13" s="65" t="str">
        <f t="shared" si="13"/>
        <v>--</v>
      </c>
      <c r="AS13" s="65" t="str">
        <f t="shared" si="14"/>
        <v>--</v>
      </c>
      <c r="AT13" s="63"/>
      <c r="AU13" s="66">
        <f t="shared" si="15"/>
        <v>0</v>
      </c>
    </row>
    <row r="14" spans="1:47">
      <c r="A14" s="51" t="s">
        <v>57</v>
      </c>
      <c r="B14" s="53">
        <v>0</v>
      </c>
      <c r="C14" s="179"/>
      <c r="D14" s="57">
        <f>INDEX('Drawl Schedule_SLDC'!$1:$1048576,9+COUNTA($A$3:A14),MATCH(D2,'Drawl Schedule_SLDC'!$9:$9,0))</f>
        <v>210</v>
      </c>
      <c r="E14" s="57">
        <f>INDEX('Drawl Schedule_SLDC'!$1:$1048576,9+COUNTA($A$3:A14),MATCH($E$2,'Drawl Schedule_SLDC'!$9:$9,0))</f>
        <v>296</v>
      </c>
      <c r="F14" s="57">
        <f>INDEX('Drawl Schedule_SLDC'!$1:$1048576,9+COUNTA($A$3:A14),MATCH($F$2,'Drawl Schedule_SLDC'!$9:$9,0))</f>
        <v>3.6</v>
      </c>
      <c r="G14" s="57" t="e">
        <f>INDEX('Drawl Schedule_SLDC'!$1:$1048576,9+COUNTA($A$3:A14),MATCH($G$2,'Drawl Schedule_SLDC'!$9:$9,0))</f>
        <v>#N/A</v>
      </c>
      <c r="H14" s="57">
        <f>INDEX('Drawl Schedule_SLDC'!$1:$1048576,9+COUNTA($A$3:A14),MATCH($H$2,'Drawl Schedule_SLDC'!$9:$9,0))</f>
        <v>75.14</v>
      </c>
      <c r="I14" s="57">
        <f>INDEX('Drawl Schedule_SLDC'!$1:$1048576,9+COUNTA($A$3:A14),MATCH($I$2,'Drawl Schedule_SLDC'!$9:$9,0))</f>
        <v>4.1399999999999997</v>
      </c>
      <c r="J14" s="54"/>
      <c r="K14" s="57" t="e">
        <f>INDEX('Injection Schedule_SLDC'!$1:$1048576,6+COUNTA($A$3:A14),MATCH($K$2,'Injection Schedule_SLDC'!$6:$6,0))</f>
        <v>#N/A</v>
      </c>
      <c r="L14" s="57" t="e">
        <f>INDEX('Injection Schedule_SLDC'!$1:$1048576,6+COUNTA($A$3:A14),MATCH($L$2,'Injection Schedule_SLDC'!$6:$6,0))</f>
        <v>#N/A</v>
      </c>
      <c r="M14" s="57" t="e">
        <f>INDEX('Injection Schedule_SLDC'!$1:$1048576,6+COUNTA($A$3:A14),MATCH($M$2,'Injection Schedule_SLDC'!$6:$6,0))</f>
        <v>#N/A</v>
      </c>
      <c r="N14" s="57" t="e">
        <f>INDEX('Injection Schedule_SLDC'!$1:$1048576,6+COUNTA($A$3:A14),MATCH($N$2,'Injection Schedule_SLDC'!$6:$6,0))</f>
        <v>#N/A</v>
      </c>
      <c r="O14" s="57" t="e">
        <f>INDEX('Injection Schedule_SLDC'!$1:$1048576,6+COUNTA($A$3:A14),MATCH($O$2,'Injection Schedule_SLDC'!$6:$6,0))</f>
        <v>#N/A</v>
      </c>
      <c r="P14" s="57" t="e">
        <f>INDEX('Injection Schedule_SLDC'!$1:$1048576,6+COUNTA($A$3:A14),MATCH($P$2,'Injection Schedule_SLDC'!$6:$6,0))</f>
        <v>#N/A</v>
      </c>
      <c r="Q14" s="54"/>
      <c r="R14" s="58">
        <f>INDEX('State Drawl_ISGS_NRLDC'!$1:$1048576,MATCH("DADRIT",'State Drawl_ISGS_NRLDC'!$B:$B,0),COUNTA($A$3:A14)+2)</f>
        <v>282.78300000000002</v>
      </c>
      <c r="S14" s="58">
        <f>INDEX('State Drawl_ISGS_NRLDC'!$1:$1048576,MATCH("DADRT2",'State Drawl_ISGS_NRLDC'!$B:$B,0),COUNTA($A$3:A14)+2)</f>
        <v>376.61399999999998</v>
      </c>
      <c r="T14" s="58">
        <f>INDEX('State Drawl_ISGS_NRLDC'!$1:$1048576,MATCH("Jhajjar",'State Drawl_ISGS_NRLDC'!$B:$B,0),COUNTA($A$3:A14)+2)</f>
        <v>349.15600000000001</v>
      </c>
      <c r="U14" s="57" t="e">
        <f t="shared" si="0"/>
        <v>#N/A</v>
      </c>
      <c r="V14" s="57" t="e">
        <f t="shared" si="1"/>
        <v>#N/A</v>
      </c>
      <c r="W14" s="57" t="e">
        <f t="shared" si="2"/>
        <v>#N/A</v>
      </c>
      <c r="X14" s="54"/>
      <c r="Y14" s="57">
        <f t="shared" si="3"/>
        <v>0</v>
      </c>
      <c r="Z14" s="57">
        <f t="shared" si="4"/>
        <v>0</v>
      </c>
      <c r="AA14" s="57">
        <f t="shared" si="5"/>
        <v>0</v>
      </c>
      <c r="AB14" s="57" t="e">
        <f t="shared" si="6"/>
        <v>#N/A</v>
      </c>
      <c r="AC14" s="57" t="e">
        <f t="shared" si="7"/>
        <v>#N/A</v>
      </c>
      <c r="AD14" s="57" t="e">
        <f t="shared" si="8"/>
        <v>#N/A</v>
      </c>
      <c r="AE14" s="54"/>
      <c r="AF14" s="54"/>
      <c r="AG14" s="54"/>
      <c r="AH14" s="54"/>
      <c r="AI14" s="54"/>
      <c r="AJ14" s="54"/>
      <c r="AK14" s="69"/>
      <c r="AL14" s="70">
        <f t="shared" si="16"/>
        <v>0</v>
      </c>
      <c r="AM14" s="69"/>
      <c r="AN14" s="68" t="str">
        <f t="shared" si="9"/>
        <v>OK</v>
      </c>
      <c r="AO14" s="65" t="str">
        <f t="shared" si="10"/>
        <v>OK</v>
      </c>
      <c r="AP14" s="65" t="str">
        <f t="shared" si="11"/>
        <v>OK</v>
      </c>
      <c r="AQ14" s="65" t="str">
        <f t="shared" si="12"/>
        <v>--</v>
      </c>
      <c r="AR14" s="65" t="str">
        <f t="shared" si="13"/>
        <v>--</v>
      </c>
      <c r="AS14" s="65" t="str">
        <f t="shared" si="14"/>
        <v>--</v>
      </c>
      <c r="AT14" s="63"/>
      <c r="AU14" s="66">
        <f t="shared" si="15"/>
        <v>0</v>
      </c>
    </row>
    <row r="15" spans="1:47">
      <c r="A15" s="51" t="s">
        <v>58</v>
      </c>
      <c r="B15" s="53">
        <v>0</v>
      </c>
      <c r="C15" s="179"/>
      <c r="D15" s="57">
        <f>INDEX('Drawl Schedule_SLDC'!$1:$1048576,9+COUNTA($A$3:A15),MATCH(D2,'Drawl Schedule_SLDC'!$9:$9,0))</f>
        <v>211.09</v>
      </c>
      <c r="E15" s="57">
        <f>INDEX('Drawl Schedule_SLDC'!$1:$1048576,9+COUNTA($A$3:A15),MATCH($E$2,'Drawl Schedule_SLDC'!$9:$9,0))</f>
        <v>278</v>
      </c>
      <c r="F15" s="57">
        <f>INDEX('Drawl Schedule_SLDC'!$1:$1048576,9+COUNTA($A$3:A15),MATCH($F$2,'Drawl Schedule_SLDC'!$9:$9,0))</f>
        <v>3.6</v>
      </c>
      <c r="G15" s="57" t="e">
        <f>INDEX('Drawl Schedule_SLDC'!$1:$1048576,9+COUNTA($A$3:A15),MATCH($G$2,'Drawl Schedule_SLDC'!$9:$9,0))</f>
        <v>#N/A</v>
      </c>
      <c r="H15" s="57">
        <f>INDEX('Drawl Schedule_SLDC'!$1:$1048576,9+COUNTA($A$3:A15),MATCH($H$2,'Drawl Schedule_SLDC'!$9:$9,0))</f>
        <v>75.14</v>
      </c>
      <c r="I15" s="57">
        <f>INDEX('Drawl Schedule_SLDC'!$1:$1048576,9+COUNTA($A$3:A15),MATCH($I$2,'Drawl Schedule_SLDC'!$9:$9,0))</f>
        <v>4.1399999999999997</v>
      </c>
      <c r="J15" s="54"/>
      <c r="K15" s="57" t="e">
        <f>INDEX('Injection Schedule_SLDC'!$1:$1048576,6+COUNTA($A$3:A15),MATCH($K$2,'Injection Schedule_SLDC'!$6:$6,0))</f>
        <v>#N/A</v>
      </c>
      <c r="L15" s="57" t="e">
        <f>INDEX('Injection Schedule_SLDC'!$1:$1048576,6+COUNTA($A$3:A15),MATCH($L$2,'Injection Schedule_SLDC'!$6:$6,0))</f>
        <v>#N/A</v>
      </c>
      <c r="M15" s="57" t="e">
        <f>INDEX('Injection Schedule_SLDC'!$1:$1048576,6+COUNTA($A$3:A15),MATCH($M$2,'Injection Schedule_SLDC'!$6:$6,0))</f>
        <v>#N/A</v>
      </c>
      <c r="N15" s="57" t="e">
        <f>INDEX('Injection Schedule_SLDC'!$1:$1048576,6+COUNTA($A$3:A15),MATCH($N$2,'Injection Schedule_SLDC'!$6:$6,0))</f>
        <v>#N/A</v>
      </c>
      <c r="O15" s="57" t="e">
        <f>INDEX('Injection Schedule_SLDC'!$1:$1048576,6+COUNTA($A$3:A15),MATCH($O$2,'Injection Schedule_SLDC'!$6:$6,0))</f>
        <v>#N/A</v>
      </c>
      <c r="P15" s="57" t="e">
        <f>INDEX('Injection Schedule_SLDC'!$1:$1048576,6+COUNTA($A$3:A15),MATCH($P$2,'Injection Schedule_SLDC'!$6:$6,0))</f>
        <v>#N/A</v>
      </c>
      <c r="Q15" s="54"/>
      <c r="R15" s="58">
        <f>INDEX('State Drawl_ISGS_NRLDC'!$1:$1048576,MATCH("DADRIT",'State Drawl_ISGS_NRLDC'!$B:$B,0),COUNTA($A$3:A15)+2)</f>
        <v>282.78300000000002</v>
      </c>
      <c r="S15" s="58">
        <f>INDEX('State Drawl_ISGS_NRLDC'!$1:$1048576,MATCH("DADRT2",'State Drawl_ISGS_NRLDC'!$B:$B,0),COUNTA($A$3:A15)+2)</f>
        <v>376.78899999999999</v>
      </c>
      <c r="T15" s="58">
        <f>INDEX('State Drawl_ISGS_NRLDC'!$1:$1048576,MATCH("Jhajjar",'State Drawl_ISGS_NRLDC'!$B:$B,0),COUNTA($A$3:A15)+2)</f>
        <v>349.15600000000001</v>
      </c>
      <c r="U15" s="57" t="e">
        <f t="shared" si="0"/>
        <v>#N/A</v>
      </c>
      <c r="V15" s="57" t="e">
        <f t="shared" si="1"/>
        <v>#N/A</v>
      </c>
      <c r="W15" s="57" t="e">
        <f t="shared" si="2"/>
        <v>#N/A</v>
      </c>
      <c r="X15" s="54"/>
      <c r="Y15" s="57">
        <f t="shared" si="3"/>
        <v>0</v>
      </c>
      <c r="Z15" s="57">
        <f t="shared" si="4"/>
        <v>0</v>
      </c>
      <c r="AA15" s="57">
        <f t="shared" si="5"/>
        <v>0</v>
      </c>
      <c r="AB15" s="57" t="e">
        <f t="shared" si="6"/>
        <v>#N/A</v>
      </c>
      <c r="AC15" s="57" t="e">
        <f t="shared" si="7"/>
        <v>#N/A</v>
      </c>
      <c r="AD15" s="57" t="e">
        <f t="shared" si="8"/>
        <v>#N/A</v>
      </c>
      <c r="AE15" s="54"/>
      <c r="AF15" s="54"/>
      <c r="AG15" s="54"/>
      <c r="AH15" s="54"/>
      <c r="AI15" s="54"/>
      <c r="AJ15" s="54"/>
      <c r="AK15" s="69"/>
      <c r="AL15" s="70">
        <f t="shared" si="16"/>
        <v>0</v>
      </c>
      <c r="AM15" s="69"/>
      <c r="AN15" s="68" t="str">
        <f t="shared" si="9"/>
        <v>OK</v>
      </c>
      <c r="AO15" s="65" t="str">
        <f t="shared" si="10"/>
        <v>OK</v>
      </c>
      <c r="AP15" s="65" t="str">
        <f t="shared" si="11"/>
        <v>OK</v>
      </c>
      <c r="AQ15" s="65" t="str">
        <f t="shared" si="12"/>
        <v>--</v>
      </c>
      <c r="AR15" s="65" t="str">
        <f t="shared" si="13"/>
        <v>--</v>
      </c>
      <c r="AS15" s="65" t="str">
        <f t="shared" si="14"/>
        <v>--</v>
      </c>
      <c r="AT15" s="63"/>
      <c r="AU15" s="66">
        <f t="shared" si="15"/>
        <v>0</v>
      </c>
    </row>
    <row r="16" spans="1:47">
      <c r="A16" s="51" t="s">
        <v>59</v>
      </c>
      <c r="B16" s="53">
        <v>0</v>
      </c>
      <c r="C16" s="179"/>
      <c r="D16" s="57">
        <f>INDEX('Drawl Schedule_SLDC'!$1:$1048576,9+COUNTA($A$3:A16),MATCH(D2,'Drawl Schedule_SLDC'!$9:$9,0))</f>
        <v>211.09</v>
      </c>
      <c r="E16" s="57">
        <f>INDEX('Drawl Schedule_SLDC'!$1:$1048576,9+COUNTA($A$3:A16),MATCH($E$2,'Drawl Schedule_SLDC'!$9:$9,0))</f>
        <v>285</v>
      </c>
      <c r="F16" s="57">
        <f>INDEX('Drawl Schedule_SLDC'!$1:$1048576,9+COUNTA($A$3:A16),MATCH($F$2,'Drawl Schedule_SLDC'!$9:$9,0))</f>
        <v>3.6</v>
      </c>
      <c r="G16" s="57" t="e">
        <f>INDEX('Drawl Schedule_SLDC'!$1:$1048576,9+COUNTA($A$3:A16),MATCH($G$2,'Drawl Schedule_SLDC'!$9:$9,0))</f>
        <v>#N/A</v>
      </c>
      <c r="H16" s="57">
        <f>INDEX('Drawl Schedule_SLDC'!$1:$1048576,9+COUNTA($A$3:A16),MATCH($H$2,'Drawl Schedule_SLDC'!$9:$9,0))</f>
        <v>75.14</v>
      </c>
      <c r="I16" s="57">
        <f>INDEX('Drawl Schedule_SLDC'!$1:$1048576,9+COUNTA($A$3:A16),MATCH($I$2,'Drawl Schedule_SLDC'!$9:$9,0))</f>
        <v>4.1399999999999997</v>
      </c>
      <c r="J16" s="54"/>
      <c r="K16" s="57" t="e">
        <f>INDEX('Injection Schedule_SLDC'!$1:$1048576,6+COUNTA($A$3:A16),MATCH($K$2,'Injection Schedule_SLDC'!$6:$6,0))</f>
        <v>#N/A</v>
      </c>
      <c r="L16" s="57" t="e">
        <f>INDEX('Injection Schedule_SLDC'!$1:$1048576,6+COUNTA($A$3:A16),MATCH($L$2,'Injection Schedule_SLDC'!$6:$6,0))</f>
        <v>#N/A</v>
      </c>
      <c r="M16" s="57" t="e">
        <f>INDEX('Injection Schedule_SLDC'!$1:$1048576,6+COUNTA($A$3:A16),MATCH($M$2,'Injection Schedule_SLDC'!$6:$6,0))</f>
        <v>#N/A</v>
      </c>
      <c r="N16" s="57" t="e">
        <f>INDEX('Injection Schedule_SLDC'!$1:$1048576,6+COUNTA($A$3:A16),MATCH($N$2,'Injection Schedule_SLDC'!$6:$6,0))</f>
        <v>#N/A</v>
      </c>
      <c r="O16" s="57" t="e">
        <f>INDEX('Injection Schedule_SLDC'!$1:$1048576,6+COUNTA($A$3:A16),MATCH($O$2,'Injection Schedule_SLDC'!$6:$6,0))</f>
        <v>#N/A</v>
      </c>
      <c r="P16" s="57" t="e">
        <f>INDEX('Injection Schedule_SLDC'!$1:$1048576,6+COUNTA($A$3:A16),MATCH($P$2,'Injection Schedule_SLDC'!$6:$6,0))</f>
        <v>#N/A</v>
      </c>
      <c r="Q16" s="54"/>
      <c r="R16" s="58">
        <f>INDEX('State Drawl_ISGS_NRLDC'!$1:$1048576,MATCH("DADRIT",'State Drawl_ISGS_NRLDC'!$B:$B,0),COUNTA($A$3:A16)+2)</f>
        <v>282.78300000000002</v>
      </c>
      <c r="S16" s="58">
        <f>INDEX('State Drawl_ISGS_NRLDC'!$1:$1048576,MATCH("DADRT2",'State Drawl_ISGS_NRLDC'!$B:$B,0),COUNTA($A$3:A16)+2)</f>
        <v>370.69299999999998</v>
      </c>
      <c r="T16" s="58">
        <f>INDEX('State Drawl_ISGS_NRLDC'!$1:$1048576,MATCH("Jhajjar",'State Drawl_ISGS_NRLDC'!$B:$B,0),COUNTA($A$3:A16)+2)</f>
        <v>349.15600000000001</v>
      </c>
      <c r="U16" s="57" t="e">
        <f t="shared" si="0"/>
        <v>#N/A</v>
      </c>
      <c r="V16" s="57" t="e">
        <f t="shared" si="1"/>
        <v>#N/A</v>
      </c>
      <c r="W16" s="57" t="e">
        <f t="shared" si="2"/>
        <v>#N/A</v>
      </c>
      <c r="X16" s="54"/>
      <c r="Y16" s="57">
        <f t="shared" si="3"/>
        <v>0</v>
      </c>
      <c r="Z16" s="57">
        <f t="shared" si="4"/>
        <v>0</v>
      </c>
      <c r="AA16" s="57">
        <f t="shared" si="5"/>
        <v>0</v>
      </c>
      <c r="AB16" s="57" t="e">
        <f t="shared" si="6"/>
        <v>#N/A</v>
      </c>
      <c r="AC16" s="57" t="e">
        <f t="shared" si="7"/>
        <v>#N/A</v>
      </c>
      <c r="AD16" s="57" t="e">
        <f t="shared" si="8"/>
        <v>#N/A</v>
      </c>
      <c r="AE16" s="54"/>
      <c r="AF16" s="54"/>
      <c r="AG16" s="54"/>
      <c r="AH16" s="54"/>
      <c r="AI16" s="54"/>
      <c r="AJ16" s="54"/>
      <c r="AK16" s="69"/>
      <c r="AL16" s="70">
        <f t="shared" si="16"/>
        <v>0</v>
      </c>
      <c r="AM16" s="69"/>
      <c r="AN16" s="68" t="str">
        <f t="shared" si="9"/>
        <v>OK</v>
      </c>
      <c r="AO16" s="65" t="str">
        <f t="shared" si="10"/>
        <v>OK</v>
      </c>
      <c r="AP16" s="65" t="str">
        <f t="shared" si="11"/>
        <v>OK</v>
      </c>
      <c r="AQ16" s="65" t="str">
        <f t="shared" si="12"/>
        <v>--</v>
      </c>
      <c r="AR16" s="65" t="str">
        <f t="shared" si="13"/>
        <v>--</v>
      </c>
      <c r="AS16" s="65" t="str">
        <f t="shared" si="14"/>
        <v>--</v>
      </c>
      <c r="AT16" s="63"/>
      <c r="AU16" s="66">
        <f t="shared" si="15"/>
        <v>0</v>
      </c>
    </row>
    <row r="17" spans="1:47">
      <c r="A17" s="51" t="s">
        <v>60</v>
      </c>
      <c r="B17" s="53">
        <v>0</v>
      </c>
      <c r="C17" s="179"/>
      <c r="D17" s="57">
        <f>INDEX('Drawl Schedule_SLDC'!$1:$1048576,9+COUNTA($A$3:A17),MATCH(D2,'Drawl Schedule_SLDC'!$9:$9,0))</f>
        <v>211.09</v>
      </c>
      <c r="E17" s="57">
        <f>INDEX('Drawl Schedule_SLDC'!$1:$1048576,9+COUNTA($A$3:A17),MATCH($E$2,'Drawl Schedule_SLDC'!$9:$9,0))</f>
        <v>297</v>
      </c>
      <c r="F17" s="57">
        <f>INDEX('Drawl Schedule_SLDC'!$1:$1048576,9+COUNTA($A$3:A17),MATCH($F$2,'Drawl Schedule_SLDC'!$9:$9,0))</f>
        <v>3.6</v>
      </c>
      <c r="G17" s="57" t="e">
        <f>INDEX('Drawl Schedule_SLDC'!$1:$1048576,9+COUNTA($A$3:A17),MATCH($G$2,'Drawl Schedule_SLDC'!$9:$9,0))</f>
        <v>#N/A</v>
      </c>
      <c r="H17" s="57">
        <f>INDEX('Drawl Schedule_SLDC'!$1:$1048576,9+COUNTA($A$3:A17),MATCH($H$2,'Drawl Schedule_SLDC'!$9:$9,0))</f>
        <v>75.14</v>
      </c>
      <c r="I17" s="57">
        <f>INDEX('Drawl Schedule_SLDC'!$1:$1048576,9+COUNTA($A$3:A17),MATCH($I$2,'Drawl Schedule_SLDC'!$9:$9,0))</f>
        <v>4.1399999999999997</v>
      </c>
      <c r="J17" s="54"/>
      <c r="K17" s="57" t="e">
        <f>INDEX('Injection Schedule_SLDC'!$1:$1048576,6+COUNTA($A$3:A17),MATCH($K$2,'Injection Schedule_SLDC'!$6:$6,0))</f>
        <v>#N/A</v>
      </c>
      <c r="L17" s="57" t="e">
        <f>INDEX('Injection Schedule_SLDC'!$1:$1048576,6+COUNTA($A$3:A17),MATCH($L$2,'Injection Schedule_SLDC'!$6:$6,0))</f>
        <v>#N/A</v>
      </c>
      <c r="M17" s="57" t="e">
        <f>INDEX('Injection Schedule_SLDC'!$1:$1048576,6+COUNTA($A$3:A17),MATCH($M$2,'Injection Schedule_SLDC'!$6:$6,0))</f>
        <v>#N/A</v>
      </c>
      <c r="N17" s="57" t="e">
        <f>INDEX('Injection Schedule_SLDC'!$1:$1048576,6+COUNTA($A$3:A17),MATCH($N$2,'Injection Schedule_SLDC'!$6:$6,0))</f>
        <v>#N/A</v>
      </c>
      <c r="O17" s="57" t="e">
        <f>INDEX('Injection Schedule_SLDC'!$1:$1048576,6+COUNTA($A$3:A17),MATCH($O$2,'Injection Schedule_SLDC'!$6:$6,0))</f>
        <v>#N/A</v>
      </c>
      <c r="P17" s="57" t="e">
        <f>INDEX('Injection Schedule_SLDC'!$1:$1048576,6+COUNTA($A$3:A17),MATCH($P$2,'Injection Schedule_SLDC'!$6:$6,0))</f>
        <v>#N/A</v>
      </c>
      <c r="Q17" s="54"/>
      <c r="R17" s="58">
        <f>INDEX('State Drawl_ISGS_NRLDC'!$1:$1048576,MATCH("DADRIT",'State Drawl_ISGS_NRLDC'!$B:$B,0),COUNTA($A$3:A17)+2)</f>
        <v>282.78300000000002</v>
      </c>
      <c r="S17" s="58">
        <f>INDEX('State Drawl_ISGS_NRLDC'!$1:$1048576,MATCH("DADRT2",'State Drawl_ISGS_NRLDC'!$B:$B,0),COUNTA($A$3:A17)+2)</f>
        <v>370.69299999999998</v>
      </c>
      <c r="T17" s="58">
        <f>INDEX('State Drawl_ISGS_NRLDC'!$1:$1048576,MATCH("Jhajjar",'State Drawl_ISGS_NRLDC'!$B:$B,0),COUNTA($A$3:A17)+2)</f>
        <v>349.15600000000001</v>
      </c>
      <c r="U17" s="57" t="e">
        <f t="shared" si="0"/>
        <v>#N/A</v>
      </c>
      <c r="V17" s="57" t="e">
        <f t="shared" si="1"/>
        <v>#N/A</v>
      </c>
      <c r="W17" s="57" t="e">
        <f t="shared" si="2"/>
        <v>#N/A</v>
      </c>
      <c r="X17" s="54"/>
      <c r="Y17" s="57">
        <f t="shared" si="3"/>
        <v>0</v>
      </c>
      <c r="Z17" s="57">
        <f t="shared" si="4"/>
        <v>0</v>
      </c>
      <c r="AA17" s="57">
        <f t="shared" si="5"/>
        <v>0</v>
      </c>
      <c r="AB17" s="57" t="e">
        <f t="shared" si="6"/>
        <v>#N/A</v>
      </c>
      <c r="AC17" s="57" t="e">
        <f t="shared" si="7"/>
        <v>#N/A</v>
      </c>
      <c r="AD17" s="57" t="e">
        <f t="shared" si="8"/>
        <v>#N/A</v>
      </c>
      <c r="AE17" s="54"/>
      <c r="AF17" s="54"/>
      <c r="AG17" s="54"/>
      <c r="AH17" s="54"/>
      <c r="AI17" s="54"/>
      <c r="AJ17" s="54"/>
      <c r="AK17" s="69"/>
      <c r="AL17" s="70">
        <f t="shared" si="16"/>
        <v>0</v>
      </c>
      <c r="AM17" s="69"/>
      <c r="AN17" s="68" t="str">
        <f t="shared" si="9"/>
        <v>OK</v>
      </c>
      <c r="AO17" s="65" t="str">
        <f t="shared" si="10"/>
        <v>OK</v>
      </c>
      <c r="AP17" s="65" t="str">
        <f t="shared" si="11"/>
        <v>OK</v>
      </c>
      <c r="AQ17" s="65" t="str">
        <f t="shared" si="12"/>
        <v>--</v>
      </c>
      <c r="AR17" s="65" t="str">
        <f t="shared" si="13"/>
        <v>--</v>
      </c>
      <c r="AS17" s="65" t="str">
        <f t="shared" si="14"/>
        <v>--</v>
      </c>
      <c r="AT17" s="63"/>
      <c r="AU17" s="66">
        <f t="shared" si="15"/>
        <v>0</v>
      </c>
    </row>
    <row r="18" spans="1:47">
      <c r="A18" s="51" t="s">
        <v>61</v>
      </c>
      <c r="B18" s="53">
        <v>0</v>
      </c>
      <c r="C18" s="179"/>
      <c r="D18" s="57">
        <f>INDEX('Drawl Schedule_SLDC'!$1:$1048576,9+COUNTA($A$3:A18),MATCH(D2,'Drawl Schedule_SLDC'!$9:$9,0))</f>
        <v>211.09</v>
      </c>
      <c r="E18" s="57">
        <f>INDEX('Drawl Schedule_SLDC'!$1:$1048576,9+COUNTA($A$3:A18),MATCH($E$2,'Drawl Schedule_SLDC'!$9:$9,0))</f>
        <v>298</v>
      </c>
      <c r="F18" s="57">
        <f>INDEX('Drawl Schedule_SLDC'!$1:$1048576,9+COUNTA($A$3:A18),MATCH($F$2,'Drawl Schedule_SLDC'!$9:$9,0))</f>
        <v>3.6</v>
      </c>
      <c r="G18" s="57" t="e">
        <f>INDEX('Drawl Schedule_SLDC'!$1:$1048576,9+COUNTA($A$3:A18),MATCH($G$2,'Drawl Schedule_SLDC'!$9:$9,0))</f>
        <v>#N/A</v>
      </c>
      <c r="H18" s="57">
        <f>INDEX('Drawl Schedule_SLDC'!$1:$1048576,9+COUNTA($A$3:A18),MATCH($H$2,'Drawl Schedule_SLDC'!$9:$9,0))</f>
        <v>75.14</v>
      </c>
      <c r="I18" s="57">
        <f>INDEX('Drawl Schedule_SLDC'!$1:$1048576,9+COUNTA($A$3:A18),MATCH($I$2,'Drawl Schedule_SLDC'!$9:$9,0))</f>
        <v>4.1399999999999997</v>
      </c>
      <c r="J18" s="54"/>
      <c r="K18" s="57" t="e">
        <f>INDEX('Injection Schedule_SLDC'!$1:$1048576,6+COUNTA($A$3:A18),MATCH($K$2,'Injection Schedule_SLDC'!$6:$6,0))</f>
        <v>#N/A</v>
      </c>
      <c r="L18" s="57" t="e">
        <f>INDEX('Injection Schedule_SLDC'!$1:$1048576,6+COUNTA($A$3:A18),MATCH($L$2,'Injection Schedule_SLDC'!$6:$6,0))</f>
        <v>#N/A</v>
      </c>
      <c r="M18" s="57" t="e">
        <f>INDEX('Injection Schedule_SLDC'!$1:$1048576,6+COUNTA($A$3:A18),MATCH($M$2,'Injection Schedule_SLDC'!$6:$6,0))</f>
        <v>#N/A</v>
      </c>
      <c r="N18" s="57" t="e">
        <f>INDEX('Injection Schedule_SLDC'!$1:$1048576,6+COUNTA($A$3:A18),MATCH($N$2,'Injection Schedule_SLDC'!$6:$6,0))</f>
        <v>#N/A</v>
      </c>
      <c r="O18" s="57" t="e">
        <f>INDEX('Injection Schedule_SLDC'!$1:$1048576,6+COUNTA($A$3:A18),MATCH($O$2,'Injection Schedule_SLDC'!$6:$6,0))</f>
        <v>#N/A</v>
      </c>
      <c r="P18" s="57" t="e">
        <f>INDEX('Injection Schedule_SLDC'!$1:$1048576,6+COUNTA($A$3:A18),MATCH($P$2,'Injection Schedule_SLDC'!$6:$6,0))</f>
        <v>#N/A</v>
      </c>
      <c r="Q18" s="54"/>
      <c r="R18" s="58">
        <f>INDEX('State Drawl_ISGS_NRLDC'!$1:$1048576,MATCH("DADRIT",'State Drawl_ISGS_NRLDC'!$B:$B,0),COUNTA($A$3:A18)+2)</f>
        <v>282.78300000000002</v>
      </c>
      <c r="S18" s="58">
        <f>INDEX('State Drawl_ISGS_NRLDC'!$1:$1048576,MATCH("DADRT2",'State Drawl_ISGS_NRLDC'!$B:$B,0),COUNTA($A$3:A18)+2)</f>
        <v>376.78899999999999</v>
      </c>
      <c r="T18" s="58">
        <f>INDEX('State Drawl_ISGS_NRLDC'!$1:$1048576,MATCH("Jhajjar",'State Drawl_ISGS_NRLDC'!$B:$B,0),COUNTA($A$3:A18)+2)</f>
        <v>349.15600000000001</v>
      </c>
      <c r="U18" s="57" t="e">
        <f t="shared" si="0"/>
        <v>#N/A</v>
      </c>
      <c r="V18" s="57" t="e">
        <f t="shared" si="1"/>
        <v>#N/A</v>
      </c>
      <c r="W18" s="57" t="e">
        <f t="shared" si="2"/>
        <v>#N/A</v>
      </c>
      <c r="X18" s="54"/>
      <c r="Y18" s="57">
        <f t="shared" si="3"/>
        <v>0</v>
      </c>
      <c r="Z18" s="57">
        <f t="shared" si="4"/>
        <v>0</v>
      </c>
      <c r="AA18" s="57">
        <f t="shared" si="5"/>
        <v>0</v>
      </c>
      <c r="AB18" s="57" t="e">
        <f t="shared" si="6"/>
        <v>#N/A</v>
      </c>
      <c r="AC18" s="57" t="e">
        <f t="shared" si="7"/>
        <v>#N/A</v>
      </c>
      <c r="AD18" s="57" t="e">
        <f t="shared" si="8"/>
        <v>#N/A</v>
      </c>
      <c r="AE18" s="54"/>
      <c r="AF18" s="54"/>
      <c r="AG18" s="54"/>
      <c r="AH18" s="54"/>
      <c r="AI18" s="54"/>
      <c r="AJ18" s="54"/>
      <c r="AK18" s="69"/>
      <c r="AL18" s="70">
        <f t="shared" si="16"/>
        <v>0</v>
      </c>
      <c r="AM18" s="69"/>
      <c r="AN18" s="68" t="str">
        <f t="shared" si="9"/>
        <v>OK</v>
      </c>
      <c r="AO18" s="65" t="str">
        <f t="shared" si="10"/>
        <v>OK</v>
      </c>
      <c r="AP18" s="65" t="str">
        <f t="shared" si="11"/>
        <v>OK</v>
      </c>
      <c r="AQ18" s="65" t="str">
        <f t="shared" si="12"/>
        <v>--</v>
      </c>
      <c r="AR18" s="65" t="str">
        <f t="shared" si="13"/>
        <v>--</v>
      </c>
      <c r="AS18" s="65" t="str">
        <f t="shared" si="14"/>
        <v>--</v>
      </c>
      <c r="AT18" s="63"/>
      <c r="AU18" s="66">
        <f t="shared" si="15"/>
        <v>0</v>
      </c>
    </row>
    <row r="19" spans="1:47">
      <c r="A19" s="51" t="s">
        <v>62</v>
      </c>
      <c r="B19" s="53">
        <v>0</v>
      </c>
      <c r="C19" s="179"/>
      <c r="D19" s="57">
        <f>INDEX('Drawl Schedule_SLDC'!$1:$1048576,9+COUNTA($A$3:A19),MATCH(D2,'Drawl Schedule_SLDC'!$9:$9,0))</f>
        <v>211.09</v>
      </c>
      <c r="E19" s="57">
        <f>INDEX('Drawl Schedule_SLDC'!$1:$1048576,9+COUNTA($A$3:A19),MATCH($E$2,'Drawl Schedule_SLDC'!$9:$9,0))</f>
        <v>295</v>
      </c>
      <c r="F19" s="57">
        <f>INDEX('Drawl Schedule_SLDC'!$1:$1048576,9+COUNTA($A$3:A19),MATCH($F$2,'Drawl Schedule_SLDC'!$9:$9,0))</f>
        <v>3.6</v>
      </c>
      <c r="G19" s="57" t="e">
        <f>INDEX('Drawl Schedule_SLDC'!$1:$1048576,9+COUNTA($A$3:A19),MATCH($G$2,'Drawl Schedule_SLDC'!$9:$9,0))</f>
        <v>#N/A</v>
      </c>
      <c r="H19" s="57">
        <f>INDEX('Drawl Schedule_SLDC'!$1:$1048576,9+COUNTA($A$3:A19),MATCH($H$2,'Drawl Schedule_SLDC'!$9:$9,0))</f>
        <v>75.14</v>
      </c>
      <c r="I19" s="57">
        <f>INDEX('Drawl Schedule_SLDC'!$1:$1048576,9+COUNTA($A$3:A19),MATCH($I$2,'Drawl Schedule_SLDC'!$9:$9,0))</f>
        <v>4.1399999999999997</v>
      </c>
      <c r="J19" s="54"/>
      <c r="K19" s="57" t="e">
        <f>INDEX('Injection Schedule_SLDC'!$1:$1048576,6+COUNTA($A$3:A19),MATCH($K$2,'Injection Schedule_SLDC'!$6:$6,0))</f>
        <v>#N/A</v>
      </c>
      <c r="L19" s="57" t="e">
        <f>INDEX('Injection Schedule_SLDC'!$1:$1048576,6+COUNTA($A$3:A19),MATCH($L$2,'Injection Schedule_SLDC'!$6:$6,0))</f>
        <v>#N/A</v>
      </c>
      <c r="M19" s="57" t="e">
        <f>INDEX('Injection Schedule_SLDC'!$1:$1048576,6+COUNTA($A$3:A19),MATCH($M$2,'Injection Schedule_SLDC'!$6:$6,0))</f>
        <v>#N/A</v>
      </c>
      <c r="N19" s="57" t="e">
        <f>INDEX('Injection Schedule_SLDC'!$1:$1048576,6+COUNTA($A$3:A19),MATCH($N$2,'Injection Schedule_SLDC'!$6:$6,0))</f>
        <v>#N/A</v>
      </c>
      <c r="O19" s="57" t="e">
        <f>INDEX('Injection Schedule_SLDC'!$1:$1048576,6+COUNTA($A$3:A19),MATCH($O$2,'Injection Schedule_SLDC'!$6:$6,0))</f>
        <v>#N/A</v>
      </c>
      <c r="P19" s="57" t="e">
        <f>INDEX('Injection Schedule_SLDC'!$1:$1048576,6+COUNTA($A$3:A19),MATCH($P$2,'Injection Schedule_SLDC'!$6:$6,0))</f>
        <v>#N/A</v>
      </c>
      <c r="Q19" s="54"/>
      <c r="R19" s="58">
        <f>INDEX('State Drawl_ISGS_NRLDC'!$1:$1048576,MATCH("DADRIT",'State Drawl_ISGS_NRLDC'!$B:$B,0),COUNTA($A$3:A19)+2)</f>
        <v>282.78300000000002</v>
      </c>
      <c r="S19" s="58">
        <f>INDEX('State Drawl_ISGS_NRLDC'!$1:$1048576,MATCH("DADRT2",'State Drawl_ISGS_NRLDC'!$B:$B,0),COUNTA($A$3:A19)+2)</f>
        <v>376.78899999999999</v>
      </c>
      <c r="T19" s="58">
        <f>INDEX('State Drawl_ISGS_NRLDC'!$1:$1048576,MATCH("Jhajjar",'State Drawl_ISGS_NRLDC'!$B:$B,0),COUNTA($A$3:A19)+2)</f>
        <v>349.15600000000001</v>
      </c>
      <c r="U19" s="57" t="e">
        <f t="shared" si="0"/>
        <v>#N/A</v>
      </c>
      <c r="V19" s="57" t="e">
        <f t="shared" si="1"/>
        <v>#N/A</v>
      </c>
      <c r="W19" s="57" t="e">
        <f t="shared" si="2"/>
        <v>#N/A</v>
      </c>
      <c r="X19" s="54"/>
      <c r="Y19" s="57">
        <f t="shared" si="3"/>
        <v>0</v>
      </c>
      <c r="Z19" s="57">
        <f t="shared" si="4"/>
        <v>0</v>
      </c>
      <c r="AA19" s="57">
        <f t="shared" si="5"/>
        <v>0</v>
      </c>
      <c r="AB19" s="57" t="e">
        <f t="shared" si="6"/>
        <v>#N/A</v>
      </c>
      <c r="AC19" s="57" t="e">
        <f t="shared" si="7"/>
        <v>#N/A</v>
      </c>
      <c r="AD19" s="57" t="e">
        <f t="shared" si="8"/>
        <v>#N/A</v>
      </c>
      <c r="AE19" s="54"/>
      <c r="AF19" s="54"/>
      <c r="AG19" s="54"/>
      <c r="AH19" s="54"/>
      <c r="AI19" s="54"/>
      <c r="AJ19" s="54"/>
      <c r="AK19" s="69"/>
      <c r="AL19" s="70">
        <f t="shared" si="16"/>
        <v>0</v>
      </c>
      <c r="AM19" s="69"/>
      <c r="AN19" s="68" t="str">
        <f t="shared" si="9"/>
        <v>OK</v>
      </c>
      <c r="AO19" s="65" t="str">
        <f t="shared" si="10"/>
        <v>OK</v>
      </c>
      <c r="AP19" s="65" t="str">
        <f t="shared" si="11"/>
        <v>OK</v>
      </c>
      <c r="AQ19" s="65" t="str">
        <f t="shared" si="12"/>
        <v>--</v>
      </c>
      <c r="AR19" s="65" t="str">
        <f t="shared" si="13"/>
        <v>--</v>
      </c>
      <c r="AS19" s="65" t="str">
        <f t="shared" si="14"/>
        <v>--</v>
      </c>
      <c r="AT19" s="63"/>
      <c r="AU19" s="66">
        <f t="shared" si="15"/>
        <v>0</v>
      </c>
    </row>
    <row r="20" spans="1:47">
      <c r="A20" s="51" t="s">
        <v>63</v>
      </c>
      <c r="B20" s="53">
        <v>0</v>
      </c>
      <c r="C20" s="179"/>
      <c r="D20" s="57">
        <f>INDEX('Drawl Schedule_SLDC'!$1:$1048576,9+COUNTA($A$3:A20),MATCH(D2,'Drawl Schedule_SLDC'!$9:$9,0))</f>
        <v>211.09</v>
      </c>
      <c r="E20" s="57">
        <f>INDEX('Drawl Schedule_SLDC'!$1:$1048576,9+COUNTA($A$3:A20),MATCH($E$2,'Drawl Schedule_SLDC'!$9:$9,0))</f>
        <v>300</v>
      </c>
      <c r="F20" s="57">
        <f>INDEX('Drawl Schedule_SLDC'!$1:$1048576,9+COUNTA($A$3:A20),MATCH($F$2,'Drawl Schedule_SLDC'!$9:$9,0))</f>
        <v>3.6</v>
      </c>
      <c r="G20" s="57" t="e">
        <f>INDEX('Drawl Schedule_SLDC'!$1:$1048576,9+COUNTA($A$3:A20),MATCH($G$2,'Drawl Schedule_SLDC'!$9:$9,0))</f>
        <v>#N/A</v>
      </c>
      <c r="H20" s="57">
        <f>INDEX('Drawl Schedule_SLDC'!$1:$1048576,9+COUNTA($A$3:A20),MATCH($H$2,'Drawl Schedule_SLDC'!$9:$9,0))</f>
        <v>75.14</v>
      </c>
      <c r="I20" s="57">
        <f>INDEX('Drawl Schedule_SLDC'!$1:$1048576,9+COUNTA($A$3:A20),MATCH($I$2,'Drawl Schedule_SLDC'!$9:$9,0))</f>
        <v>4.1399999999999997</v>
      </c>
      <c r="J20" s="54"/>
      <c r="K20" s="57" t="e">
        <f>INDEX('Injection Schedule_SLDC'!$1:$1048576,6+COUNTA($A$3:A20),MATCH($K$2,'Injection Schedule_SLDC'!$6:$6,0))</f>
        <v>#N/A</v>
      </c>
      <c r="L20" s="57" t="e">
        <f>INDEX('Injection Schedule_SLDC'!$1:$1048576,6+COUNTA($A$3:A20),MATCH($L$2,'Injection Schedule_SLDC'!$6:$6,0))</f>
        <v>#N/A</v>
      </c>
      <c r="M20" s="57" t="e">
        <f>INDEX('Injection Schedule_SLDC'!$1:$1048576,6+COUNTA($A$3:A20),MATCH($M$2,'Injection Schedule_SLDC'!$6:$6,0))</f>
        <v>#N/A</v>
      </c>
      <c r="N20" s="57" t="e">
        <f>INDEX('Injection Schedule_SLDC'!$1:$1048576,6+COUNTA($A$3:A20),MATCH($N$2,'Injection Schedule_SLDC'!$6:$6,0))</f>
        <v>#N/A</v>
      </c>
      <c r="O20" s="57" t="e">
        <f>INDEX('Injection Schedule_SLDC'!$1:$1048576,6+COUNTA($A$3:A20),MATCH($O$2,'Injection Schedule_SLDC'!$6:$6,0))</f>
        <v>#N/A</v>
      </c>
      <c r="P20" s="57" t="e">
        <f>INDEX('Injection Schedule_SLDC'!$1:$1048576,6+COUNTA($A$3:A20),MATCH($P$2,'Injection Schedule_SLDC'!$6:$6,0))</f>
        <v>#N/A</v>
      </c>
      <c r="Q20" s="54"/>
      <c r="R20" s="58">
        <f>INDEX('State Drawl_ISGS_NRLDC'!$1:$1048576,MATCH("DADRIT",'State Drawl_ISGS_NRLDC'!$B:$B,0),COUNTA($A$3:A20)+2)</f>
        <v>282.78300000000002</v>
      </c>
      <c r="S20" s="58">
        <f>INDEX('State Drawl_ISGS_NRLDC'!$1:$1048576,MATCH("DADRT2",'State Drawl_ISGS_NRLDC'!$B:$B,0),COUNTA($A$3:A20)+2)</f>
        <v>379.04500000000002</v>
      </c>
      <c r="T20" s="58">
        <f>INDEX('State Drawl_ISGS_NRLDC'!$1:$1048576,MATCH("Jhajjar",'State Drawl_ISGS_NRLDC'!$B:$B,0),COUNTA($A$3:A20)+2)</f>
        <v>365.012</v>
      </c>
      <c r="U20" s="57" t="e">
        <f t="shared" si="0"/>
        <v>#N/A</v>
      </c>
      <c r="V20" s="57" t="e">
        <f t="shared" si="1"/>
        <v>#N/A</v>
      </c>
      <c r="W20" s="57" t="e">
        <f t="shared" si="2"/>
        <v>#N/A</v>
      </c>
      <c r="X20" s="54"/>
      <c r="Y20" s="57">
        <f t="shared" si="3"/>
        <v>0</v>
      </c>
      <c r="Z20" s="57">
        <f t="shared" si="4"/>
        <v>0</v>
      </c>
      <c r="AA20" s="57">
        <f t="shared" si="5"/>
        <v>0</v>
      </c>
      <c r="AB20" s="57" t="e">
        <f t="shared" si="6"/>
        <v>#N/A</v>
      </c>
      <c r="AC20" s="57" t="e">
        <f t="shared" si="7"/>
        <v>#N/A</v>
      </c>
      <c r="AD20" s="57" t="e">
        <f t="shared" si="8"/>
        <v>#N/A</v>
      </c>
      <c r="AE20" s="54"/>
      <c r="AF20" s="54"/>
      <c r="AG20" s="54"/>
      <c r="AH20" s="54"/>
      <c r="AI20" s="54"/>
      <c r="AJ20" s="54"/>
      <c r="AK20" s="69"/>
      <c r="AL20" s="70">
        <f t="shared" si="16"/>
        <v>0</v>
      </c>
      <c r="AM20" s="69"/>
      <c r="AN20" s="68" t="str">
        <f t="shared" si="9"/>
        <v>OK</v>
      </c>
      <c r="AO20" s="65" t="str">
        <f t="shared" si="10"/>
        <v>OK</v>
      </c>
      <c r="AP20" s="65" t="str">
        <f t="shared" si="11"/>
        <v>OK</v>
      </c>
      <c r="AQ20" s="65" t="str">
        <f t="shared" si="12"/>
        <v>--</v>
      </c>
      <c r="AR20" s="65" t="str">
        <f t="shared" si="13"/>
        <v>--</v>
      </c>
      <c r="AS20" s="65" t="str">
        <f t="shared" si="14"/>
        <v>--</v>
      </c>
      <c r="AT20" s="63"/>
      <c r="AU20" s="66">
        <f t="shared" si="15"/>
        <v>0</v>
      </c>
    </row>
    <row r="21" spans="1:47">
      <c r="A21" s="51" t="s">
        <v>64</v>
      </c>
      <c r="B21" s="53">
        <v>0</v>
      </c>
      <c r="C21" s="179"/>
      <c r="D21" s="57">
        <f>INDEX('Drawl Schedule_SLDC'!$1:$1048576,9+COUNTA($A$3:A21),MATCH(D2,'Drawl Schedule_SLDC'!$9:$9,0))</f>
        <v>211.09</v>
      </c>
      <c r="E21" s="57">
        <f>INDEX('Drawl Schedule_SLDC'!$1:$1048576,9+COUNTA($A$3:A21),MATCH($E$2,'Drawl Schedule_SLDC'!$9:$9,0))</f>
        <v>304</v>
      </c>
      <c r="F21" s="57">
        <f>INDEX('Drawl Schedule_SLDC'!$1:$1048576,9+COUNTA($A$3:A21),MATCH($F$2,'Drawl Schedule_SLDC'!$9:$9,0))</f>
        <v>3.6</v>
      </c>
      <c r="G21" s="57" t="e">
        <f>INDEX('Drawl Schedule_SLDC'!$1:$1048576,9+COUNTA($A$3:A21),MATCH($G$2,'Drawl Schedule_SLDC'!$9:$9,0))</f>
        <v>#N/A</v>
      </c>
      <c r="H21" s="57">
        <f>INDEX('Drawl Schedule_SLDC'!$1:$1048576,9+COUNTA($A$3:A21),MATCH($H$2,'Drawl Schedule_SLDC'!$9:$9,0))</f>
        <v>75.14</v>
      </c>
      <c r="I21" s="57">
        <f>INDEX('Drawl Schedule_SLDC'!$1:$1048576,9+COUNTA($A$3:A21),MATCH($I$2,'Drawl Schedule_SLDC'!$9:$9,0))</f>
        <v>4.1399999999999997</v>
      </c>
      <c r="J21" s="54"/>
      <c r="K21" s="57" t="e">
        <f>INDEX('Injection Schedule_SLDC'!$1:$1048576,6+COUNTA($A$3:A21),MATCH($K$2,'Injection Schedule_SLDC'!$6:$6,0))</f>
        <v>#N/A</v>
      </c>
      <c r="L21" s="57" t="e">
        <f>INDEX('Injection Schedule_SLDC'!$1:$1048576,6+COUNTA($A$3:A21),MATCH($L$2,'Injection Schedule_SLDC'!$6:$6,0))</f>
        <v>#N/A</v>
      </c>
      <c r="M21" s="57" t="e">
        <f>INDEX('Injection Schedule_SLDC'!$1:$1048576,6+COUNTA($A$3:A21),MATCH($M$2,'Injection Schedule_SLDC'!$6:$6,0))</f>
        <v>#N/A</v>
      </c>
      <c r="N21" s="57" t="e">
        <f>INDEX('Injection Schedule_SLDC'!$1:$1048576,6+COUNTA($A$3:A21),MATCH($N$2,'Injection Schedule_SLDC'!$6:$6,0))</f>
        <v>#N/A</v>
      </c>
      <c r="O21" s="57" t="e">
        <f>INDEX('Injection Schedule_SLDC'!$1:$1048576,6+COUNTA($A$3:A21),MATCH($O$2,'Injection Schedule_SLDC'!$6:$6,0))</f>
        <v>#N/A</v>
      </c>
      <c r="P21" s="57" t="e">
        <f>INDEX('Injection Schedule_SLDC'!$1:$1048576,6+COUNTA($A$3:A21),MATCH($P$2,'Injection Schedule_SLDC'!$6:$6,0))</f>
        <v>#N/A</v>
      </c>
      <c r="Q21" s="54"/>
      <c r="R21" s="58">
        <f>INDEX('State Drawl_ISGS_NRLDC'!$1:$1048576,MATCH("DADRIT",'State Drawl_ISGS_NRLDC'!$B:$B,0),COUNTA($A$3:A21)+2)</f>
        <v>282.78300000000002</v>
      </c>
      <c r="S21" s="58">
        <f>INDEX('State Drawl_ISGS_NRLDC'!$1:$1048576,MATCH("DADRT2",'State Drawl_ISGS_NRLDC'!$B:$B,0),COUNTA($A$3:A21)+2)</f>
        <v>379.04500000000002</v>
      </c>
      <c r="T21" s="58">
        <f>INDEX('State Drawl_ISGS_NRLDC'!$1:$1048576,MATCH("Jhajjar",'State Drawl_ISGS_NRLDC'!$B:$B,0),COUNTA($A$3:A21)+2)</f>
        <v>365.012</v>
      </c>
      <c r="U21" s="57" t="e">
        <f t="shared" si="0"/>
        <v>#N/A</v>
      </c>
      <c r="V21" s="57" t="e">
        <f t="shared" si="1"/>
        <v>#N/A</v>
      </c>
      <c r="W21" s="57" t="e">
        <f t="shared" si="2"/>
        <v>#N/A</v>
      </c>
      <c r="X21" s="54"/>
      <c r="Y21" s="57">
        <f t="shared" si="3"/>
        <v>0</v>
      </c>
      <c r="Z21" s="57">
        <f t="shared" si="4"/>
        <v>0</v>
      </c>
      <c r="AA21" s="57">
        <f t="shared" si="5"/>
        <v>0</v>
      </c>
      <c r="AB21" s="57" t="e">
        <f t="shared" si="6"/>
        <v>#N/A</v>
      </c>
      <c r="AC21" s="57" t="e">
        <f t="shared" si="7"/>
        <v>#N/A</v>
      </c>
      <c r="AD21" s="57" t="e">
        <f t="shared" si="8"/>
        <v>#N/A</v>
      </c>
      <c r="AE21" s="54"/>
      <c r="AF21" s="54"/>
      <c r="AG21" s="54"/>
      <c r="AH21" s="54"/>
      <c r="AI21" s="54"/>
      <c r="AJ21" s="54"/>
      <c r="AK21" s="69"/>
      <c r="AL21" s="70">
        <f t="shared" si="16"/>
        <v>0</v>
      </c>
      <c r="AM21" s="69"/>
      <c r="AN21" s="68" t="str">
        <f t="shared" si="9"/>
        <v>OK</v>
      </c>
      <c r="AO21" s="65" t="str">
        <f t="shared" si="10"/>
        <v>OK</v>
      </c>
      <c r="AP21" s="65" t="str">
        <f t="shared" si="11"/>
        <v>OK</v>
      </c>
      <c r="AQ21" s="65" t="str">
        <f t="shared" si="12"/>
        <v>--</v>
      </c>
      <c r="AR21" s="65" t="str">
        <f t="shared" si="13"/>
        <v>--</v>
      </c>
      <c r="AS21" s="65" t="str">
        <f t="shared" si="14"/>
        <v>--</v>
      </c>
      <c r="AT21" s="63"/>
      <c r="AU21" s="66">
        <f t="shared" si="15"/>
        <v>0</v>
      </c>
    </row>
    <row r="22" spans="1:47">
      <c r="A22" s="51" t="s">
        <v>65</v>
      </c>
      <c r="B22" s="53">
        <v>0</v>
      </c>
      <c r="C22" s="179"/>
      <c r="D22" s="57">
        <f>INDEX('Drawl Schedule_SLDC'!$1:$1048576,9+COUNTA($A$3:A22),MATCH(D2,'Drawl Schedule_SLDC'!$9:$9,0))</f>
        <v>211.09</v>
      </c>
      <c r="E22" s="57">
        <f>INDEX('Drawl Schedule_SLDC'!$1:$1048576,9+COUNTA($A$3:A22),MATCH($E$2,'Drawl Schedule_SLDC'!$9:$9,0))</f>
        <v>306</v>
      </c>
      <c r="F22" s="57">
        <f>INDEX('Drawl Schedule_SLDC'!$1:$1048576,9+COUNTA($A$3:A22),MATCH($F$2,'Drawl Schedule_SLDC'!$9:$9,0))</f>
        <v>3.6</v>
      </c>
      <c r="G22" s="57" t="e">
        <f>INDEX('Drawl Schedule_SLDC'!$1:$1048576,9+COUNTA($A$3:A22),MATCH($G$2,'Drawl Schedule_SLDC'!$9:$9,0))</f>
        <v>#N/A</v>
      </c>
      <c r="H22" s="57">
        <f>INDEX('Drawl Schedule_SLDC'!$1:$1048576,9+COUNTA($A$3:A22),MATCH($H$2,'Drawl Schedule_SLDC'!$9:$9,0))</f>
        <v>75.14</v>
      </c>
      <c r="I22" s="57">
        <f>INDEX('Drawl Schedule_SLDC'!$1:$1048576,9+COUNTA($A$3:A22),MATCH($I$2,'Drawl Schedule_SLDC'!$9:$9,0))</f>
        <v>4.1399999999999997</v>
      </c>
      <c r="J22" s="54"/>
      <c r="K22" s="57" t="e">
        <f>INDEX('Injection Schedule_SLDC'!$1:$1048576,6+COUNTA($A$3:A22),MATCH($K$2,'Injection Schedule_SLDC'!$6:$6,0))</f>
        <v>#N/A</v>
      </c>
      <c r="L22" s="57" t="e">
        <f>INDEX('Injection Schedule_SLDC'!$1:$1048576,6+COUNTA($A$3:A22),MATCH($L$2,'Injection Schedule_SLDC'!$6:$6,0))</f>
        <v>#N/A</v>
      </c>
      <c r="M22" s="57" t="e">
        <f>INDEX('Injection Schedule_SLDC'!$1:$1048576,6+COUNTA($A$3:A22),MATCH($M$2,'Injection Schedule_SLDC'!$6:$6,0))</f>
        <v>#N/A</v>
      </c>
      <c r="N22" s="57" t="e">
        <f>INDEX('Injection Schedule_SLDC'!$1:$1048576,6+COUNTA($A$3:A22),MATCH($N$2,'Injection Schedule_SLDC'!$6:$6,0))</f>
        <v>#N/A</v>
      </c>
      <c r="O22" s="57" t="e">
        <f>INDEX('Injection Schedule_SLDC'!$1:$1048576,6+COUNTA($A$3:A22),MATCH($O$2,'Injection Schedule_SLDC'!$6:$6,0))</f>
        <v>#N/A</v>
      </c>
      <c r="P22" s="57" t="e">
        <f>INDEX('Injection Schedule_SLDC'!$1:$1048576,6+COUNTA($A$3:A22),MATCH($P$2,'Injection Schedule_SLDC'!$6:$6,0))</f>
        <v>#N/A</v>
      </c>
      <c r="Q22" s="54"/>
      <c r="R22" s="58">
        <f>INDEX('State Drawl_ISGS_NRLDC'!$1:$1048576,MATCH("DADRIT",'State Drawl_ISGS_NRLDC'!$B:$B,0),COUNTA($A$3:A22)+2)</f>
        <v>282.78300000000002</v>
      </c>
      <c r="S22" s="58">
        <f>INDEX('State Drawl_ISGS_NRLDC'!$1:$1048576,MATCH("DADRT2",'State Drawl_ISGS_NRLDC'!$B:$B,0),COUNTA($A$3:A22)+2)</f>
        <v>379.04500000000002</v>
      </c>
      <c r="T22" s="58">
        <f>INDEX('State Drawl_ISGS_NRLDC'!$1:$1048576,MATCH("Jhajjar",'State Drawl_ISGS_NRLDC'!$B:$B,0),COUNTA($A$3:A22)+2)</f>
        <v>365.012</v>
      </c>
      <c r="U22" s="57" t="e">
        <f t="shared" si="0"/>
        <v>#N/A</v>
      </c>
      <c r="V22" s="57" t="e">
        <f t="shared" si="1"/>
        <v>#N/A</v>
      </c>
      <c r="W22" s="57" t="e">
        <f t="shared" si="2"/>
        <v>#N/A</v>
      </c>
      <c r="X22" s="54"/>
      <c r="Y22" s="57">
        <f t="shared" si="3"/>
        <v>0</v>
      </c>
      <c r="Z22" s="57">
        <f t="shared" si="4"/>
        <v>0</v>
      </c>
      <c r="AA22" s="57">
        <f t="shared" si="5"/>
        <v>0</v>
      </c>
      <c r="AB22" s="57" t="e">
        <f t="shared" si="6"/>
        <v>#N/A</v>
      </c>
      <c r="AC22" s="57" t="e">
        <f t="shared" si="7"/>
        <v>#N/A</v>
      </c>
      <c r="AD22" s="57" t="e">
        <f t="shared" si="8"/>
        <v>#N/A</v>
      </c>
      <c r="AE22" s="54"/>
      <c r="AF22" s="54"/>
      <c r="AG22" s="54"/>
      <c r="AH22" s="54"/>
      <c r="AI22" s="54"/>
      <c r="AJ22" s="54"/>
      <c r="AK22" s="69"/>
      <c r="AL22" s="70">
        <f t="shared" si="16"/>
        <v>0</v>
      </c>
      <c r="AM22" s="69"/>
      <c r="AN22" s="68" t="str">
        <f t="shared" si="9"/>
        <v>OK</v>
      </c>
      <c r="AO22" s="65" t="str">
        <f t="shared" si="10"/>
        <v>OK</v>
      </c>
      <c r="AP22" s="65" t="str">
        <f t="shared" si="11"/>
        <v>OK</v>
      </c>
      <c r="AQ22" s="65" t="str">
        <f t="shared" si="12"/>
        <v>--</v>
      </c>
      <c r="AR22" s="65" t="str">
        <f t="shared" si="13"/>
        <v>--</v>
      </c>
      <c r="AS22" s="65" t="str">
        <f t="shared" si="14"/>
        <v>--</v>
      </c>
      <c r="AT22" s="63"/>
      <c r="AU22" s="66">
        <f t="shared" si="15"/>
        <v>0</v>
      </c>
    </row>
    <row r="23" spans="1:47">
      <c r="A23" s="51" t="s">
        <v>66</v>
      </c>
      <c r="B23" s="53">
        <v>0</v>
      </c>
      <c r="C23" s="179"/>
      <c r="D23" s="57">
        <f>INDEX('Drawl Schedule_SLDC'!$1:$1048576,9+COUNTA($A$3:A23),MATCH(D2,'Drawl Schedule_SLDC'!$9:$9,0))</f>
        <v>211.09</v>
      </c>
      <c r="E23" s="57">
        <f>INDEX('Drawl Schedule_SLDC'!$1:$1048576,9+COUNTA($A$3:A23),MATCH($E$2,'Drawl Schedule_SLDC'!$9:$9,0))</f>
        <v>318</v>
      </c>
      <c r="F23" s="57">
        <f>INDEX('Drawl Schedule_SLDC'!$1:$1048576,9+COUNTA($A$3:A23),MATCH($F$2,'Drawl Schedule_SLDC'!$9:$9,0))</f>
        <v>3.6</v>
      </c>
      <c r="G23" s="57" t="e">
        <f>INDEX('Drawl Schedule_SLDC'!$1:$1048576,9+COUNTA($A$3:A23),MATCH($G$2,'Drawl Schedule_SLDC'!$9:$9,0))</f>
        <v>#N/A</v>
      </c>
      <c r="H23" s="57">
        <f>INDEX('Drawl Schedule_SLDC'!$1:$1048576,9+COUNTA($A$3:A23),MATCH($H$2,'Drawl Schedule_SLDC'!$9:$9,0))</f>
        <v>75.14</v>
      </c>
      <c r="I23" s="57">
        <f>INDEX('Drawl Schedule_SLDC'!$1:$1048576,9+COUNTA($A$3:A23),MATCH($I$2,'Drawl Schedule_SLDC'!$9:$9,0))</f>
        <v>4.1399999999999997</v>
      </c>
      <c r="J23" s="54"/>
      <c r="K23" s="57" t="e">
        <f>INDEX('Injection Schedule_SLDC'!$1:$1048576,6+COUNTA($A$3:A23),MATCH($K$2,'Injection Schedule_SLDC'!$6:$6,0))</f>
        <v>#N/A</v>
      </c>
      <c r="L23" s="57" t="e">
        <f>INDEX('Injection Schedule_SLDC'!$1:$1048576,6+COUNTA($A$3:A23),MATCH($L$2,'Injection Schedule_SLDC'!$6:$6,0))</f>
        <v>#N/A</v>
      </c>
      <c r="M23" s="57" t="e">
        <f>INDEX('Injection Schedule_SLDC'!$1:$1048576,6+COUNTA($A$3:A23),MATCH($M$2,'Injection Schedule_SLDC'!$6:$6,0))</f>
        <v>#N/A</v>
      </c>
      <c r="N23" s="57" t="e">
        <f>INDEX('Injection Schedule_SLDC'!$1:$1048576,6+COUNTA($A$3:A23),MATCH($N$2,'Injection Schedule_SLDC'!$6:$6,0))</f>
        <v>#N/A</v>
      </c>
      <c r="O23" s="57" t="e">
        <f>INDEX('Injection Schedule_SLDC'!$1:$1048576,6+COUNTA($A$3:A23),MATCH($O$2,'Injection Schedule_SLDC'!$6:$6,0))</f>
        <v>#N/A</v>
      </c>
      <c r="P23" s="57" t="e">
        <f>INDEX('Injection Schedule_SLDC'!$1:$1048576,6+COUNTA($A$3:A23),MATCH($P$2,'Injection Schedule_SLDC'!$6:$6,0))</f>
        <v>#N/A</v>
      </c>
      <c r="Q23" s="54"/>
      <c r="R23" s="58">
        <f>INDEX('State Drawl_ISGS_NRLDC'!$1:$1048576,MATCH("DADRIT",'State Drawl_ISGS_NRLDC'!$B:$B,0),COUNTA($A$3:A23)+2)</f>
        <v>282.78300000000002</v>
      </c>
      <c r="S23" s="58">
        <f>INDEX('State Drawl_ISGS_NRLDC'!$1:$1048576,MATCH("DADRT2",'State Drawl_ISGS_NRLDC'!$B:$B,0),COUNTA($A$3:A23)+2)</f>
        <v>376.71100000000001</v>
      </c>
      <c r="T23" s="58">
        <f>INDEX('State Drawl_ISGS_NRLDC'!$1:$1048576,MATCH("Jhajjar",'State Drawl_ISGS_NRLDC'!$B:$B,0),COUNTA($A$3:A23)+2)</f>
        <v>272.84800000000001</v>
      </c>
      <c r="U23" s="57" t="e">
        <f t="shared" si="0"/>
        <v>#N/A</v>
      </c>
      <c r="V23" s="57" t="e">
        <f t="shared" si="1"/>
        <v>#N/A</v>
      </c>
      <c r="W23" s="57" t="e">
        <f t="shared" si="2"/>
        <v>#N/A</v>
      </c>
      <c r="X23" s="54"/>
      <c r="Y23" s="57">
        <f t="shared" si="3"/>
        <v>0</v>
      </c>
      <c r="Z23" s="57">
        <f t="shared" si="4"/>
        <v>0</v>
      </c>
      <c r="AA23" s="57">
        <f t="shared" si="5"/>
        <v>0</v>
      </c>
      <c r="AB23" s="57" t="e">
        <f t="shared" si="6"/>
        <v>#N/A</v>
      </c>
      <c r="AC23" s="57" t="e">
        <f t="shared" si="7"/>
        <v>#N/A</v>
      </c>
      <c r="AD23" s="57" t="e">
        <f t="shared" si="8"/>
        <v>#N/A</v>
      </c>
      <c r="AE23" s="54"/>
      <c r="AF23" s="54"/>
      <c r="AG23" s="54"/>
      <c r="AH23" s="54"/>
      <c r="AI23" s="54"/>
      <c r="AJ23" s="54"/>
      <c r="AK23" s="69"/>
      <c r="AL23" s="70">
        <f t="shared" si="16"/>
        <v>0</v>
      </c>
      <c r="AM23" s="69"/>
      <c r="AN23" s="68" t="str">
        <f t="shared" si="9"/>
        <v>OK</v>
      </c>
      <c r="AO23" s="65" t="str">
        <f t="shared" si="10"/>
        <v>OK</v>
      </c>
      <c r="AP23" s="65" t="str">
        <f t="shared" si="11"/>
        <v>OK</v>
      </c>
      <c r="AQ23" s="65" t="str">
        <f t="shared" si="12"/>
        <v>--</v>
      </c>
      <c r="AR23" s="65" t="str">
        <f t="shared" si="13"/>
        <v>--</v>
      </c>
      <c r="AS23" s="65" t="str">
        <f t="shared" si="14"/>
        <v>--</v>
      </c>
      <c r="AT23" s="63"/>
      <c r="AU23" s="66">
        <f t="shared" si="15"/>
        <v>0</v>
      </c>
    </row>
    <row r="24" spans="1:47">
      <c r="A24" s="51" t="s">
        <v>67</v>
      </c>
      <c r="B24" s="53">
        <v>0</v>
      </c>
      <c r="C24" s="179"/>
      <c r="D24" s="57">
        <f>INDEX('Drawl Schedule_SLDC'!$1:$1048576,9+COUNTA($A$3:A24),MATCH(D2,'Drawl Schedule_SLDC'!$9:$9,0))</f>
        <v>211.09</v>
      </c>
      <c r="E24" s="57">
        <f>INDEX('Drawl Schedule_SLDC'!$1:$1048576,9+COUNTA($A$3:A24),MATCH($E$2,'Drawl Schedule_SLDC'!$9:$9,0))</f>
        <v>309</v>
      </c>
      <c r="F24" s="57">
        <f>INDEX('Drawl Schedule_SLDC'!$1:$1048576,9+COUNTA($A$3:A24),MATCH($F$2,'Drawl Schedule_SLDC'!$9:$9,0))</f>
        <v>3.6</v>
      </c>
      <c r="G24" s="57" t="e">
        <f>INDEX('Drawl Schedule_SLDC'!$1:$1048576,9+COUNTA($A$3:A24),MATCH($G$2,'Drawl Schedule_SLDC'!$9:$9,0))</f>
        <v>#N/A</v>
      </c>
      <c r="H24" s="57">
        <f>INDEX('Drawl Schedule_SLDC'!$1:$1048576,9+COUNTA($A$3:A24),MATCH($H$2,'Drawl Schedule_SLDC'!$9:$9,0))</f>
        <v>75.14</v>
      </c>
      <c r="I24" s="57">
        <f>INDEX('Drawl Schedule_SLDC'!$1:$1048576,9+COUNTA($A$3:A24),MATCH($I$2,'Drawl Schedule_SLDC'!$9:$9,0))</f>
        <v>4.1399999999999997</v>
      </c>
      <c r="J24" s="54"/>
      <c r="K24" s="57" t="e">
        <f>INDEX('Injection Schedule_SLDC'!$1:$1048576,6+COUNTA($A$3:A24),MATCH($K$2,'Injection Schedule_SLDC'!$6:$6,0))</f>
        <v>#N/A</v>
      </c>
      <c r="L24" s="57" t="e">
        <f>INDEX('Injection Schedule_SLDC'!$1:$1048576,6+COUNTA($A$3:A24),MATCH($L$2,'Injection Schedule_SLDC'!$6:$6,0))</f>
        <v>#N/A</v>
      </c>
      <c r="M24" s="57" t="e">
        <f>INDEX('Injection Schedule_SLDC'!$1:$1048576,6+COUNTA($A$3:A24),MATCH($M$2,'Injection Schedule_SLDC'!$6:$6,0))</f>
        <v>#N/A</v>
      </c>
      <c r="N24" s="57" t="e">
        <f>INDEX('Injection Schedule_SLDC'!$1:$1048576,6+COUNTA($A$3:A24),MATCH($N$2,'Injection Schedule_SLDC'!$6:$6,0))</f>
        <v>#N/A</v>
      </c>
      <c r="O24" s="57" t="e">
        <f>INDEX('Injection Schedule_SLDC'!$1:$1048576,6+COUNTA($A$3:A24),MATCH($O$2,'Injection Schedule_SLDC'!$6:$6,0))</f>
        <v>#N/A</v>
      </c>
      <c r="P24" s="57" t="e">
        <f>INDEX('Injection Schedule_SLDC'!$1:$1048576,6+COUNTA($A$3:A24),MATCH($P$2,'Injection Schedule_SLDC'!$6:$6,0))</f>
        <v>#N/A</v>
      </c>
      <c r="Q24" s="54"/>
      <c r="R24" s="58">
        <f>INDEX('State Drawl_ISGS_NRLDC'!$1:$1048576,MATCH("DADRIT",'State Drawl_ISGS_NRLDC'!$B:$B,0),COUNTA($A$3:A24)+2)</f>
        <v>282.78300000000002</v>
      </c>
      <c r="S24" s="58">
        <f>INDEX('State Drawl_ISGS_NRLDC'!$1:$1048576,MATCH("DADRT2",'State Drawl_ISGS_NRLDC'!$B:$B,0),COUNTA($A$3:A24)+2)</f>
        <v>376.22699999999998</v>
      </c>
      <c r="T24" s="58">
        <f>INDEX('State Drawl_ISGS_NRLDC'!$1:$1048576,MATCH("Jhajjar",'State Drawl_ISGS_NRLDC'!$B:$B,0),COUNTA($A$3:A24)+2)</f>
        <v>268.88299999999998</v>
      </c>
      <c r="U24" s="57" t="e">
        <f t="shared" si="0"/>
        <v>#N/A</v>
      </c>
      <c r="V24" s="57" t="e">
        <f t="shared" si="1"/>
        <v>#N/A</v>
      </c>
      <c r="W24" s="57" t="e">
        <f t="shared" si="2"/>
        <v>#N/A</v>
      </c>
      <c r="X24" s="54"/>
      <c r="Y24" s="57">
        <f t="shared" si="3"/>
        <v>0</v>
      </c>
      <c r="Z24" s="57">
        <f t="shared" si="4"/>
        <v>0</v>
      </c>
      <c r="AA24" s="57">
        <f t="shared" si="5"/>
        <v>0</v>
      </c>
      <c r="AB24" s="57" t="e">
        <f t="shared" si="6"/>
        <v>#N/A</v>
      </c>
      <c r="AC24" s="57" t="e">
        <f t="shared" si="7"/>
        <v>#N/A</v>
      </c>
      <c r="AD24" s="57" t="e">
        <f t="shared" si="8"/>
        <v>#N/A</v>
      </c>
      <c r="AE24" s="54"/>
      <c r="AF24" s="54"/>
      <c r="AG24" s="54"/>
      <c r="AH24" s="54"/>
      <c r="AI24" s="54"/>
      <c r="AJ24" s="54"/>
      <c r="AK24" s="69"/>
      <c r="AL24" s="70">
        <f t="shared" si="16"/>
        <v>0</v>
      </c>
      <c r="AM24" s="69"/>
      <c r="AN24" s="68" t="str">
        <f t="shared" si="9"/>
        <v>OK</v>
      </c>
      <c r="AO24" s="65" t="str">
        <f t="shared" si="10"/>
        <v>OK</v>
      </c>
      <c r="AP24" s="65" t="str">
        <f t="shared" si="11"/>
        <v>OK</v>
      </c>
      <c r="AQ24" s="65" t="str">
        <f t="shared" si="12"/>
        <v>--</v>
      </c>
      <c r="AR24" s="65" t="str">
        <f t="shared" si="13"/>
        <v>--</v>
      </c>
      <c r="AS24" s="65" t="str">
        <f t="shared" si="14"/>
        <v>--</v>
      </c>
      <c r="AT24" s="63"/>
      <c r="AU24" s="66">
        <f t="shared" si="15"/>
        <v>0</v>
      </c>
    </row>
    <row r="25" spans="1:47">
      <c r="A25" s="51" t="s">
        <v>68</v>
      </c>
      <c r="B25" s="53">
        <v>0</v>
      </c>
      <c r="C25" s="179"/>
      <c r="D25" s="57">
        <f>INDEX('Drawl Schedule_SLDC'!$1:$1048576,9+COUNTA($A$3:A25),MATCH(D2,'Drawl Schedule_SLDC'!$9:$9,0))</f>
        <v>211.09</v>
      </c>
      <c r="E25" s="57">
        <f>INDEX('Drawl Schedule_SLDC'!$1:$1048576,9+COUNTA($A$3:A25),MATCH($E$2,'Drawl Schedule_SLDC'!$9:$9,0))</f>
        <v>308</v>
      </c>
      <c r="F25" s="57">
        <f>INDEX('Drawl Schedule_SLDC'!$1:$1048576,9+COUNTA($A$3:A25),MATCH($F$2,'Drawl Schedule_SLDC'!$9:$9,0))</f>
        <v>3.6</v>
      </c>
      <c r="G25" s="57" t="e">
        <f>INDEX('Drawl Schedule_SLDC'!$1:$1048576,9+COUNTA($A$3:A25),MATCH($G$2,'Drawl Schedule_SLDC'!$9:$9,0))</f>
        <v>#N/A</v>
      </c>
      <c r="H25" s="57">
        <f>INDEX('Drawl Schedule_SLDC'!$1:$1048576,9+COUNTA($A$3:A25),MATCH($H$2,'Drawl Schedule_SLDC'!$9:$9,0))</f>
        <v>75.14</v>
      </c>
      <c r="I25" s="57">
        <f>INDEX('Drawl Schedule_SLDC'!$1:$1048576,9+COUNTA($A$3:A25),MATCH($I$2,'Drawl Schedule_SLDC'!$9:$9,0))</f>
        <v>4.1399999999999997</v>
      </c>
      <c r="J25" s="54"/>
      <c r="K25" s="57" t="e">
        <f>INDEX('Injection Schedule_SLDC'!$1:$1048576,6+COUNTA($A$3:A25),MATCH($K$2,'Injection Schedule_SLDC'!$6:$6,0))</f>
        <v>#N/A</v>
      </c>
      <c r="L25" s="57" t="e">
        <f>INDEX('Injection Schedule_SLDC'!$1:$1048576,6+COUNTA($A$3:A25),MATCH($L$2,'Injection Schedule_SLDC'!$6:$6,0))</f>
        <v>#N/A</v>
      </c>
      <c r="M25" s="57" t="e">
        <f>INDEX('Injection Schedule_SLDC'!$1:$1048576,6+COUNTA($A$3:A25),MATCH($M$2,'Injection Schedule_SLDC'!$6:$6,0))</f>
        <v>#N/A</v>
      </c>
      <c r="N25" s="57" t="e">
        <f>INDEX('Injection Schedule_SLDC'!$1:$1048576,6+COUNTA($A$3:A25),MATCH($N$2,'Injection Schedule_SLDC'!$6:$6,0))</f>
        <v>#N/A</v>
      </c>
      <c r="O25" s="57" t="e">
        <f>INDEX('Injection Schedule_SLDC'!$1:$1048576,6+COUNTA($A$3:A25),MATCH($O$2,'Injection Schedule_SLDC'!$6:$6,0))</f>
        <v>#N/A</v>
      </c>
      <c r="P25" s="57" t="e">
        <f>INDEX('Injection Schedule_SLDC'!$1:$1048576,6+COUNTA($A$3:A25),MATCH($P$2,'Injection Schedule_SLDC'!$6:$6,0))</f>
        <v>#N/A</v>
      </c>
      <c r="Q25" s="54"/>
      <c r="R25" s="58">
        <f>INDEX('State Drawl_ISGS_NRLDC'!$1:$1048576,MATCH("DADRIT",'State Drawl_ISGS_NRLDC'!$B:$B,0),COUNTA($A$3:A25)+2)</f>
        <v>282.78300000000002</v>
      </c>
      <c r="S25" s="58">
        <f>INDEX('State Drawl_ISGS_NRLDC'!$1:$1048576,MATCH("DADRT2",'State Drawl_ISGS_NRLDC'!$B:$B,0),COUNTA($A$3:A25)+2)</f>
        <v>375.95100000000002</v>
      </c>
      <c r="T25" s="58">
        <f>INDEX('State Drawl_ISGS_NRLDC'!$1:$1048576,MATCH("Jhajjar",'State Drawl_ISGS_NRLDC'!$B:$B,0),COUNTA($A$3:A25)+2)</f>
        <v>268.88299999999998</v>
      </c>
      <c r="U25" s="57" t="e">
        <f t="shared" si="0"/>
        <v>#N/A</v>
      </c>
      <c r="V25" s="57" t="e">
        <f t="shared" si="1"/>
        <v>#N/A</v>
      </c>
      <c r="W25" s="57" t="e">
        <f t="shared" si="2"/>
        <v>#N/A</v>
      </c>
      <c r="X25" s="54"/>
      <c r="Y25" s="57">
        <f t="shared" si="3"/>
        <v>0</v>
      </c>
      <c r="Z25" s="57">
        <f t="shared" si="4"/>
        <v>0</v>
      </c>
      <c r="AA25" s="57">
        <f t="shared" si="5"/>
        <v>0</v>
      </c>
      <c r="AB25" s="57" t="e">
        <f t="shared" si="6"/>
        <v>#N/A</v>
      </c>
      <c r="AC25" s="57" t="e">
        <f t="shared" si="7"/>
        <v>#N/A</v>
      </c>
      <c r="AD25" s="57" t="e">
        <f t="shared" si="8"/>
        <v>#N/A</v>
      </c>
      <c r="AE25" s="54"/>
      <c r="AF25" s="54"/>
      <c r="AG25" s="54"/>
      <c r="AH25" s="54"/>
      <c r="AI25" s="54"/>
      <c r="AJ25" s="54"/>
      <c r="AK25" s="69"/>
      <c r="AL25" s="70">
        <f t="shared" si="16"/>
        <v>0</v>
      </c>
      <c r="AM25" s="69"/>
      <c r="AN25" s="68" t="str">
        <f t="shared" si="9"/>
        <v>OK</v>
      </c>
      <c r="AO25" s="65" t="str">
        <f t="shared" si="10"/>
        <v>OK</v>
      </c>
      <c r="AP25" s="65" t="str">
        <f t="shared" si="11"/>
        <v>OK</v>
      </c>
      <c r="AQ25" s="65" t="str">
        <f t="shared" si="12"/>
        <v>--</v>
      </c>
      <c r="AR25" s="65" t="str">
        <f t="shared" si="13"/>
        <v>--</v>
      </c>
      <c r="AS25" s="65" t="str">
        <f t="shared" si="14"/>
        <v>--</v>
      </c>
      <c r="AT25" s="63"/>
      <c r="AU25" s="66">
        <f t="shared" si="15"/>
        <v>0</v>
      </c>
    </row>
    <row r="26" spans="1:47">
      <c r="A26" s="51" t="s">
        <v>69</v>
      </c>
      <c r="B26" s="53">
        <v>0</v>
      </c>
      <c r="C26" s="179"/>
      <c r="D26" s="57">
        <f>INDEX('Drawl Schedule_SLDC'!$1:$1048576,9+COUNTA($A$3:A26),MATCH(D2,'Drawl Schedule_SLDC'!$9:$9,0))</f>
        <v>211.09</v>
      </c>
      <c r="E26" s="57">
        <f>INDEX('Drawl Schedule_SLDC'!$1:$1048576,9+COUNTA($A$3:A26),MATCH($E$2,'Drawl Schedule_SLDC'!$9:$9,0))</f>
        <v>299</v>
      </c>
      <c r="F26" s="57">
        <f>INDEX('Drawl Schedule_SLDC'!$1:$1048576,9+COUNTA($A$3:A26),MATCH($F$2,'Drawl Schedule_SLDC'!$9:$9,0))</f>
        <v>3.6</v>
      </c>
      <c r="G26" s="57" t="e">
        <f>INDEX('Drawl Schedule_SLDC'!$1:$1048576,9+COUNTA($A$3:A26),MATCH($G$2,'Drawl Schedule_SLDC'!$9:$9,0))</f>
        <v>#N/A</v>
      </c>
      <c r="H26" s="57">
        <f>INDEX('Drawl Schedule_SLDC'!$1:$1048576,9+COUNTA($A$3:A26),MATCH($H$2,'Drawl Schedule_SLDC'!$9:$9,0))</f>
        <v>75.14</v>
      </c>
      <c r="I26" s="57">
        <f>INDEX('Drawl Schedule_SLDC'!$1:$1048576,9+COUNTA($A$3:A26),MATCH($I$2,'Drawl Schedule_SLDC'!$9:$9,0))</f>
        <v>4.1399999999999997</v>
      </c>
      <c r="J26" s="54"/>
      <c r="K26" s="57" t="e">
        <f>INDEX('Injection Schedule_SLDC'!$1:$1048576,6+COUNTA($A$3:A26),MATCH($K$2,'Injection Schedule_SLDC'!$6:$6,0))</f>
        <v>#N/A</v>
      </c>
      <c r="L26" s="57" t="e">
        <f>INDEX('Injection Schedule_SLDC'!$1:$1048576,6+COUNTA($A$3:A26),MATCH($L$2,'Injection Schedule_SLDC'!$6:$6,0))</f>
        <v>#N/A</v>
      </c>
      <c r="M26" s="57" t="e">
        <f>INDEX('Injection Schedule_SLDC'!$1:$1048576,6+COUNTA($A$3:A26),MATCH($M$2,'Injection Schedule_SLDC'!$6:$6,0))</f>
        <v>#N/A</v>
      </c>
      <c r="N26" s="57" t="e">
        <f>INDEX('Injection Schedule_SLDC'!$1:$1048576,6+COUNTA($A$3:A26),MATCH($N$2,'Injection Schedule_SLDC'!$6:$6,0))</f>
        <v>#N/A</v>
      </c>
      <c r="O26" s="57" t="e">
        <f>INDEX('Injection Schedule_SLDC'!$1:$1048576,6+COUNTA($A$3:A26),MATCH($O$2,'Injection Schedule_SLDC'!$6:$6,0))</f>
        <v>#N/A</v>
      </c>
      <c r="P26" s="57" t="e">
        <f>INDEX('Injection Schedule_SLDC'!$1:$1048576,6+COUNTA($A$3:A26),MATCH($P$2,'Injection Schedule_SLDC'!$6:$6,0))</f>
        <v>#N/A</v>
      </c>
      <c r="Q26" s="54"/>
      <c r="R26" s="58">
        <f>INDEX('State Drawl_ISGS_NRLDC'!$1:$1048576,MATCH("DADRIT",'State Drawl_ISGS_NRLDC'!$B:$B,0),COUNTA($A$3:A26)+2)</f>
        <v>282.78300000000002</v>
      </c>
      <c r="S26" s="58">
        <f>INDEX('State Drawl_ISGS_NRLDC'!$1:$1048576,MATCH("DADRT2",'State Drawl_ISGS_NRLDC'!$B:$B,0),COUNTA($A$3:A26)+2)</f>
        <v>389.471</v>
      </c>
      <c r="T26" s="58">
        <f>INDEX('State Drawl_ISGS_NRLDC'!$1:$1048576,MATCH("Jhajjar",'State Drawl_ISGS_NRLDC'!$B:$B,0),COUNTA($A$3:A26)+2)</f>
        <v>258.97199999999998</v>
      </c>
      <c r="U26" s="57" t="e">
        <f t="shared" si="0"/>
        <v>#N/A</v>
      </c>
      <c r="V26" s="57" t="e">
        <f t="shared" si="1"/>
        <v>#N/A</v>
      </c>
      <c r="W26" s="57" t="e">
        <f t="shared" si="2"/>
        <v>#N/A</v>
      </c>
      <c r="X26" s="54"/>
      <c r="Y26" s="57">
        <f t="shared" si="3"/>
        <v>0</v>
      </c>
      <c r="Z26" s="57">
        <f t="shared" si="4"/>
        <v>0</v>
      </c>
      <c r="AA26" s="57">
        <f t="shared" si="5"/>
        <v>0</v>
      </c>
      <c r="AB26" s="57" t="e">
        <f t="shared" si="6"/>
        <v>#N/A</v>
      </c>
      <c r="AC26" s="57" t="e">
        <f t="shared" si="7"/>
        <v>#N/A</v>
      </c>
      <c r="AD26" s="57" t="e">
        <f t="shared" si="8"/>
        <v>#N/A</v>
      </c>
      <c r="AE26" s="54"/>
      <c r="AF26" s="54"/>
      <c r="AG26" s="54"/>
      <c r="AH26" s="54"/>
      <c r="AI26" s="54"/>
      <c r="AJ26" s="54"/>
      <c r="AK26" s="69"/>
      <c r="AL26" s="70">
        <f t="shared" si="16"/>
        <v>0</v>
      </c>
      <c r="AM26" s="69"/>
      <c r="AN26" s="68" t="str">
        <f t="shared" si="9"/>
        <v>OK</v>
      </c>
      <c r="AO26" s="65" t="str">
        <f t="shared" si="10"/>
        <v>OK</v>
      </c>
      <c r="AP26" s="65" t="str">
        <f t="shared" si="11"/>
        <v>OK</v>
      </c>
      <c r="AQ26" s="65" t="str">
        <f t="shared" si="12"/>
        <v>--</v>
      </c>
      <c r="AR26" s="65" t="str">
        <f t="shared" si="13"/>
        <v>--</v>
      </c>
      <c r="AS26" s="65" t="str">
        <f t="shared" si="14"/>
        <v>--</v>
      </c>
      <c r="AT26" s="63"/>
      <c r="AU26" s="66">
        <f t="shared" si="15"/>
        <v>0</v>
      </c>
    </row>
    <row r="27" spans="1:47">
      <c r="A27" s="51" t="s">
        <v>70</v>
      </c>
      <c r="B27" s="53">
        <v>0</v>
      </c>
      <c r="C27" s="179"/>
      <c r="D27" s="57">
        <f>INDEX('Drawl Schedule_SLDC'!$1:$1048576,9+COUNTA($A$3:A27),MATCH(D2,'Drawl Schedule_SLDC'!$9:$9,0))</f>
        <v>210</v>
      </c>
      <c r="E27" s="57">
        <f>INDEX('Drawl Schedule_SLDC'!$1:$1048576,9+COUNTA($A$3:A27),MATCH($E$2,'Drawl Schedule_SLDC'!$9:$9,0))</f>
        <v>305</v>
      </c>
      <c r="F27" s="57">
        <f>INDEX('Drawl Schedule_SLDC'!$1:$1048576,9+COUNTA($A$3:A27),MATCH($F$2,'Drawl Schedule_SLDC'!$9:$9,0))</f>
        <v>3.6</v>
      </c>
      <c r="G27" s="57" t="e">
        <f>INDEX('Drawl Schedule_SLDC'!$1:$1048576,9+COUNTA($A$3:A27),MATCH($G$2,'Drawl Schedule_SLDC'!$9:$9,0))</f>
        <v>#N/A</v>
      </c>
      <c r="H27" s="57">
        <f>INDEX('Drawl Schedule_SLDC'!$1:$1048576,9+COUNTA($A$3:A27),MATCH($H$2,'Drawl Schedule_SLDC'!$9:$9,0))</f>
        <v>75.14</v>
      </c>
      <c r="I27" s="57">
        <f>INDEX('Drawl Schedule_SLDC'!$1:$1048576,9+COUNTA($A$3:A27),MATCH($I$2,'Drawl Schedule_SLDC'!$9:$9,0))</f>
        <v>4.1399999999999997</v>
      </c>
      <c r="J27" s="54"/>
      <c r="K27" s="57" t="e">
        <f>INDEX('Injection Schedule_SLDC'!$1:$1048576,6+COUNTA($A$3:A27),MATCH($K$2,'Injection Schedule_SLDC'!$6:$6,0))</f>
        <v>#N/A</v>
      </c>
      <c r="L27" s="57" t="e">
        <f>INDEX('Injection Schedule_SLDC'!$1:$1048576,6+COUNTA($A$3:A27),MATCH($L$2,'Injection Schedule_SLDC'!$6:$6,0))</f>
        <v>#N/A</v>
      </c>
      <c r="M27" s="57" t="e">
        <f>INDEX('Injection Schedule_SLDC'!$1:$1048576,6+COUNTA($A$3:A27),MATCH($M$2,'Injection Schedule_SLDC'!$6:$6,0))</f>
        <v>#N/A</v>
      </c>
      <c r="N27" s="57" t="e">
        <f>INDEX('Injection Schedule_SLDC'!$1:$1048576,6+COUNTA($A$3:A27),MATCH($N$2,'Injection Schedule_SLDC'!$6:$6,0))</f>
        <v>#N/A</v>
      </c>
      <c r="O27" s="57" t="e">
        <f>INDEX('Injection Schedule_SLDC'!$1:$1048576,6+COUNTA($A$3:A27),MATCH($O$2,'Injection Schedule_SLDC'!$6:$6,0))</f>
        <v>#N/A</v>
      </c>
      <c r="P27" s="57" t="e">
        <f>INDEX('Injection Schedule_SLDC'!$1:$1048576,6+COUNTA($A$3:A27),MATCH($P$2,'Injection Schedule_SLDC'!$6:$6,0))</f>
        <v>#N/A</v>
      </c>
      <c r="Q27" s="54"/>
      <c r="R27" s="58">
        <f>INDEX('State Drawl_ISGS_NRLDC'!$1:$1048576,MATCH("DADRIT",'State Drawl_ISGS_NRLDC'!$B:$B,0),COUNTA($A$3:A27)+2)</f>
        <v>282.78300000000002</v>
      </c>
      <c r="S27" s="58">
        <f>INDEX('State Drawl_ISGS_NRLDC'!$1:$1048576,MATCH("DADRT2",'State Drawl_ISGS_NRLDC'!$B:$B,0),COUNTA($A$3:A27)+2)</f>
        <v>469.97199999999998</v>
      </c>
      <c r="T27" s="58">
        <f>INDEX('State Drawl_ISGS_NRLDC'!$1:$1048576,MATCH("Jhajjar",'State Drawl_ISGS_NRLDC'!$B:$B,0),COUNTA($A$3:A27)+2)</f>
        <v>258.97199999999998</v>
      </c>
      <c r="U27" s="57" t="e">
        <f t="shared" si="0"/>
        <v>#N/A</v>
      </c>
      <c r="V27" s="57" t="e">
        <f t="shared" si="1"/>
        <v>#N/A</v>
      </c>
      <c r="W27" s="57" t="e">
        <f t="shared" si="2"/>
        <v>#N/A</v>
      </c>
      <c r="X27" s="54"/>
      <c r="Y27" s="57">
        <f t="shared" si="3"/>
        <v>0</v>
      </c>
      <c r="Z27" s="57">
        <f t="shared" si="4"/>
        <v>0</v>
      </c>
      <c r="AA27" s="57">
        <f t="shared" si="5"/>
        <v>0</v>
      </c>
      <c r="AB27" s="57" t="e">
        <f t="shared" si="6"/>
        <v>#N/A</v>
      </c>
      <c r="AC27" s="57" t="e">
        <f t="shared" si="7"/>
        <v>#N/A</v>
      </c>
      <c r="AD27" s="57" t="e">
        <f t="shared" si="8"/>
        <v>#N/A</v>
      </c>
      <c r="AE27" s="54"/>
      <c r="AF27" s="54"/>
      <c r="AG27" s="54"/>
      <c r="AH27" s="54"/>
      <c r="AI27" s="54"/>
      <c r="AJ27" s="54"/>
      <c r="AK27" s="69"/>
      <c r="AL27" s="70">
        <f t="shared" si="16"/>
        <v>0</v>
      </c>
      <c r="AM27" s="69"/>
      <c r="AN27" s="68" t="str">
        <f t="shared" si="9"/>
        <v>OK</v>
      </c>
      <c r="AO27" s="65" t="str">
        <f t="shared" si="10"/>
        <v>OK</v>
      </c>
      <c r="AP27" s="65" t="str">
        <f t="shared" si="11"/>
        <v>OK</v>
      </c>
      <c r="AQ27" s="65" t="str">
        <f t="shared" si="12"/>
        <v>--</v>
      </c>
      <c r="AR27" s="65" t="str">
        <f t="shared" si="13"/>
        <v>--</v>
      </c>
      <c r="AS27" s="65" t="str">
        <f t="shared" si="14"/>
        <v>--</v>
      </c>
      <c r="AT27" s="63"/>
      <c r="AU27" s="66">
        <f t="shared" si="15"/>
        <v>0</v>
      </c>
    </row>
    <row r="28" spans="1:47">
      <c r="A28" s="51" t="s">
        <v>71</v>
      </c>
      <c r="B28" s="53">
        <v>0</v>
      </c>
      <c r="C28" s="179"/>
      <c r="D28" s="57">
        <f>INDEX('Drawl Schedule_SLDC'!$1:$1048576,9+COUNTA($A$3:A28),MATCH(D2,'Drawl Schedule_SLDC'!$9:$9,0))</f>
        <v>210</v>
      </c>
      <c r="E28" s="57">
        <f>INDEX('Drawl Schedule_SLDC'!$1:$1048576,9+COUNTA($A$3:A28),MATCH($E$2,'Drawl Schedule_SLDC'!$9:$9,0))</f>
        <v>300</v>
      </c>
      <c r="F28" s="57">
        <f>INDEX('Drawl Schedule_SLDC'!$1:$1048576,9+COUNTA($A$3:A28),MATCH($F$2,'Drawl Schedule_SLDC'!$9:$9,0))</f>
        <v>3.6</v>
      </c>
      <c r="G28" s="57" t="e">
        <f>INDEX('Drawl Schedule_SLDC'!$1:$1048576,9+COUNTA($A$3:A28),MATCH($G$2,'Drawl Schedule_SLDC'!$9:$9,0))</f>
        <v>#N/A</v>
      </c>
      <c r="H28" s="57">
        <f>INDEX('Drawl Schedule_SLDC'!$1:$1048576,9+COUNTA($A$3:A28),MATCH($H$2,'Drawl Schedule_SLDC'!$9:$9,0))</f>
        <v>75.14</v>
      </c>
      <c r="I28" s="57">
        <f>INDEX('Drawl Schedule_SLDC'!$1:$1048576,9+COUNTA($A$3:A28),MATCH($I$2,'Drawl Schedule_SLDC'!$9:$9,0))</f>
        <v>4.1399999999999997</v>
      </c>
      <c r="J28" s="54"/>
      <c r="K28" s="57" t="e">
        <f>INDEX('Injection Schedule_SLDC'!$1:$1048576,6+COUNTA($A$3:A28),MATCH($K$2,'Injection Schedule_SLDC'!$6:$6,0))</f>
        <v>#N/A</v>
      </c>
      <c r="L28" s="57" t="e">
        <f>INDEX('Injection Schedule_SLDC'!$1:$1048576,6+COUNTA($A$3:A28),MATCH($L$2,'Injection Schedule_SLDC'!$6:$6,0))</f>
        <v>#N/A</v>
      </c>
      <c r="M28" s="57" t="e">
        <f>INDEX('Injection Schedule_SLDC'!$1:$1048576,6+COUNTA($A$3:A28),MATCH($M$2,'Injection Schedule_SLDC'!$6:$6,0))</f>
        <v>#N/A</v>
      </c>
      <c r="N28" s="57" t="e">
        <f>INDEX('Injection Schedule_SLDC'!$1:$1048576,6+COUNTA($A$3:A28),MATCH($N$2,'Injection Schedule_SLDC'!$6:$6,0))</f>
        <v>#N/A</v>
      </c>
      <c r="O28" s="57" t="e">
        <f>INDEX('Injection Schedule_SLDC'!$1:$1048576,6+COUNTA($A$3:A28),MATCH($O$2,'Injection Schedule_SLDC'!$6:$6,0))</f>
        <v>#N/A</v>
      </c>
      <c r="P28" s="57" t="e">
        <f>INDEX('Injection Schedule_SLDC'!$1:$1048576,6+COUNTA($A$3:A28),MATCH($P$2,'Injection Schedule_SLDC'!$6:$6,0))</f>
        <v>#N/A</v>
      </c>
      <c r="Q28" s="54"/>
      <c r="R28" s="58">
        <f>INDEX('State Drawl_ISGS_NRLDC'!$1:$1048576,MATCH("DADRIT",'State Drawl_ISGS_NRLDC'!$B:$B,0),COUNTA($A$3:A28)+2)</f>
        <v>296.53300000000002</v>
      </c>
      <c r="S28" s="58">
        <f>INDEX('State Drawl_ISGS_NRLDC'!$1:$1048576,MATCH("DADRT2",'State Drawl_ISGS_NRLDC'!$B:$B,0),COUNTA($A$3:A28)+2)</f>
        <v>581.45000000000005</v>
      </c>
      <c r="T28" s="58">
        <f>INDEX('State Drawl_ISGS_NRLDC'!$1:$1048576,MATCH("Jhajjar",'State Drawl_ISGS_NRLDC'!$B:$B,0),COUNTA($A$3:A28)+2)</f>
        <v>249.06200000000001</v>
      </c>
      <c r="U28" s="57" t="e">
        <f t="shared" si="0"/>
        <v>#N/A</v>
      </c>
      <c r="V28" s="57" t="e">
        <f t="shared" si="1"/>
        <v>#N/A</v>
      </c>
      <c r="W28" s="57" t="e">
        <f t="shared" si="2"/>
        <v>#N/A</v>
      </c>
      <c r="X28" s="54"/>
      <c r="Y28" s="57">
        <f t="shared" si="3"/>
        <v>0</v>
      </c>
      <c r="Z28" s="57">
        <f t="shared" si="4"/>
        <v>0</v>
      </c>
      <c r="AA28" s="57">
        <f t="shared" si="5"/>
        <v>0</v>
      </c>
      <c r="AB28" s="57" t="e">
        <f t="shared" si="6"/>
        <v>#N/A</v>
      </c>
      <c r="AC28" s="57" t="e">
        <f t="shared" si="7"/>
        <v>#N/A</v>
      </c>
      <c r="AD28" s="57" t="e">
        <f t="shared" si="8"/>
        <v>#N/A</v>
      </c>
      <c r="AE28" s="54"/>
      <c r="AF28" s="54"/>
      <c r="AG28" s="54"/>
      <c r="AH28" s="54"/>
      <c r="AI28" s="54"/>
      <c r="AJ28" s="54"/>
      <c r="AK28" s="69"/>
      <c r="AL28" s="70">
        <f t="shared" si="16"/>
        <v>0</v>
      </c>
      <c r="AM28" s="69"/>
      <c r="AN28" s="68" t="str">
        <f t="shared" si="9"/>
        <v>OK</v>
      </c>
      <c r="AO28" s="65" t="str">
        <f t="shared" si="10"/>
        <v>OK</v>
      </c>
      <c r="AP28" s="65" t="str">
        <f t="shared" si="11"/>
        <v>OK</v>
      </c>
      <c r="AQ28" s="65" t="str">
        <f t="shared" si="12"/>
        <v>--</v>
      </c>
      <c r="AR28" s="65" t="str">
        <f t="shared" si="13"/>
        <v>--</v>
      </c>
      <c r="AS28" s="65" t="str">
        <f t="shared" si="14"/>
        <v>--</v>
      </c>
      <c r="AT28" s="63"/>
      <c r="AU28" s="66">
        <f t="shared" si="15"/>
        <v>0</v>
      </c>
    </row>
    <row r="29" spans="1:47">
      <c r="A29" s="51" t="s">
        <v>72</v>
      </c>
      <c r="B29" s="53">
        <v>0</v>
      </c>
      <c r="C29" s="179"/>
      <c r="D29" s="57">
        <f>INDEX('Drawl Schedule_SLDC'!$1:$1048576,9+COUNTA($A$3:A29),MATCH(D2,'Drawl Schedule_SLDC'!$9:$9,0))</f>
        <v>210</v>
      </c>
      <c r="E29" s="57">
        <f>INDEX('Drawl Schedule_SLDC'!$1:$1048576,9+COUNTA($A$3:A29),MATCH($E$2,'Drawl Schedule_SLDC'!$9:$9,0))</f>
        <v>292</v>
      </c>
      <c r="F29" s="57">
        <f>INDEX('Drawl Schedule_SLDC'!$1:$1048576,9+COUNTA($A$3:A29),MATCH($F$2,'Drawl Schedule_SLDC'!$9:$9,0))</f>
        <v>3.6</v>
      </c>
      <c r="G29" s="57" t="e">
        <f>INDEX('Drawl Schedule_SLDC'!$1:$1048576,9+COUNTA($A$3:A29),MATCH($G$2,'Drawl Schedule_SLDC'!$9:$9,0))</f>
        <v>#N/A</v>
      </c>
      <c r="H29" s="57">
        <f>INDEX('Drawl Schedule_SLDC'!$1:$1048576,9+COUNTA($A$3:A29),MATCH($H$2,'Drawl Schedule_SLDC'!$9:$9,0))</f>
        <v>75.14</v>
      </c>
      <c r="I29" s="57">
        <f>INDEX('Drawl Schedule_SLDC'!$1:$1048576,9+COUNTA($A$3:A29),MATCH($I$2,'Drawl Schedule_SLDC'!$9:$9,0))</f>
        <v>4.1399999999999997</v>
      </c>
      <c r="J29" s="54"/>
      <c r="K29" s="57" t="e">
        <f>INDEX('Injection Schedule_SLDC'!$1:$1048576,6+COUNTA($A$3:A29),MATCH($K$2,'Injection Schedule_SLDC'!$6:$6,0))</f>
        <v>#N/A</v>
      </c>
      <c r="L29" s="57" t="e">
        <f>INDEX('Injection Schedule_SLDC'!$1:$1048576,6+COUNTA($A$3:A29),MATCH($L$2,'Injection Schedule_SLDC'!$6:$6,0))</f>
        <v>#N/A</v>
      </c>
      <c r="M29" s="57" t="e">
        <f>INDEX('Injection Schedule_SLDC'!$1:$1048576,6+COUNTA($A$3:A29),MATCH($M$2,'Injection Schedule_SLDC'!$6:$6,0))</f>
        <v>#N/A</v>
      </c>
      <c r="N29" s="57" t="e">
        <f>INDEX('Injection Schedule_SLDC'!$1:$1048576,6+COUNTA($A$3:A29),MATCH($N$2,'Injection Schedule_SLDC'!$6:$6,0))</f>
        <v>#N/A</v>
      </c>
      <c r="O29" s="57" t="e">
        <f>INDEX('Injection Schedule_SLDC'!$1:$1048576,6+COUNTA($A$3:A29),MATCH($O$2,'Injection Schedule_SLDC'!$6:$6,0))</f>
        <v>#N/A</v>
      </c>
      <c r="P29" s="57" t="e">
        <f>INDEX('Injection Schedule_SLDC'!$1:$1048576,6+COUNTA($A$3:A29),MATCH($P$2,'Injection Schedule_SLDC'!$6:$6,0))</f>
        <v>#N/A</v>
      </c>
      <c r="Q29" s="54"/>
      <c r="R29" s="58">
        <f>INDEX('State Drawl_ISGS_NRLDC'!$1:$1048576,MATCH("DADRIT",'State Drawl_ISGS_NRLDC'!$B:$B,0),COUNTA($A$3:A29)+2)</f>
        <v>286.62299999999999</v>
      </c>
      <c r="S29" s="58">
        <f>INDEX('State Drawl_ISGS_NRLDC'!$1:$1048576,MATCH("DADRT2",'State Drawl_ISGS_NRLDC'!$B:$B,0),COUNTA($A$3:A29)+2)</f>
        <v>574.06700000000001</v>
      </c>
      <c r="T29" s="58">
        <f>INDEX('State Drawl_ISGS_NRLDC'!$1:$1048576,MATCH("Jhajjar",'State Drawl_ISGS_NRLDC'!$B:$B,0),COUNTA($A$3:A29)+2)</f>
        <v>249.06200000000001</v>
      </c>
      <c r="U29" s="57" t="e">
        <f t="shared" si="0"/>
        <v>#N/A</v>
      </c>
      <c r="V29" s="57" t="e">
        <f t="shared" si="1"/>
        <v>#N/A</v>
      </c>
      <c r="W29" s="57" t="e">
        <f t="shared" si="2"/>
        <v>#N/A</v>
      </c>
      <c r="X29" s="54"/>
      <c r="Y29" s="57">
        <f t="shared" si="3"/>
        <v>0</v>
      </c>
      <c r="Z29" s="57">
        <f t="shared" si="4"/>
        <v>0</v>
      </c>
      <c r="AA29" s="57">
        <f t="shared" si="5"/>
        <v>0</v>
      </c>
      <c r="AB29" s="57" t="e">
        <f t="shared" si="6"/>
        <v>#N/A</v>
      </c>
      <c r="AC29" s="57" t="e">
        <f t="shared" si="7"/>
        <v>#N/A</v>
      </c>
      <c r="AD29" s="57" t="e">
        <f t="shared" si="8"/>
        <v>#N/A</v>
      </c>
      <c r="AE29" s="54"/>
      <c r="AF29" s="54"/>
      <c r="AG29" s="54"/>
      <c r="AH29" s="54"/>
      <c r="AI29" s="54"/>
      <c r="AJ29" s="54"/>
      <c r="AK29" s="69"/>
      <c r="AL29" s="70">
        <f t="shared" si="16"/>
        <v>0</v>
      </c>
      <c r="AM29" s="69"/>
      <c r="AN29" s="68" t="str">
        <f t="shared" si="9"/>
        <v>OK</v>
      </c>
      <c r="AO29" s="65" t="str">
        <f t="shared" si="10"/>
        <v>OK</v>
      </c>
      <c r="AP29" s="65" t="str">
        <f t="shared" si="11"/>
        <v>OK</v>
      </c>
      <c r="AQ29" s="65" t="str">
        <f t="shared" si="12"/>
        <v>--</v>
      </c>
      <c r="AR29" s="65" t="str">
        <f t="shared" si="13"/>
        <v>--</v>
      </c>
      <c r="AS29" s="65" t="str">
        <f t="shared" si="14"/>
        <v>--</v>
      </c>
      <c r="AT29" s="63"/>
      <c r="AU29" s="66">
        <f t="shared" si="15"/>
        <v>0</v>
      </c>
    </row>
    <row r="30" spans="1:47">
      <c r="A30" s="51" t="s">
        <v>73</v>
      </c>
      <c r="B30" s="53">
        <v>0</v>
      </c>
      <c r="C30" s="179"/>
      <c r="D30" s="57">
        <f>INDEX('Drawl Schedule_SLDC'!$1:$1048576,9+COUNTA($A$3:A30),MATCH(D2,'Drawl Schedule_SLDC'!$9:$9,0))</f>
        <v>210</v>
      </c>
      <c r="E30" s="57">
        <f>INDEX('Drawl Schedule_SLDC'!$1:$1048576,9+COUNTA($A$3:A30),MATCH($E$2,'Drawl Schedule_SLDC'!$9:$9,0))</f>
        <v>295</v>
      </c>
      <c r="F30" s="57">
        <f>INDEX('Drawl Schedule_SLDC'!$1:$1048576,9+COUNTA($A$3:A30),MATCH($F$2,'Drawl Schedule_SLDC'!$9:$9,0))</f>
        <v>3.6</v>
      </c>
      <c r="G30" s="57" t="e">
        <f>INDEX('Drawl Schedule_SLDC'!$1:$1048576,9+COUNTA($A$3:A30),MATCH($G$2,'Drawl Schedule_SLDC'!$9:$9,0))</f>
        <v>#N/A</v>
      </c>
      <c r="H30" s="57">
        <f>INDEX('Drawl Schedule_SLDC'!$1:$1048576,9+COUNTA($A$3:A30),MATCH($H$2,'Drawl Schedule_SLDC'!$9:$9,0))</f>
        <v>75.14</v>
      </c>
      <c r="I30" s="57">
        <f>INDEX('Drawl Schedule_SLDC'!$1:$1048576,9+COUNTA($A$3:A30),MATCH($I$2,'Drawl Schedule_SLDC'!$9:$9,0))</f>
        <v>4.1399999999999997</v>
      </c>
      <c r="J30" s="54"/>
      <c r="K30" s="57" t="e">
        <f>INDEX('Injection Schedule_SLDC'!$1:$1048576,6+COUNTA($A$3:A30),MATCH($K$2,'Injection Schedule_SLDC'!$6:$6,0))</f>
        <v>#N/A</v>
      </c>
      <c r="L30" s="57" t="e">
        <f>INDEX('Injection Schedule_SLDC'!$1:$1048576,6+COUNTA($A$3:A30),MATCH($L$2,'Injection Schedule_SLDC'!$6:$6,0))</f>
        <v>#N/A</v>
      </c>
      <c r="M30" s="57" t="e">
        <f>INDEX('Injection Schedule_SLDC'!$1:$1048576,6+COUNTA($A$3:A30),MATCH($M$2,'Injection Schedule_SLDC'!$6:$6,0))</f>
        <v>#N/A</v>
      </c>
      <c r="N30" s="57" t="e">
        <f>INDEX('Injection Schedule_SLDC'!$1:$1048576,6+COUNTA($A$3:A30),MATCH($N$2,'Injection Schedule_SLDC'!$6:$6,0))</f>
        <v>#N/A</v>
      </c>
      <c r="O30" s="57" t="e">
        <f>INDEX('Injection Schedule_SLDC'!$1:$1048576,6+COUNTA($A$3:A30),MATCH($O$2,'Injection Schedule_SLDC'!$6:$6,0))</f>
        <v>#N/A</v>
      </c>
      <c r="P30" s="57" t="e">
        <f>INDEX('Injection Schedule_SLDC'!$1:$1048576,6+COUNTA($A$3:A30),MATCH($P$2,'Injection Schedule_SLDC'!$6:$6,0))</f>
        <v>#N/A</v>
      </c>
      <c r="Q30" s="54"/>
      <c r="R30" s="58">
        <f>INDEX('State Drawl_ISGS_NRLDC'!$1:$1048576,MATCH("DADRIT",'State Drawl_ISGS_NRLDC'!$B:$B,0),COUNTA($A$3:A30)+2)</f>
        <v>286.62299999999999</v>
      </c>
      <c r="S30" s="58">
        <f>INDEX('State Drawl_ISGS_NRLDC'!$1:$1048576,MATCH("DADRT2",'State Drawl_ISGS_NRLDC'!$B:$B,0),COUNTA($A$3:A30)+2)</f>
        <v>543.34500000000003</v>
      </c>
      <c r="T30" s="58">
        <f>INDEX('State Drawl_ISGS_NRLDC'!$1:$1048576,MATCH("Jhajjar",'State Drawl_ISGS_NRLDC'!$B:$B,0),COUNTA($A$3:A30)+2)</f>
        <v>365.012</v>
      </c>
      <c r="U30" s="57" t="e">
        <f t="shared" si="0"/>
        <v>#N/A</v>
      </c>
      <c r="V30" s="57" t="e">
        <f t="shared" si="1"/>
        <v>#N/A</v>
      </c>
      <c r="W30" s="57" t="e">
        <f t="shared" si="2"/>
        <v>#N/A</v>
      </c>
      <c r="X30" s="54"/>
      <c r="Y30" s="57">
        <f t="shared" si="3"/>
        <v>0</v>
      </c>
      <c r="Z30" s="57">
        <f t="shared" si="4"/>
        <v>0</v>
      </c>
      <c r="AA30" s="57">
        <f t="shared" si="5"/>
        <v>0</v>
      </c>
      <c r="AB30" s="57" t="e">
        <f t="shared" si="6"/>
        <v>#N/A</v>
      </c>
      <c r="AC30" s="57" t="e">
        <f t="shared" si="7"/>
        <v>#N/A</v>
      </c>
      <c r="AD30" s="57" t="e">
        <f t="shared" si="8"/>
        <v>#N/A</v>
      </c>
      <c r="AE30" s="54"/>
      <c r="AF30" s="54"/>
      <c r="AG30" s="54"/>
      <c r="AH30" s="54"/>
      <c r="AI30" s="54"/>
      <c r="AJ30" s="54"/>
      <c r="AK30" s="69"/>
      <c r="AL30" s="70">
        <f t="shared" si="16"/>
        <v>0</v>
      </c>
      <c r="AM30" s="69"/>
      <c r="AN30" s="68" t="str">
        <f t="shared" si="9"/>
        <v>OK</v>
      </c>
      <c r="AO30" s="65" t="str">
        <f t="shared" si="10"/>
        <v>OK</v>
      </c>
      <c r="AP30" s="65" t="str">
        <f t="shared" si="11"/>
        <v>OK</v>
      </c>
      <c r="AQ30" s="65" t="str">
        <f t="shared" si="12"/>
        <v>--</v>
      </c>
      <c r="AR30" s="65" t="str">
        <f t="shared" si="13"/>
        <v>--</v>
      </c>
      <c r="AS30" s="65" t="str">
        <f t="shared" si="14"/>
        <v>--</v>
      </c>
      <c r="AT30" s="63"/>
      <c r="AU30" s="66">
        <f t="shared" si="15"/>
        <v>0</v>
      </c>
    </row>
    <row r="31" spans="1:47">
      <c r="A31" s="51" t="s">
        <v>74</v>
      </c>
      <c r="B31" s="53">
        <v>0</v>
      </c>
      <c r="C31" s="179"/>
      <c r="D31" s="57">
        <f>INDEX('Drawl Schedule_SLDC'!$1:$1048576,9+COUNTA($A$3:A31),MATCH(D2,'Drawl Schedule_SLDC'!$9:$9,0))</f>
        <v>210</v>
      </c>
      <c r="E31" s="57">
        <f>INDEX('Drawl Schedule_SLDC'!$1:$1048576,9+COUNTA($A$3:A31),MATCH($E$2,'Drawl Schedule_SLDC'!$9:$9,0))</f>
        <v>291</v>
      </c>
      <c r="F31" s="57">
        <f>INDEX('Drawl Schedule_SLDC'!$1:$1048576,9+COUNTA($A$3:A31),MATCH($F$2,'Drawl Schedule_SLDC'!$9:$9,0))</f>
        <v>3.6</v>
      </c>
      <c r="G31" s="57" t="e">
        <f>INDEX('Drawl Schedule_SLDC'!$1:$1048576,9+COUNTA($A$3:A31),MATCH($G$2,'Drawl Schedule_SLDC'!$9:$9,0))</f>
        <v>#N/A</v>
      </c>
      <c r="H31" s="57">
        <f>INDEX('Drawl Schedule_SLDC'!$1:$1048576,9+COUNTA($A$3:A31),MATCH($H$2,'Drawl Schedule_SLDC'!$9:$9,0))</f>
        <v>75.14</v>
      </c>
      <c r="I31" s="57">
        <f>INDEX('Drawl Schedule_SLDC'!$1:$1048576,9+COUNTA($A$3:A31),MATCH($I$2,'Drawl Schedule_SLDC'!$9:$9,0))</f>
        <v>4.1399999999999997</v>
      </c>
      <c r="J31" s="54"/>
      <c r="K31" s="57" t="e">
        <f>INDEX('Injection Schedule_SLDC'!$1:$1048576,6+COUNTA($A$3:A31),MATCH($K$2,'Injection Schedule_SLDC'!$6:$6,0))</f>
        <v>#N/A</v>
      </c>
      <c r="L31" s="57" t="e">
        <f>INDEX('Injection Schedule_SLDC'!$1:$1048576,6+COUNTA($A$3:A31),MATCH($L$2,'Injection Schedule_SLDC'!$6:$6,0))</f>
        <v>#N/A</v>
      </c>
      <c r="M31" s="57" t="e">
        <f>INDEX('Injection Schedule_SLDC'!$1:$1048576,6+COUNTA($A$3:A31),MATCH($M$2,'Injection Schedule_SLDC'!$6:$6,0))</f>
        <v>#N/A</v>
      </c>
      <c r="N31" s="57" t="e">
        <f>INDEX('Injection Schedule_SLDC'!$1:$1048576,6+COUNTA($A$3:A31),MATCH($N$2,'Injection Schedule_SLDC'!$6:$6,0))</f>
        <v>#N/A</v>
      </c>
      <c r="O31" s="57" t="e">
        <f>INDEX('Injection Schedule_SLDC'!$1:$1048576,6+COUNTA($A$3:A31),MATCH($O$2,'Injection Schedule_SLDC'!$6:$6,0))</f>
        <v>#N/A</v>
      </c>
      <c r="P31" s="57" t="e">
        <f>INDEX('Injection Schedule_SLDC'!$1:$1048576,6+COUNTA($A$3:A31),MATCH($P$2,'Injection Schedule_SLDC'!$6:$6,0))</f>
        <v>#N/A</v>
      </c>
      <c r="Q31" s="54"/>
      <c r="R31" s="58">
        <f>INDEX('State Drawl_ISGS_NRLDC'!$1:$1048576,MATCH("DADRIT",'State Drawl_ISGS_NRLDC'!$B:$B,0),COUNTA($A$3:A31)+2)</f>
        <v>282.78300000000002</v>
      </c>
      <c r="S31" s="58">
        <f>INDEX('State Drawl_ISGS_NRLDC'!$1:$1048576,MATCH("DADRT2",'State Drawl_ISGS_NRLDC'!$B:$B,0),COUNTA($A$3:A31)+2)</f>
        <v>520.55200000000002</v>
      </c>
      <c r="T31" s="58">
        <f>INDEX('State Drawl_ISGS_NRLDC'!$1:$1048576,MATCH("Jhajjar",'State Drawl_ISGS_NRLDC'!$B:$B,0),COUNTA($A$3:A31)+2)</f>
        <v>328.34399999999999</v>
      </c>
      <c r="U31" s="57" t="e">
        <f t="shared" si="0"/>
        <v>#N/A</v>
      </c>
      <c r="V31" s="57" t="e">
        <f t="shared" si="1"/>
        <v>#N/A</v>
      </c>
      <c r="W31" s="57" t="e">
        <f t="shared" si="2"/>
        <v>#N/A</v>
      </c>
      <c r="X31" s="54"/>
      <c r="Y31" s="57">
        <f t="shared" si="3"/>
        <v>0</v>
      </c>
      <c r="Z31" s="57">
        <f t="shared" si="4"/>
        <v>0</v>
      </c>
      <c r="AA31" s="57">
        <f t="shared" si="5"/>
        <v>0</v>
      </c>
      <c r="AB31" s="57" t="e">
        <f t="shared" si="6"/>
        <v>#N/A</v>
      </c>
      <c r="AC31" s="57" t="e">
        <f t="shared" si="7"/>
        <v>#N/A</v>
      </c>
      <c r="AD31" s="57" t="e">
        <f t="shared" si="8"/>
        <v>#N/A</v>
      </c>
      <c r="AE31" s="54"/>
      <c r="AF31" s="54"/>
      <c r="AG31" s="54"/>
      <c r="AH31" s="54"/>
      <c r="AI31" s="54"/>
      <c r="AJ31" s="54"/>
      <c r="AK31" s="69"/>
      <c r="AL31" s="70">
        <f t="shared" si="16"/>
        <v>0</v>
      </c>
      <c r="AM31" s="69"/>
      <c r="AN31" s="68" t="str">
        <f t="shared" si="9"/>
        <v>OK</v>
      </c>
      <c r="AO31" s="65" t="str">
        <f t="shared" si="10"/>
        <v>OK</v>
      </c>
      <c r="AP31" s="65" t="str">
        <f t="shared" si="11"/>
        <v>OK</v>
      </c>
      <c r="AQ31" s="65" t="str">
        <f t="shared" si="12"/>
        <v>--</v>
      </c>
      <c r="AR31" s="65" t="str">
        <f t="shared" si="13"/>
        <v>--</v>
      </c>
      <c r="AS31" s="65" t="str">
        <f t="shared" si="14"/>
        <v>--</v>
      </c>
      <c r="AT31" s="63"/>
      <c r="AU31" s="66">
        <f t="shared" si="15"/>
        <v>0</v>
      </c>
    </row>
    <row r="32" spans="1:47">
      <c r="A32" s="51" t="s">
        <v>75</v>
      </c>
      <c r="B32" s="53">
        <v>0</v>
      </c>
      <c r="C32" s="179"/>
      <c r="D32" s="57">
        <f>INDEX('Drawl Schedule_SLDC'!$1:$1048576,9+COUNTA($A$3:A32),MATCH(D2,'Drawl Schedule_SLDC'!$9:$9,0))</f>
        <v>210</v>
      </c>
      <c r="E32" s="57">
        <f>INDEX('Drawl Schedule_SLDC'!$1:$1048576,9+COUNTA($A$3:A32),MATCH($E$2,'Drawl Schedule_SLDC'!$9:$9,0))</f>
        <v>286</v>
      </c>
      <c r="F32" s="57">
        <f>INDEX('Drawl Schedule_SLDC'!$1:$1048576,9+COUNTA($A$3:A32),MATCH($F$2,'Drawl Schedule_SLDC'!$9:$9,0))</f>
        <v>3.6</v>
      </c>
      <c r="G32" s="57" t="e">
        <f>INDEX('Drawl Schedule_SLDC'!$1:$1048576,9+COUNTA($A$3:A32),MATCH($G$2,'Drawl Schedule_SLDC'!$9:$9,0))</f>
        <v>#N/A</v>
      </c>
      <c r="H32" s="57">
        <f>INDEX('Drawl Schedule_SLDC'!$1:$1048576,9+COUNTA($A$3:A32),MATCH($H$2,'Drawl Schedule_SLDC'!$9:$9,0))</f>
        <v>75.14</v>
      </c>
      <c r="I32" s="57">
        <f>INDEX('Drawl Schedule_SLDC'!$1:$1048576,9+COUNTA($A$3:A32),MATCH($I$2,'Drawl Schedule_SLDC'!$9:$9,0))</f>
        <v>4.1399999999999997</v>
      </c>
      <c r="J32" s="54"/>
      <c r="K32" s="57" t="e">
        <f>INDEX('Injection Schedule_SLDC'!$1:$1048576,6+COUNTA($A$3:A32),MATCH($K$2,'Injection Schedule_SLDC'!$6:$6,0))</f>
        <v>#N/A</v>
      </c>
      <c r="L32" s="57" t="e">
        <f>INDEX('Injection Schedule_SLDC'!$1:$1048576,6+COUNTA($A$3:A32),MATCH($L$2,'Injection Schedule_SLDC'!$6:$6,0))</f>
        <v>#N/A</v>
      </c>
      <c r="M32" s="57" t="e">
        <f>INDEX('Injection Schedule_SLDC'!$1:$1048576,6+COUNTA($A$3:A32),MATCH($M$2,'Injection Schedule_SLDC'!$6:$6,0))</f>
        <v>#N/A</v>
      </c>
      <c r="N32" s="57" t="e">
        <f>INDEX('Injection Schedule_SLDC'!$1:$1048576,6+COUNTA($A$3:A32),MATCH($N$2,'Injection Schedule_SLDC'!$6:$6,0))</f>
        <v>#N/A</v>
      </c>
      <c r="O32" s="57" t="e">
        <f>INDEX('Injection Schedule_SLDC'!$1:$1048576,6+COUNTA($A$3:A32),MATCH($O$2,'Injection Schedule_SLDC'!$6:$6,0))</f>
        <v>#N/A</v>
      </c>
      <c r="P32" s="57" t="e">
        <f>INDEX('Injection Schedule_SLDC'!$1:$1048576,6+COUNTA($A$3:A32),MATCH($P$2,'Injection Schedule_SLDC'!$6:$6,0))</f>
        <v>#N/A</v>
      </c>
      <c r="Q32" s="54"/>
      <c r="R32" s="58">
        <f>INDEX('State Drawl_ISGS_NRLDC'!$1:$1048576,MATCH("DADRIT",'State Drawl_ISGS_NRLDC'!$B:$B,0),COUNTA($A$3:A32)+2)</f>
        <v>284.77999999999997</v>
      </c>
      <c r="S32" s="58">
        <f>INDEX('State Drawl_ISGS_NRLDC'!$1:$1048576,MATCH("DADRT2",'State Drawl_ISGS_NRLDC'!$B:$B,0),COUNTA($A$3:A32)+2)</f>
        <v>526.49800000000005</v>
      </c>
      <c r="T32" s="58">
        <f>INDEX('State Drawl_ISGS_NRLDC'!$1:$1048576,MATCH("Jhajjar",'State Drawl_ISGS_NRLDC'!$B:$B,0),COUNTA($A$3:A32)+2)</f>
        <v>348.16399999999999</v>
      </c>
      <c r="U32" s="57" t="e">
        <f t="shared" si="0"/>
        <v>#N/A</v>
      </c>
      <c r="V32" s="57" t="e">
        <f t="shared" si="1"/>
        <v>#N/A</v>
      </c>
      <c r="W32" s="57" t="e">
        <f t="shared" si="2"/>
        <v>#N/A</v>
      </c>
      <c r="X32" s="54"/>
      <c r="Y32" s="57">
        <f t="shared" si="3"/>
        <v>0</v>
      </c>
      <c r="Z32" s="57">
        <f t="shared" si="4"/>
        <v>0</v>
      </c>
      <c r="AA32" s="57">
        <f t="shared" si="5"/>
        <v>0</v>
      </c>
      <c r="AB32" s="57" t="e">
        <f t="shared" si="6"/>
        <v>#N/A</v>
      </c>
      <c r="AC32" s="57" t="e">
        <f t="shared" si="7"/>
        <v>#N/A</v>
      </c>
      <c r="AD32" s="57" t="e">
        <f t="shared" si="8"/>
        <v>#N/A</v>
      </c>
      <c r="AE32" s="54"/>
      <c r="AF32" s="54"/>
      <c r="AG32" s="54"/>
      <c r="AH32" s="54"/>
      <c r="AI32" s="54"/>
      <c r="AJ32" s="54"/>
      <c r="AK32" s="69"/>
      <c r="AL32" s="70">
        <f t="shared" si="16"/>
        <v>0</v>
      </c>
      <c r="AM32" s="69"/>
      <c r="AN32" s="68" t="str">
        <f t="shared" si="9"/>
        <v>OK</v>
      </c>
      <c r="AO32" s="65" t="str">
        <f t="shared" si="10"/>
        <v>OK</v>
      </c>
      <c r="AP32" s="65" t="str">
        <f t="shared" si="11"/>
        <v>OK</v>
      </c>
      <c r="AQ32" s="65" t="str">
        <f t="shared" si="12"/>
        <v>--</v>
      </c>
      <c r="AR32" s="65" t="str">
        <f t="shared" si="13"/>
        <v>--</v>
      </c>
      <c r="AS32" s="65" t="str">
        <f t="shared" si="14"/>
        <v>--</v>
      </c>
      <c r="AT32" s="63"/>
      <c r="AU32" s="66">
        <f t="shared" si="15"/>
        <v>0</v>
      </c>
    </row>
    <row r="33" spans="1:47">
      <c r="A33" s="51" t="s">
        <v>76</v>
      </c>
      <c r="B33" s="53">
        <v>0</v>
      </c>
      <c r="C33" s="179"/>
      <c r="D33" s="57">
        <f>INDEX('Drawl Schedule_SLDC'!$1:$1048576,9+COUNTA($A$3:A33),MATCH(D2,'Drawl Schedule_SLDC'!$9:$9,0))</f>
        <v>273</v>
      </c>
      <c r="E33" s="57">
        <f>INDEX('Drawl Schedule_SLDC'!$1:$1048576,9+COUNTA($A$3:A33),MATCH($E$2,'Drawl Schedule_SLDC'!$9:$9,0))</f>
        <v>389</v>
      </c>
      <c r="F33" s="57">
        <f>INDEX('Drawl Schedule_SLDC'!$1:$1048576,9+COUNTA($A$3:A33),MATCH($F$2,'Drawl Schedule_SLDC'!$9:$9,0))</f>
        <v>5.47</v>
      </c>
      <c r="G33" s="57" t="e">
        <f>INDEX('Drawl Schedule_SLDC'!$1:$1048576,9+COUNTA($A$3:A33),MATCH($G$2,'Drawl Schedule_SLDC'!$9:$9,0))</f>
        <v>#N/A</v>
      </c>
      <c r="H33" s="57">
        <f>INDEX('Drawl Schedule_SLDC'!$1:$1048576,9+COUNTA($A$3:A33),MATCH($H$2,'Drawl Schedule_SLDC'!$9:$9,0))</f>
        <v>75.14</v>
      </c>
      <c r="I33" s="57">
        <f>INDEX('Drawl Schedule_SLDC'!$1:$1048576,9+COUNTA($A$3:A33),MATCH($I$2,'Drawl Schedule_SLDC'!$9:$9,0))</f>
        <v>4.1399999999999997</v>
      </c>
      <c r="J33" s="54"/>
      <c r="K33" s="57" t="e">
        <f>INDEX('Injection Schedule_SLDC'!$1:$1048576,6+COUNTA($A$3:A33),MATCH($K$2,'Injection Schedule_SLDC'!$6:$6,0))</f>
        <v>#N/A</v>
      </c>
      <c r="L33" s="57" t="e">
        <f>INDEX('Injection Schedule_SLDC'!$1:$1048576,6+COUNTA($A$3:A33),MATCH($L$2,'Injection Schedule_SLDC'!$6:$6,0))</f>
        <v>#N/A</v>
      </c>
      <c r="M33" s="57" t="e">
        <f>INDEX('Injection Schedule_SLDC'!$1:$1048576,6+COUNTA($A$3:A33),MATCH($M$2,'Injection Schedule_SLDC'!$6:$6,0))</f>
        <v>#N/A</v>
      </c>
      <c r="N33" s="57" t="e">
        <f>INDEX('Injection Schedule_SLDC'!$1:$1048576,6+COUNTA($A$3:A33),MATCH($N$2,'Injection Schedule_SLDC'!$6:$6,0))</f>
        <v>#N/A</v>
      </c>
      <c r="O33" s="57" t="e">
        <f>INDEX('Injection Schedule_SLDC'!$1:$1048576,6+COUNTA($A$3:A33),MATCH($O$2,'Injection Schedule_SLDC'!$6:$6,0))</f>
        <v>#N/A</v>
      </c>
      <c r="P33" s="57" t="e">
        <f>INDEX('Injection Schedule_SLDC'!$1:$1048576,6+COUNTA($A$3:A33),MATCH($P$2,'Injection Schedule_SLDC'!$6:$6,0))</f>
        <v>#N/A</v>
      </c>
      <c r="Q33" s="54"/>
      <c r="R33" s="58">
        <f>INDEX('State Drawl_ISGS_NRLDC'!$1:$1048576,MATCH("DADRIT",'State Drawl_ISGS_NRLDC'!$B:$B,0),COUNTA($A$3:A33)+2)</f>
        <v>295.77999999999997</v>
      </c>
      <c r="S33" s="58">
        <f>INDEX('State Drawl_ISGS_NRLDC'!$1:$1048576,MATCH("DADRT2",'State Drawl_ISGS_NRLDC'!$B:$B,0),COUNTA($A$3:A33)+2)</f>
        <v>442.26100000000002</v>
      </c>
      <c r="T33" s="58">
        <f>INDEX('State Drawl_ISGS_NRLDC'!$1:$1048576,MATCH("Jhajjar",'State Drawl_ISGS_NRLDC'!$B:$B,0),COUNTA($A$3:A33)+2)</f>
        <v>358.07400000000001</v>
      </c>
      <c r="U33" s="57" t="e">
        <f t="shared" si="0"/>
        <v>#N/A</v>
      </c>
      <c r="V33" s="57" t="e">
        <f t="shared" si="1"/>
        <v>#N/A</v>
      </c>
      <c r="W33" s="57" t="e">
        <f t="shared" si="2"/>
        <v>#N/A</v>
      </c>
      <c r="X33" s="54"/>
      <c r="Y33" s="57">
        <f t="shared" si="3"/>
        <v>0</v>
      </c>
      <c r="Z33" s="57">
        <f t="shared" si="4"/>
        <v>0</v>
      </c>
      <c r="AA33" s="57">
        <f t="shared" si="5"/>
        <v>0</v>
      </c>
      <c r="AB33" s="57" t="e">
        <f t="shared" si="6"/>
        <v>#N/A</v>
      </c>
      <c r="AC33" s="57" t="e">
        <f t="shared" si="7"/>
        <v>#N/A</v>
      </c>
      <c r="AD33" s="57" t="e">
        <f t="shared" si="8"/>
        <v>#N/A</v>
      </c>
      <c r="AE33" s="54"/>
      <c r="AF33" s="54"/>
      <c r="AG33" s="54"/>
      <c r="AH33" s="54"/>
      <c r="AI33" s="54"/>
      <c r="AJ33" s="54"/>
      <c r="AK33" s="69"/>
      <c r="AL33" s="70">
        <f t="shared" si="16"/>
        <v>0</v>
      </c>
      <c r="AM33" s="69"/>
      <c r="AN33" s="68" t="str">
        <f t="shared" si="9"/>
        <v>OK</v>
      </c>
      <c r="AO33" s="65" t="str">
        <f t="shared" si="10"/>
        <v>OK</v>
      </c>
      <c r="AP33" s="65" t="str">
        <f t="shared" si="11"/>
        <v>OK</v>
      </c>
      <c r="AQ33" s="65" t="str">
        <f t="shared" si="12"/>
        <v>--</v>
      </c>
      <c r="AR33" s="65" t="str">
        <f t="shared" si="13"/>
        <v>--</v>
      </c>
      <c r="AS33" s="65" t="str">
        <f t="shared" si="14"/>
        <v>--</v>
      </c>
      <c r="AT33" s="63"/>
      <c r="AU33" s="66">
        <f t="shared" si="15"/>
        <v>0</v>
      </c>
    </row>
    <row r="34" spans="1:47">
      <c r="A34" s="51" t="s">
        <v>77</v>
      </c>
      <c r="B34" s="53">
        <v>0</v>
      </c>
      <c r="C34" s="179"/>
      <c r="D34" s="57">
        <f>INDEX('Drawl Schedule_SLDC'!$1:$1048576,9+COUNTA($A$3:A34),MATCH(D2,'Drawl Schedule_SLDC'!$9:$9,0))</f>
        <v>250</v>
      </c>
      <c r="E34" s="57">
        <f>INDEX('Drawl Schedule_SLDC'!$1:$1048576,9+COUNTA($A$3:A34),MATCH($E$2,'Drawl Schedule_SLDC'!$9:$9,0))</f>
        <v>437</v>
      </c>
      <c r="F34" s="57">
        <f>INDEX('Drawl Schedule_SLDC'!$1:$1048576,9+COUNTA($A$3:A34),MATCH($F$2,'Drawl Schedule_SLDC'!$9:$9,0))</f>
        <v>5.47</v>
      </c>
      <c r="G34" s="57" t="e">
        <f>INDEX('Drawl Schedule_SLDC'!$1:$1048576,9+COUNTA($A$3:A34),MATCH($G$2,'Drawl Schedule_SLDC'!$9:$9,0))</f>
        <v>#N/A</v>
      </c>
      <c r="H34" s="57">
        <f>INDEX('Drawl Schedule_SLDC'!$1:$1048576,9+COUNTA($A$3:A34),MATCH($H$2,'Drawl Schedule_SLDC'!$9:$9,0))</f>
        <v>75.14</v>
      </c>
      <c r="I34" s="57">
        <f>INDEX('Drawl Schedule_SLDC'!$1:$1048576,9+COUNTA($A$3:A34),MATCH($I$2,'Drawl Schedule_SLDC'!$9:$9,0))</f>
        <v>4.1399999999999997</v>
      </c>
      <c r="J34" s="54"/>
      <c r="K34" s="57" t="e">
        <f>INDEX('Injection Schedule_SLDC'!$1:$1048576,6+COUNTA($A$3:A34),MATCH($K$2,'Injection Schedule_SLDC'!$6:$6,0))</f>
        <v>#N/A</v>
      </c>
      <c r="L34" s="57" t="e">
        <f>INDEX('Injection Schedule_SLDC'!$1:$1048576,6+COUNTA($A$3:A34),MATCH($L$2,'Injection Schedule_SLDC'!$6:$6,0))</f>
        <v>#N/A</v>
      </c>
      <c r="M34" s="57" t="e">
        <f>INDEX('Injection Schedule_SLDC'!$1:$1048576,6+COUNTA($A$3:A34),MATCH($M$2,'Injection Schedule_SLDC'!$6:$6,0))</f>
        <v>#N/A</v>
      </c>
      <c r="N34" s="57" t="e">
        <f>INDEX('Injection Schedule_SLDC'!$1:$1048576,6+COUNTA($A$3:A34),MATCH($N$2,'Injection Schedule_SLDC'!$6:$6,0))</f>
        <v>#N/A</v>
      </c>
      <c r="O34" s="57" t="e">
        <f>INDEX('Injection Schedule_SLDC'!$1:$1048576,6+COUNTA($A$3:A34),MATCH($O$2,'Injection Schedule_SLDC'!$6:$6,0))</f>
        <v>#N/A</v>
      </c>
      <c r="P34" s="57" t="e">
        <f>INDEX('Injection Schedule_SLDC'!$1:$1048576,6+COUNTA($A$3:A34),MATCH($P$2,'Injection Schedule_SLDC'!$6:$6,0))</f>
        <v>#N/A</v>
      </c>
      <c r="Q34" s="54"/>
      <c r="R34" s="58">
        <f>INDEX('State Drawl_ISGS_NRLDC'!$1:$1048576,MATCH("DADRIT",'State Drawl_ISGS_NRLDC'!$B:$B,0),COUNTA($A$3:A34)+2)</f>
        <v>299.64499999999998</v>
      </c>
      <c r="S34" s="58">
        <f>INDEX('State Drawl_ISGS_NRLDC'!$1:$1048576,MATCH("DADRT2",'State Drawl_ISGS_NRLDC'!$B:$B,0),COUNTA($A$3:A34)+2)</f>
        <v>537.346</v>
      </c>
      <c r="T34" s="58">
        <f>INDEX('State Drawl_ISGS_NRLDC'!$1:$1048576,MATCH("Jhajjar",'State Drawl_ISGS_NRLDC'!$B:$B,0),COUNTA($A$3:A34)+2)</f>
        <v>365.012</v>
      </c>
      <c r="U34" s="57" t="e">
        <f t="shared" si="0"/>
        <v>#N/A</v>
      </c>
      <c r="V34" s="57" t="e">
        <f t="shared" si="1"/>
        <v>#N/A</v>
      </c>
      <c r="W34" s="57" t="e">
        <f t="shared" si="2"/>
        <v>#N/A</v>
      </c>
      <c r="X34" s="54"/>
      <c r="Y34" s="57">
        <f t="shared" si="3"/>
        <v>0</v>
      </c>
      <c r="Z34" s="57">
        <f t="shared" si="4"/>
        <v>0</v>
      </c>
      <c r="AA34" s="57">
        <f t="shared" si="5"/>
        <v>0</v>
      </c>
      <c r="AB34" s="57" t="e">
        <f t="shared" si="6"/>
        <v>#N/A</v>
      </c>
      <c r="AC34" s="57" t="e">
        <f t="shared" si="7"/>
        <v>#N/A</v>
      </c>
      <c r="AD34" s="57" t="e">
        <f t="shared" si="8"/>
        <v>#N/A</v>
      </c>
      <c r="AE34" s="54"/>
      <c r="AF34" s="54"/>
      <c r="AG34" s="54"/>
      <c r="AH34" s="54"/>
      <c r="AI34" s="54"/>
      <c r="AJ34" s="54"/>
      <c r="AK34" s="69"/>
      <c r="AL34" s="70">
        <f t="shared" si="16"/>
        <v>0</v>
      </c>
      <c r="AM34" s="69"/>
      <c r="AN34" s="68" t="str">
        <f t="shared" si="9"/>
        <v>OK</v>
      </c>
      <c r="AO34" s="65" t="str">
        <f t="shared" si="10"/>
        <v>OK</v>
      </c>
      <c r="AP34" s="65" t="str">
        <f t="shared" si="11"/>
        <v>OK</v>
      </c>
      <c r="AQ34" s="65" t="str">
        <f t="shared" si="12"/>
        <v>--</v>
      </c>
      <c r="AR34" s="65" t="str">
        <f t="shared" si="13"/>
        <v>--</v>
      </c>
      <c r="AS34" s="65" t="str">
        <f t="shared" si="14"/>
        <v>--</v>
      </c>
      <c r="AT34" s="63"/>
      <c r="AU34" s="66">
        <f t="shared" si="15"/>
        <v>0</v>
      </c>
    </row>
    <row r="35" spans="1:47">
      <c r="A35" s="51" t="s">
        <v>78</v>
      </c>
      <c r="B35" s="53">
        <v>0</v>
      </c>
      <c r="C35" s="179"/>
      <c r="D35" s="57">
        <f>INDEX('Drawl Schedule_SLDC'!$1:$1048576,9+COUNTA($A$3:A35),MATCH(D2,'Drawl Schedule_SLDC'!$9:$9,0))</f>
        <v>210</v>
      </c>
      <c r="E35" s="57">
        <f>INDEX('Drawl Schedule_SLDC'!$1:$1048576,9+COUNTA($A$3:A35),MATCH($E$2,'Drawl Schedule_SLDC'!$9:$9,0))</f>
        <v>502</v>
      </c>
      <c r="F35" s="57">
        <f>INDEX('Drawl Schedule_SLDC'!$1:$1048576,9+COUNTA($A$3:A35),MATCH($F$2,'Drawl Schedule_SLDC'!$9:$9,0))</f>
        <v>5.47</v>
      </c>
      <c r="G35" s="57" t="e">
        <f>INDEX('Drawl Schedule_SLDC'!$1:$1048576,9+COUNTA($A$3:A35),MATCH($G$2,'Drawl Schedule_SLDC'!$9:$9,0))</f>
        <v>#N/A</v>
      </c>
      <c r="H35" s="57">
        <f>INDEX('Drawl Schedule_SLDC'!$1:$1048576,9+COUNTA($A$3:A35),MATCH($H$2,'Drawl Schedule_SLDC'!$9:$9,0))</f>
        <v>75.14</v>
      </c>
      <c r="I35" s="57">
        <f>INDEX('Drawl Schedule_SLDC'!$1:$1048576,9+COUNTA($A$3:A35),MATCH($I$2,'Drawl Schedule_SLDC'!$9:$9,0))</f>
        <v>4.1399999999999997</v>
      </c>
      <c r="J35" s="54"/>
      <c r="K35" s="57" t="e">
        <f>INDEX('Injection Schedule_SLDC'!$1:$1048576,6+COUNTA($A$3:A35),MATCH($K$2,'Injection Schedule_SLDC'!$6:$6,0))</f>
        <v>#N/A</v>
      </c>
      <c r="L35" s="57" t="e">
        <f>INDEX('Injection Schedule_SLDC'!$1:$1048576,6+COUNTA($A$3:A35),MATCH($L$2,'Injection Schedule_SLDC'!$6:$6,0))</f>
        <v>#N/A</v>
      </c>
      <c r="M35" s="57" t="e">
        <f>INDEX('Injection Schedule_SLDC'!$1:$1048576,6+COUNTA($A$3:A35),MATCH($M$2,'Injection Schedule_SLDC'!$6:$6,0))</f>
        <v>#N/A</v>
      </c>
      <c r="N35" s="57" t="e">
        <f>INDEX('Injection Schedule_SLDC'!$1:$1048576,6+COUNTA($A$3:A35),MATCH($N$2,'Injection Schedule_SLDC'!$6:$6,0))</f>
        <v>#N/A</v>
      </c>
      <c r="O35" s="57" t="e">
        <f>INDEX('Injection Schedule_SLDC'!$1:$1048576,6+COUNTA($A$3:A35),MATCH($O$2,'Injection Schedule_SLDC'!$6:$6,0))</f>
        <v>#N/A</v>
      </c>
      <c r="P35" s="57" t="e">
        <f>INDEX('Injection Schedule_SLDC'!$1:$1048576,6+COUNTA($A$3:A35),MATCH($P$2,'Injection Schedule_SLDC'!$6:$6,0))</f>
        <v>#N/A</v>
      </c>
      <c r="Q35" s="54"/>
      <c r="R35" s="58">
        <f>INDEX('State Drawl_ISGS_NRLDC'!$1:$1048576,MATCH("DADRIT",'State Drawl_ISGS_NRLDC'!$B:$B,0),COUNTA($A$3:A35)+2)</f>
        <v>282.78300000000002</v>
      </c>
      <c r="S35" s="58">
        <f>INDEX('State Drawl_ISGS_NRLDC'!$1:$1048576,MATCH("DADRT2",'State Drawl_ISGS_NRLDC'!$B:$B,0),COUNTA($A$3:A35)+2)</f>
        <v>515.50699999999995</v>
      </c>
      <c r="T35" s="58">
        <f>INDEX('State Drawl_ISGS_NRLDC'!$1:$1048576,MATCH("Jhajjar",'State Drawl_ISGS_NRLDC'!$B:$B,0),COUNTA($A$3:A35)+2)</f>
        <v>298.613</v>
      </c>
      <c r="U35" s="57" t="e">
        <f t="shared" ref="U35:U66" si="17">N35</f>
        <v>#N/A</v>
      </c>
      <c r="V35" s="57" t="e">
        <f t="shared" ref="V35:V66" si="18">O35</f>
        <v>#N/A</v>
      </c>
      <c r="W35" s="57" t="e">
        <f t="shared" ref="W35:W66" si="19">P35</f>
        <v>#N/A</v>
      </c>
      <c r="X35" s="54"/>
      <c r="Y35" s="57">
        <f t="shared" ref="Y35:Y66" si="20">R35*$Y$101</f>
        <v>0</v>
      </c>
      <c r="Z35" s="57">
        <f t="shared" ref="Z35:Z66" si="21">S35*$Z$101</f>
        <v>0</v>
      </c>
      <c r="AA35" s="57">
        <f t="shared" ref="AA35:AA66" si="22">T35*$AA$101</f>
        <v>0</v>
      </c>
      <c r="AB35" s="57" t="e">
        <f t="shared" ref="AB35:AB66" si="23">U35*$AB$101</f>
        <v>#N/A</v>
      </c>
      <c r="AC35" s="57" t="e">
        <f t="shared" ref="AC35:AC66" si="24">V35*$AC$101</f>
        <v>#N/A</v>
      </c>
      <c r="AD35" s="57" t="e">
        <f t="shared" ref="AD35:AD66" si="25">W35*$AD$101</f>
        <v>#N/A</v>
      </c>
      <c r="AE35" s="54"/>
      <c r="AF35" s="54"/>
      <c r="AG35" s="54"/>
      <c r="AH35" s="54"/>
      <c r="AI35" s="54"/>
      <c r="AJ35" s="54"/>
      <c r="AK35" s="69"/>
      <c r="AL35" s="70">
        <f t="shared" si="16"/>
        <v>0</v>
      </c>
      <c r="AM35" s="69"/>
      <c r="AN35" s="68" t="str">
        <f t="shared" ref="AN35:AN66" si="26">IFERROR(IF(AND(ROUND($B35,0)&gt;0,ROUND(D35,0)&lt;ROUND(Y35,0),ROUND($AF$3,0)&lt;ROUND($AL35,0)),"Violation","OK"),"--")</f>
        <v>OK</v>
      </c>
      <c r="AO35" s="65" t="str">
        <f t="shared" ref="AO35:AO66" si="27">IFERROR(IF(AND(ROUND($B35,0)&gt;0,ROUND(E35,0)&lt;ROUND(Z35,0),ROUND($AG$3,0)&lt;ROUND($AL35,0)),"Violation","OK"),"--")</f>
        <v>OK</v>
      </c>
      <c r="AP35" s="65" t="str">
        <f t="shared" ref="AP35:AP66" si="28">IFERROR(IF(AND(ROUND($B35,0)&gt;0,ROUND(F35,0)&lt;ROUND(AA35,0),ROUND($AH$3,0)&lt;ROUND($AL35,0)),"Violation","OK"),"--")</f>
        <v>OK</v>
      </c>
      <c r="AQ35" s="65" t="str">
        <f t="shared" ref="AQ35:AQ66" si="29">IFERROR(IF(AND(ROUND($B35,0)&gt;0,ROUND(G35,0)&lt;ROUND(AB35,0),ROUND($AI$3,0)&lt;ROUND($AL35,0)),"Violation","OK"),"--")</f>
        <v>--</v>
      </c>
      <c r="AR35" s="65" t="str">
        <f t="shared" ref="AR35:AR66" si="30">IFERROR(IF(AND(ROUND($B35,0)&gt;0,ROUND(H35,0)&lt;ROUND(AC35,0),ROUND($AJ$3,0)&lt;ROUND($AL35,0)),"Violation","OK"),"--")</f>
        <v>--</v>
      </c>
      <c r="AS35" s="65" t="str">
        <f t="shared" ref="AS35:AS66" si="31">IFERROR(IF(AND(ROUND($B35,0)&gt;0,ROUND(I35,0)&lt;ROUND(AD35,0),ROUND($AK$3,0)&lt;ROUND($AL35,0)),"Violation","OK"),"--")</f>
        <v>--</v>
      </c>
      <c r="AT35" s="63"/>
      <c r="AU35" s="66">
        <f t="shared" ref="AU35:AU66" si="32">IF(COUNTIF(AN35:AR35,"Violation")&gt;0,1,0)</f>
        <v>0</v>
      </c>
    </row>
    <row r="36" spans="1:47">
      <c r="A36" s="51" t="s">
        <v>79</v>
      </c>
      <c r="B36" s="53">
        <v>0</v>
      </c>
      <c r="C36" s="179"/>
      <c r="D36" s="57">
        <f>INDEX('Drawl Schedule_SLDC'!$1:$1048576,9+COUNTA($A$3:A36),MATCH(D2,'Drawl Schedule_SLDC'!$9:$9,0))</f>
        <v>220</v>
      </c>
      <c r="E36" s="57">
        <f>INDEX('Drawl Schedule_SLDC'!$1:$1048576,9+COUNTA($A$3:A36),MATCH($E$2,'Drawl Schedule_SLDC'!$9:$9,0))</f>
        <v>515.86</v>
      </c>
      <c r="F36" s="57">
        <f>INDEX('Drawl Schedule_SLDC'!$1:$1048576,9+COUNTA($A$3:A36),MATCH($F$2,'Drawl Schedule_SLDC'!$9:$9,0))</f>
        <v>5.47</v>
      </c>
      <c r="G36" s="57" t="e">
        <f>INDEX('Drawl Schedule_SLDC'!$1:$1048576,9+COUNTA($A$3:A36),MATCH($G$2,'Drawl Schedule_SLDC'!$9:$9,0))</f>
        <v>#N/A</v>
      </c>
      <c r="H36" s="57">
        <f>INDEX('Drawl Schedule_SLDC'!$1:$1048576,9+COUNTA($A$3:A36),MATCH($H$2,'Drawl Schedule_SLDC'!$9:$9,0))</f>
        <v>75.14</v>
      </c>
      <c r="I36" s="57">
        <f>INDEX('Drawl Schedule_SLDC'!$1:$1048576,9+COUNTA($A$3:A36),MATCH($I$2,'Drawl Schedule_SLDC'!$9:$9,0))</f>
        <v>4.1399999999999997</v>
      </c>
      <c r="J36" s="54"/>
      <c r="K36" s="57" t="e">
        <f>INDEX('Injection Schedule_SLDC'!$1:$1048576,6+COUNTA($A$3:A36),MATCH($K$2,'Injection Schedule_SLDC'!$6:$6,0))</f>
        <v>#N/A</v>
      </c>
      <c r="L36" s="57" t="e">
        <f>INDEX('Injection Schedule_SLDC'!$1:$1048576,6+COUNTA($A$3:A36),MATCH($L$2,'Injection Schedule_SLDC'!$6:$6,0))</f>
        <v>#N/A</v>
      </c>
      <c r="M36" s="57" t="e">
        <f>INDEX('Injection Schedule_SLDC'!$1:$1048576,6+COUNTA($A$3:A36),MATCH($M$2,'Injection Schedule_SLDC'!$6:$6,0))</f>
        <v>#N/A</v>
      </c>
      <c r="N36" s="57" t="e">
        <f>INDEX('Injection Schedule_SLDC'!$1:$1048576,6+COUNTA($A$3:A36),MATCH($N$2,'Injection Schedule_SLDC'!$6:$6,0))</f>
        <v>#N/A</v>
      </c>
      <c r="O36" s="57" t="e">
        <f>INDEX('Injection Schedule_SLDC'!$1:$1048576,6+COUNTA($A$3:A36),MATCH($O$2,'Injection Schedule_SLDC'!$6:$6,0))</f>
        <v>#N/A</v>
      </c>
      <c r="P36" s="57" t="e">
        <f>INDEX('Injection Schedule_SLDC'!$1:$1048576,6+COUNTA($A$3:A36),MATCH($P$2,'Injection Schedule_SLDC'!$6:$6,0))</f>
        <v>#N/A</v>
      </c>
      <c r="Q36" s="54"/>
      <c r="R36" s="58">
        <f>INDEX('State Drawl_ISGS_NRLDC'!$1:$1048576,MATCH("DADRIT",'State Drawl_ISGS_NRLDC'!$B:$B,0),COUNTA($A$3:A36)+2)</f>
        <v>282.78300000000002</v>
      </c>
      <c r="S36" s="58">
        <f>INDEX('State Drawl_ISGS_NRLDC'!$1:$1048576,MATCH("DADRT2",'State Drawl_ISGS_NRLDC'!$B:$B,0),COUNTA($A$3:A36)+2)</f>
        <v>497.49200000000002</v>
      </c>
      <c r="T36" s="58">
        <f>INDEX('State Drawl_ISGS_NRLDC'!$1:$1048576,MATCH("Jhajjar",'State Drawl_ISGS_NRLDC'!$B:$B,0),COUNTA($A$3:A36)+2)</f>
        <v>298.613</v>
      </c>
      <c r="U36" s="57" t="e">
        <f t="shared" si="17"/>
        <v>#N/A</v>
      </c>
      <c r="V36" s="57" t="e">
        <f t="shared" si="18"/>
        <v>#N/A</v>
      </c>
      <c r="W36" s="57" t="e">
        <f t="shared" si="19"/>
        <v>#N/A</v>
      </c>
      <c r="X36" s="54"/>
      <c r="Y36" s="57">
        <f t="shared" si="20"/>
        <v>0</v>
      </c>
      <c r="Z36" s="57">
        <f t="shared" si="21"/>
        <v>0</v>
      </c>
      <c r="AA36" s="57">
        <f t="shared" si="22"/>
        <v>0</v>
      </c>
      <c r="AB36" s="57" t="e">
        <f t="shared" si="23"/>
        <v>#N/A</v>
      </c>
      <c r="AC36" s="57" t="e">
        <f t="shared" si="24"/>
        <v>#N/A</v>
      </c>
      <c r="AD36" s="57" t="e">
        <f t="shared" si="25"/>
        <v>#N/A</v>
      </c>
      <c r="AE36" s="54"/>
      <c r="AF36" s="54"/>
      <c r="AG36" s="54"/>
      <c r="AH36" s="54"/>
      <c r="AI36" s="54"/>
      <c r="AJ36" s="54"/>
      <c r="AK36" s="69"/>
      <c r="AL36" s="70">
        <f t="shared" si="16"/>
        <v>0</v>
      </c>
      <c r="AM36" s="69"/>
      <c r="AN36" s="68" t="str">
        <f t="shared" si="26"/>
        <v>OK</v>
      </c>
      <c r="AO36" s="65" t="str">
        <f t="shared" si="27"/>
        <v>OK</v>
      </c>
      <c r="AP36" s="65" t="str">
        <f t="shared" si="28"/>
        <v>OK</v>
      </c>
      <c r="AQ36" s="65" t="str">
        <f t="shared" si="29"/>
        <v>--</v>
      </c>
      <c r="AR36" s="65" t="str">
        <f t="shared" si="30"/>
        <v>--</v>
      </c>
      <c r="AS36" s="65" t="str">
        <f t="shared" si="31"/>
        <v>--</v>
      </c>
      <c r="AT36" s="63"/>
      <c r="AU36" s="66">
        <f t="shared" si="32"/>
        <v>0</v>
      </c>
    </row>
    <row r="37" spans="1:47">
      <c r="A37" s="51" t="s">
        <v>80</v>
      </c>
      <c r="B37" s="53">
        <v>0</v>
      </c>
      <c r="C37" s="179"/>
      <c r="D37" s="57">
        <f>INDEX('Drawl Schedule_SLDC'!$1:$1048576,9+COUNTA($A$3:A37),MATCH(D2,'Drawl Schedule_SLDC'!$9:$9,0))</f>
        <v>238</v>
      </c>
      <c r="E37" s="57">
        <f>INDEX('Drawl Schedule_SLDC'!$1:$1048576,9+COUNTA($A$3:A37),MATCH($E$2,'Drawl Schedule_SLDC'!$9:$9,0))</f>
        <v>515.86</v>
      </c>
      <c r="F37" s="57">
        <f>INDEX('Drawl Schedule_SLDC'!$1:$1048576,9+COUNTA($A$3:A37),MATCH($F$2,'Drawl Schedule_SLDC'!$9:$9,0))</f>
        <v>5.47</v>
      </c>
      <c r="G37" s="57" t="e">
        <f>INDEX('Drawl Schedule_SLDC'!$1:$1048576,9+COUNTA($A$3:A37),MATCH($G$2,'Drawl Schedule_SLDC'!$9:$9,0))</f>
        <v>#N/A</v>
      </c>
      <c r="H37" s="57">
        <f>INDEX('Drawl Schedule_SLDC'!$1:$1048576,9+COUNTA($A$3:A37),MATCH($H$2,'Drawl Schedule_SLDC'!$9:$9,0))</f>
        <v>75.14</v>
      </c>
      <c r="I37" s="57">
        <f>INDEX('Drawl Schedule_SLDC'!$1:$1048576,9+COUNTA($A$3:A37),MATCH($I$2,'Drawl Schedule_SLDC'!$9:$9,0))</f>
        <v>4.1399999999999997</v>
      </c>
      <c r="J37" s="54"/>
      <c r="K37" s="57" t="e">
        <f>INDEX('Injection Schedule_SLDC'!$1:$1048576,6+COUNTA($A$3:A37),MATCH($K$2,'Injection Schedule_SLDC'!$6:$6,0))</f>
        <v>#N/A</v>
      </c>
      <c r="L37" s="57" t="e">
        <f>INDEX('Injection Schedule_SLDC'!$1:$1048576,6+COUNTA($A$3:A37),MATCH($L$2,'Injection Schedule_SLDC'!$6:$6,0))</f>
        <v>#N/A</v>
      </c>
      <c r="M37" s="57" t="e">
        <f>INDEX('Injection Schedule_SLDC'!$1:$1048576,6+COUNTA($A$3:A37),MATCH($M$2,'Injection Schedule_SLDC'!$6:$6,0))</f>
        <v>#N/A</v>
      </c>
      <c r="N37" s="57" t="e">
        <f>INDEX('Injection Schedule_SLDC'!$1:$1048576,6+COUNTA($A$3:A37),MATCH($N$2,'Injection Schedule_SLDC'!$6:$6,0))</f>
        <v>#N/A</v>
      </c>
      <c r="O37" s="57" t="e">
        <f>INDEX('Injection Schedule_SLDC'!$1:$1048576,6+COUNTA($A$3:A37),MATCH($O$2,'Injection Schedule_SLDC'!$6:$6,0))</f>
        <v>#N/A</v>
      </c>
      <c r="P37" s="57" t="e">
        <f>INDEX('Injection Schedule_SLDC'!$1:$1048576,6+COUNTA($A$3:A37),MATCH($P$2,'Injection Schedule_SLDC'!$6:$6,0))</f>
        <v>#N/A</v>
      </c>
      <c r="Q37" s="54"/>
      <c r="R37" s="58">
        <f>INDEX('State Drawl_ISGS_NRLDC'!$1:$1048576,MATCH("DADRIT",'State Drawl_ISGS_NRLDC'!$B:$B,0),COUNTA($A$3:A37)+2)</f>
        <v>282.78300000000002</v>
      </c>
      <c r="S37" s="58">
        <f>INDEX('State Drawl_ISGS_NRLDC'!$1:$1048576,MATCH("DADRT2",'State Drawl_ISGS_NRLDC'!$B:$B,0),COUNTA($A$3:A37)+2)</f>
        <v>515.33100000000002</v>
      </c>
      <c r="T37" s="58">
        <f>INDEX('State Drawl_ISGS_NRLDC'!$1:$1048576,MATCH("Jhajjar",'State Drawl_ISGS_NRLDC'!$B:$B,0),COUNTA($A$3:A37)+2)</f>
        <v>258.97199999999998</v>
      </c>
      <c r="U37" s="57" t="e">
        <f t="shared" si="17"/>
        <v>#N/A</v>
      </c>
      <c r="V37" s="57" t="e">
        <f t="shared" si="18"/>
        <v>#N/A</v>
      </c>
      <c r="W37" s="57" t="e">
        <f t="shared" si="19"/>
        <v>#N/A</v>
      </c>
      <c r="X37" s="54"/>
      <c r="Y37" s="57">
        <f t="shared" si="20"/>
        <v>0</v>
      </c>
      <c r="Z37" s="57">
        <f t="shared" si="21"/>
        <v>0</v>
      </c>
      <c r="AA37" s="57">
        <f t="shared" si="22"/>
        <v>0</v>
      </c>
      <c r="AB37" s="57" t="e">
        <f t="shared" si="23"/>
        <v>#N/A</v>
      </c>
      <c r="AC37" s="57" t="e">
        <f t="shared" si="24"/>
        <v>#N/A</v>
      </c>
      <c r="AD37" s="57" t="e">
        <f t="shared" si="25"/>
        <v>#N/A</v>
      </c>
      <c r="AE37" s="54"/>
      <c r="AF37" s="54"/>
      <c r="AG37" s="54"/>
      <c r="AH37" s="54"/>
      <c r="AI37" s="54"/>
      <c r="AJ37" s="54"/>
      <c r="AK37" s="69"/>
      <c r="AL37" s="70">
        <f t="shared" si="16"/>
        <v>0</v>
      </c>
      <c r="AM37" s="69"/>
      <c r="AN37" s="68" t="str">
        <f t="shared" si="26"/>
        <v>OK</v>
      </c>
      <c r="AO37" s="65" t="str">
        <f t="shared" si="27"/>
        <v>OK</v>
      </c>
      <c r="AP37" s="65" t="str">
        <f t="shared" si="28"/>
        <v>OK</v>
      </c>
      <c r="AQ37" s="65" t="str">
        <f t="shared" si="29"/>
        <v>--</v>
      </c>
      <c r="AR37" s="65" t="str">
        <f t="shared" si="30"/>
        <v>--</v>
      </c>
      <c r="AS37" s="65" t="str">
        <f t="shared" si="31"/>
        <v>--</v>
      </c>
      <c r="AT37" s="63"/>
      <c r="AU37" s="66">
        <f t="shared" si="32"/>
        <v>0</v>
      </c>
    </row>
    <row r="38" spans="1:47">
      <c r="A38" s="51" t="s">
        <v>81</v>
      </c>
      <c r="B38" s="53">
        <v>0</v>
      </c>
      <c r="C38" s="179"/>
      <c r="D38" s="57">
        <f>INDEX('Drawl Schedule_SLDC'!$1:$1048576,9+COUNTA($A$3:A38),MATCH(D2,'Drawl Schedule_SLDC'!$9:$9,0))</f>
        <v>266</v>
      </c>
      <c r="E38" s="57">
        <f>INDEX('Drawl Schedule_SLDC'!$1:$1048576,9+COUNTA($A$3:A38),MATCH($E$2,'Drawl Schedule_SLDC'!$9:$9,0))</f>
        <v>515.86</v>
      </c>
      <c r="F38" s="57">
        <f>INDEX('Drawl Schedule_SLDC'!$1:$1048576,9+COUNTA($A$3:A38),MATCH($F$2,'Drawl Schedule_SLDC'!$9:$9,0))</f>
        <v>5.47</v>
      </c>
      <c r="G38" s="57" t="e">
        <f>INDEX('Drawl Schedule_SLDC'!$1:$1048576,9+COUNTA($A$3:A38),MATCH($G$2,'Drawl Schedule_SLDC'!$9:$9,0))</f>
        <v>#N/A</v>
      </c>
      <c r="H38" s="57">
        <f>INDEX('Drawl Schedule_SLDC'!$1:$1048576,9+COUNTA($A$3:A38),MATCH($H$2,'Drawl Schedule_SLDC'!$9:$9,0))</f>
        <v>75.14</v>
      </c>
      <c r="I38" s="57">
        <f>INDEX('Drawl Schedule_SLDC'!$1:$1048576,9+COUNTA($A$3:A38),MATCH($I$2,'Drawl Schedule_SLDC'!$9:$9,0))</f>
        <v>4.1399999999999997</v>
      </c>
      <c r="J38" s="54"/>
      <c r="K38" s="57" t="e">
        <f>INDEX('Injection Schedule_SLDC'!$1:$1048576,6+COUNTA($A$3:A38),MATCH($K$2,'Injection Schedule_SLDC'!$6:$6,0))</f>
        <v>#N/A</v>
      </c>
      <c r="L38" s="57" t="e">
        <f>INDEX('Injection Schedule_SLDC'!$1:$1048576,6+COUNTA($A$3:A38),MATCH($L$2,'Injection Schedule_SLDC'!$6:$6,0))</f>
        <v>#N/A</v>
      </c>
      <c r="M38" s="57" t="e">
        <f>INDEX('Injection Schedule_SLDC'!$1:$1048576,6+COUNTA($A$3:A38),MATCH($M$2,'Injection Schedule_SLDC'!$6:$6,0))</f>
        <v>#N/A</v>
      </c>
      <c r="N38" s="57" t="e">
        <f>INDEX('Injection Schedule_SLDC'!$1:$1048576,6+COUNTA($A$3:A38),MATCH($N$2,'Injection Schedule_SLDC'!$6:$6,0))</f>
        <v>#N/A</v>
      </c>
      <c r="O38" s="57" t="e">
        <f>INDEX('Injection Schedule_SLDC'!$1:$1048576,6+COUNTA($A$3:A38),MATCH($O$2,'Injection Schedule_SLDC'!$6:$6,0))</f>
        <v>#N/A</v>
      </c>
      <c r="P38" s="57" t="e">
        <f>INDEX('Injection Schedule_SLDC'!$1:$1048576,6+COUNTA($A$3:A38),MATCH($P$2,'Injection Schedule_SLDC'!$6:$6,0))</f>
        <v>#N/A</v>
      </c>
      <c r="Q38" s="54"/>
      <c r="R38" s="58">
        <f>INDEX('State Drawl_ISGS_NRLDC'!$1:$1048576,MATCH("DADRIT",'State Drawl_ISGS_NRLDC'!$B:$B,0),COUNTA($A$3:A38)+2)</f>
        <v>282.78300000000002</v>
      </c>
      <c r="S38" s="58">
        <f>INDEX('State Drawl_ISGS_NRLDC'!$1:$1048576,MATCH("DADRT2",'State Drawl_ISGS_NRLDC'!$B:$B,0),COUNTA($A$3:A38)+2)</f>
        <v>538.12400000000002</v>
      </c>
      <c r="T38" s="58">
        <f>INDEX('State Drawl_ISGS_NRLDC'!$1:$1048576,MATCH("Jhajjar",'State Drawl_ISGS_NRLDC'!$B:$B,0),COUNTA($A$3:A38)+2)</f>
        <v>268.88299999999998</v>
      </c>
      <c r="U38" s="57" t="e">
        <f t="shared" si="17"/>
        <v>#N/A</v>
      </c>
      <c r="V38" s="57" t="e">
        <f t="shared" si="18"/>
        <v>#N/A</v>
      </c>
      <c r="W38" s="57" t="e">
        <f t="shared" si="19"/>
        <v>#N/A</v>
      </c>
      <c r="X38" s="54"/>
      <c r="Y38" s="57">
        <f t="shared" si="20"/>
        <v>0</v>
      </c>
      <c r="Z38" s="57">
        <f t="shared" si="21"/>
        <v>0</v>
      </c>
      <c r="AA38" s="57">
        <f t="shared" si="22"/>
        <v>0</v>
      </c>
      <c r="AB38" s="57" t="e">
        <f t="shared" si="23"/>
        <v>#N/A</v>
      </c>
      <c r="AC38" s="57" t="e">
        <f t="shared" si="24"/>
        <v>#N/A</v>
      </c>
      <c r="AD38" s="57" t="e">
        <f t="shared" si="25"/>
        <v>#N/A</v>
      </c>
      <c r="AE38" s="54"/>
      <c r="AF38" s="54"/>
      <c r="AG38" s="54"/>
      <c r="AH38" s="54"/>
      <c r="AI38" s="54"/>
      <c r="AJ38" s="54"/>
      <c r="AK38" s="69"/>
      <c r="AL38" s="70">
        <f t="shared" si="16"/>
        <v>0</v>
      </c>
      <c r="AM38" s="69"/>
      <c r="AN38" s="68" t="str">
        <f t="shared" si="26"/>
        <v>OK</v>
      </c>
      <c r="AO38" s="65" t="str">
        <f t="shared" si="27"/>
        <v>OK</v>
      </c>
      <c r="AP38" s="65" t="str">
        <f t="shared" si="28"/>
        <v>OK</v>
      </c>
      <c r="AQ38" s="65" t="str">
        <f t="shared" si="29"/>
        <v>--</v>
      </c>
      <c r="AR38" s="65" t="str">
        <f t="shared" si="30"/>
        <v>--</v>
      </c>
      <c r="AS38" s="65" t="str">
        <f t="shared" si="31"/>
        <v>--</v>
      </c>
      <c r="AT38" s="63"/>
      <c r="AU38" s="66">
        <f t="shared" si="32"/>
        <v>0</v>
      </c>
    </row>
    <row r="39" spans="1:47">
      <c r="A39" s="51" t="s">
        <v>82</v>
      </c>
      <c r="B39" s="53">
        <v>0</v>
      </c>
      <c r="C39" s="179"/>
      <c r="D39" s="57">
        <f>INDEX('Drawl Schedule_SLDC'!$1:$1048576,9+COUNTA($A$3:A39),MATCH(D2,'Drawl Schedule_SLDC'!$9:$9,0))</f>
        <v>217</v>
      </c>
      <c r="E39" s="57">
        <f>INDEX('Drawl Schedule_SLDC'!$1:$1048576,9+COUNTA($A$3:A39),MATCH($E$2,'Drawl Schedule_SLDC'!$9:$9,0))</f>
        <v>515.86</v>
      </c>
      <c r="F39" s="57">
        <f>INDEX('Drawl Schedule_SLDC'!$1:$1048576,9+COUNTA($A$3:A39),MATCH($F$2,'Drawl Schedule_SLDC'!$9:$9,0))</f>
        <v>5.47</v>
      </c>
      <c r="G39" s="57" t="e">
        <f>INDEX('Drawl Schedule_SLDC'!$1:$1048576,9+COUNTA($A$3:A39),MATCH($G$2,'Drawl Schedule_SLDC'!$9:$9,0))</f>
        <v>#N/A</v>
      </c>
      <c r="H39" s="57">
        <f>INDEX('Drawl Schedule_SLDC'!$1:$1048576,9+COUNTA($A$3:A39),MATCH($H$2,'Drawl Schedule_SLDC'!$9:$9,0))</f>
        <v>75.14</v>
      </c>
      <c r="I39" s="57">
        <f>INDEX('Drawl Schedule_SLDC'!$1:$1048576,9+COUNTA($A$3:A39),MATCH($I$2,'Drawl Schedule_SLDC'!$9:$9,0))</f>
        <v>4.1399999999999997</v>
      </c>
      <c r="J39" s="60"/>
      <c r="K39" s="57" t="e">
        <f>INDEX('Injection Schedule_SLDC'!$1:$1048576,6+COUNTA($A$3:A39),MATCH($K$2,'Injection Schedule_SLDC'!$6:$6,0))</f>
        <v>#N/A</v>
      </c>
      <c r="L39" s="57" t="e">
        <f>INDEX('Injection Schedule_SLDC'!$1:$1048576,6+COUNTA($A$3:A39),MATCH($L$2,'Injection Schedule_SLDC'!$6:$6,0))</f>
        <v>#N/A</v>
      </c>
      <c r="M39" s="57" t="e">
        <f>INDEX('Injection Schedule_SLDC'!$1:$1048576,6+COUNTA($A$3:A39),MATCH($M$2,'Injection Schedule_SLDC'!$6:$6,0))</f>
        <v>#N/A</v>
      </c>
      <c r="N39" s="57" t="e">
        <f>INDEX('Injection Schedule_SLDC'!$1:$1048576,6+COUNTA($A$3:A39),MATCH($N$2,'Injection Schedule_SLDC'!$6:$6,0))</f>
        <v>#N/A</v>
      </c>
      <c r="O39" s="57" t="e">
        <f>INDEX('Injection Schedule_SLDC'!$1:$1048576,6+COUNTA($A$3:A39),MATCH($O$2,'Injection Schedule_SLDC'!$6:$6,0))</f>
        <v>#N/A</v>
      </c>
      <c r="P39" s="57" t="e">
        <f>INDEX('Injection Schedule_SLDC'!$1:$1048576,6+COUNTA($A$3:A39),MATCH($P$2,'Injection Schedule_SLDC'!$6:$6,0))</f>
        <v>#N/A</v>
      </c>
      <c r="Q39" s="54"/>
      <c r="R39" s="58">
        <f>INDEX('State Drawl_ISGS_NRLDC'!$1:$1048576,MATCH("DADRIT",'State Drawl_ISGS_NRLDC'!$B:$B,0),COUNTA($A$3:A39)+2)</f>
        <v>292.351</v>
      </c>
      <c r="S39" s="58">
        <f>INDEX('State Drawl_ISGS_NRLDC'!$1:$1048576,MATCH("DADRT2",'State Drawl_ISGS_NRLDC'!$B:$B,0),COUNTA($A$3:A39)+2)</f>
        <v>573.80100000000004</v>
      </c>
      <c r="T39" s="58">
        <f>INDEX('State Drawl_ISGS_NRLDC'!$1:$1048576,MATCH("Jhajjar",'State Drawl_ISGS_NRLDC'!$B:$B,0),COUNTA($A$3:A39)+2)</f>
        <v>268.88299999999998</v>
      </c>
      <c r="U39" s="57" t="e">
        <f t="shared" si="17"/>
        <v>#N/A</v>
      </c>
      <c r="V39" s="57" t="e">
        <f t="shared" si="18"/>
        <v>#N/A</v>
      </c>
      <c r="W39" s="57" t="e">
        <f t="shared" si="19"/>
        <v>#N/A</v>
      </c>
      <c r="X39" s="54"/>
      <c r="Y39" s="57">
        <f t="shared" si="20"/>
        <v>0</v>
      </c>
      <c r="Z39" s="57">
        <f t="shared" si="21"/>
        <v>0</v>
      </c>
      <c r="AA39" s="57">
        <f t="shared" si="22"/>
        <v>0</v>
      </c>
      <c r="AB39" s="57" t="e">
        <f t="shared" si="23"/>
        <v>#N/A</v>
      </c>
      <c r="AC39" s="57" t="e">
        <f t="shared" si="24"/>
        <v>#N/A</v>
      </c>
      <c r="AD39" s="57" t="e">
        <f t="shared" si="25"/>
        <v>#N/A</v>
      </c>
      <c r="AE39" s="54"/>
      <c r="AF39" s="54"/>
      <c r="AG39" s="54"/>
      <c r="AH39" s="54"/>
      <c r="AI39" s="54"/>
      <c r="AJ39" s="54"/>
      <c r="AK39" s="69"/>
      <c r="AL39" s="70">
        <f t="shared" si="16"/>
        <v>0</v>
      </c>
      <c r="AM39" s="69"/>
      <c r="AN39" s="68" t="str">
        <f t="shared" si="26"/>
        <v>OK</v>
      </c>
      <c r="AO39" s="65" t="str">
        <f t="shared" si="27"/>
        <v>OK</v>
      </c>
      <c r="AP39" s="65" t="str">
        <f t="shared" si="28"/>
        <v>OK</v>
      </c>
      <c r="AQ39" s="65" t="str">
        <f t="shared" si="29"/>
        <v>--</v>
      </c>
      <c r="AR39" s="65" t="str">
        <f t="shared" si="30"/>
        <v>--</v>
      </c>
      <c r="AS39" s="65" t="str">
        <f t="shared" si="31"/>
        <v>--</v>
      </c>
      <c r="AT39" s="63"/>
      <c r="AU39" s="66">
        <f t="shared" si="32"/>
        <v>0</v>
      </c>
    </row>
    <row r="40" spans="1:47">
      <c r="A40" s="51" t="s">
        <v>83</v>
      </c>
      <c r="B40" s="53">
        <v>0</v>
      </c>
      <c r="C40" s="179"/>
      <c r="D40" s="57">
        <f>INDEX('Drawl Schedule_SLDC'!$1:$1048576,9+COUNTA($A$3:A40),MATCH(D2,'Drawl Schedule_SLDC'!$9:$9,0))</f>
        <v>221</v>
      </c>
      <c r="E40" s="57">
        <f>INDEX('Drawl Schedule_SLDC'!$1:$1048576,9+COUNTA($A$3:A40),MATCH($E$2,'Drawl Schedule_SLDC'!$9:$9,0))</f>
        <v>515.86</v>
      </c>
      <c r="F40" s="57">
        <f>INDEX('Drawl Schedule_SLDC'!$1:$1048576,9+COUNTA($A$3:A40),MATCH($F$2,'Drawl Schedule_SLDC'!$9:$9,0))</f>
        <v>5.47</v>
      </c>
      <c r="G40" s="57" t="e">
        <f>INDEX('Drawl Schedule_SLDC'!$1:$1048576,9+COUNTA($A$3:A40),MATCH($G$2,'Drawl Schedule_SLDC'!$9:$9,0))</f>
        <v>#N/A</v>
      </c>
      <c r="H40" s="57">
        <f>INDEX('Drawl Schedule_SLDC'!$1:$1048576,9+COUNTA($A$3:A40),MATCH($H$2,'Drawl Schedule_SLDC'!$9:$9,0))</f>
        <v>75.14</v>
      </c>
      <c r="I40" s="57">
        <f>INDEX('Drawl Schedule_SLDC'!$1:$1048576,9+COUNTA($A$3:A40),MATCH($I$2,'Drawl Schedule_SLDC'!$9:$9,0))</f>
        <v>4.1399999999999997</v>
      </c>
      <c r="J40" s="60"/>
      <c r="K40" s="57" t="e">
        <f>INDEX('Injection Schedule_SLDC'!$1:$1048576,6+COUNTA($A$3:A40),MATCH($K$2,'Injection Schedule_SLDC'!$6:$6,0))</f>
        <v>#N/A</v>
      </c>
      <c r="L40" s="57" t="e">
        <f>INDEX('Injection Schedule_SLDC'!$1:$1048576,6+COUNTA($A$3:A40),MATCH($L$2,'Injection Schedule_SLDC'!$6:$6,0))</f>
        <v>#N/A</v>
      </c>
      <c r="M40" s="57" t="e">
        <f>INDEX('Injection Schedule_SLDC'!$1:$1048576,6+COUNTA($A$3:A40),MATCH($M$2,'Injection Schedule_SLDC'!$6:$6,0))</f>
        <v>#N/A</v>
      </c>
      <c r="N40" s="57" t="e">
        <f>INDEX('Injection Schedule_SLDC'!$1:$1048576,6+COUNTA($A$3:A40),MATCH($N$2,'Injection Schedule_SLDC'!$6:$6,0))</f>
        <v>#N/A</v>
      </c>
      <c r="O40" s="57" t="e">
        <f>INDEX('Injection Schedule_SLDC'!$1:$1048576,6+COUNTA($A$3:A40),MATCH($O$2,'Injection Schedule_SLDC'!$6:$6,0))</f>
        <v>#N/A</v>
      </c>
      <c r="P40" s="57" t="e">
        <f>INDEX('Injection Schedule_SLDC'!$1:$1048576,6+COUNTA($A$3:A40),MATCH($P$2,'Injection Schedule_SLDC'!$6:$6,0))</f>
        <v>#N/A</v>
      </c>
      <c r="Q40" s="54"/>
      <c r="R40" s="58">
        <f>INDEX('State Drawl_ISGS_NRLDC'!$1:$1048576,MATCH("DADRIT",'State Drawl_ISGS_NRLDC'!$B:$B,0),COUNTA($A$3:A40)+2)</f>
        <v>297.30599999999998</v>
      </c>
      <c r="S40" s="58">
        <f>INDEX('State Drawl_ISGS_NRLDC'!$1:$1048576,MATCH("DADRT2",'State Drawl_ISGS_NRLDC'!$B:$B,0),COUNTA($A$3:A40)+2)</f>
        <v>496.50099999999998</v>
      </c>
      <c r="T40" s="58">
        <f>INDEX('State Drawl_ISGS_NRLDC'!$1:$1048576,MATCH("Jhajjar",'State Drawl_ISGS_NRLDC'!$B:$B,0),COUNTA($A$3:A40)+2)</f>
        <v>328.34399999999999</v>
      </c>
      <c r="U40" s="57" t="e">
        <f t="shared" si="17"/>
        <v>#N/A</v>
      </c>
      <c r="V40" s="57" t="e">
        <f t="shared" si="18"/>
        <v>#N/A</v>
      </c>
      <c r="W40" s="57" t="e">
        <f t="shared" si="19"/>
        <v>#N/A</v>
      </c>
      <c r="X40" s="54"/>
      <c r="Y40" s="57">
        <f t="shared" si="20"/>
        <v>0</v>
      </c>
      <c r="Z40" s="57">
        <f t="shared" si="21"/>
        <v>0</v>
      </c>
      <c r="AA40" s="57">
        <f t="shared" si="22"/>
        <v>0</v>
      </c>
      <c r="AB40" s="57" t="e">
        <f t="shared" si="23"/>
        <v>#N/A</v>
      </c>
      <c r="AC40" s="57" t="e">
        <f t="shared" si="24"/>
        <v>#N/A</v>
      </c>
      <c r="AD40" s="57" t="e">
        <f t="shared" si="25"/>
        <v>#N/A</v>
      </c>
      <c r="AE40" s="54"/>
      <c r="AF40" s="54"/>
      <c r="AG40" s="54"/>
      <c r="AH40" s="54"/>
      <c r="AI40" s="54"/>
      <c r="AJ40" s="54"/>
      <c r="AK40" s="69"/>
      <c r="AL40" s="70">
        <f t="shared" si="16"/>
        <v>0</v>
      </c>
      <c r="AM40" s="69"/>
      <c r="AN40" s="68" t="str">
        <f t="shared" si="26"/>
        <v>OK</v>
      </c>
      <c r="AO40" s="65" t="str">
        <f t="shared" si="27"/>
        <v>OK</v>
      </c>
      <c r="AP40" s="65" t="str">
        <f t="shared" si="28"/>
        <v>OK</v>
      </c>
      <c r="AQ40" s="65" t="str">
        <f t="shared" si="29"/>
        <v>--</v>
      </c>
      <c r="AR40" s="65" t="str">
        <f t="shared" si="30"/>
        <v>--</v>
      </c>
      <c r="AS40" s="65" t="str">
        <f t="shared" si="31"/>
        <v>--</v>
      </c>
      <c r="AT40" s="63"/>
      <c r="AU40" s="66">
        <f t="shared" si="32"/>
        <v>0</v>
      </c>
    </row>
    <row r="41" spans="1:47">
      <c r="A41" s="51" t="s">
        <v>84</v>
      </c>
      <c r="B41" s="53">
        <v>0</v>
      </c>
      <c r="C41" s="179"/>
      <c r="D41" s="57">
        <f>INDEX('Drawl Schedule_SLDC'!$1:$1048576,9+COUNTA($A$3:A41),MATCH(D2,'Drawl Schedule_SLDC'!$9:$9,0))</f>
        <v>268</v>
      </c>
      <c r="E41" s="57">
        <f>INDEX('Drawl Schedule_SLDC'!$1:$1048576,9+COUNTA($A$3:A41),MATCH($E$2,'Drawl Schedule_SLDC'!$9:$9,0))</f>
        <v>515.86</v>
      </c>
      <c r="F41" s="57">
        <f>INDEX('Drawl Schedule_SLDC'!$1:$1048576,9+COUNTA($A$3:A41),MATCH($F$2,'Drawl Schedule_SLDC'!$9:$9,0))</f>
        <v>5.47</v>
      </c>
      <c r="G41" s="57" t="e">
        <f>INDEX('Drawl Schedule_SLDC'!$1:$1048576,9+COUNTA($A$3:A41),MATCH($G$2,'Drawl Schedule_SLDC'!$9:$9,0))</f>
        <v>#N/A</v>
      </c>
      <c r="H41" s="57">
        <f>INDEX('Drawl Schedule_SLDC'!$1:$1048576,9+COUNTA($A$3:A41),MATCH($H$2,'Drawl Schedule_SLDC'!$9:$9,0))</f>
        <v>75.14</v>
      </c>
      <c r="I41" s="57">
        <f>INDEX('Drawl Schedule_SLDC'!$1:$1048576,9+COUNTA($A$3:A41),MATCH($I$2,'Drawl Schedule_SLDC'!$9:$9,0))</f>
        <v>4.1399999999999997</v>
      </c>
      <c r="J41" s="60"/>
      <c r="K41" s="57" t="e">
        <f>INDEX('Injection Schedule_SLDC'!$1:$1048576,6+COUNTA($A$3:A41),MATCH($K$2,'Injection Schedule_SLDC'!$6:$6,0))</f>
        <v>#N/A</v>
      </c>
      <c r="L41" s="57" t="e">
        <f>INDEX('Injection Schedule_SLDC'!$1:$1048576,6+COUNTA($A$3:A41),MATCH($L$2,'Injection Schedule_SLDC'!$6:$6,0))</f>
        <v>#N/A</v>
      </c>
      <c r="M41" s="57" t="e">
        <f>INDEX('Injection Schedule_SLDC'!$1:$1048576,6+COUNTA($A$3:A41),MATCH($M$2,'Injection Schedule_SLDC'!$6:$6,0))</f>
        <v>#N/A</v>
      </c>
      <c r="N41" s="57" t="e">
        <f>INDEX('Injection Schedule_SLDC'!$1:$1048576,6+COUNTA($A$3:A41),MATCH($N$2,'Injection Schedule_SLDC'!$6:$6,0))</f>
        <v>#N/A</v>
      </c>
      <c r="O41" s="57" t="e">
        <f>INDEX('Injection Schedule_SLDC'!$1:$1048576,6+COUNTA($A$3:A41),MATCH($O$2,'Injection Schedule_SLDC'!$6:$6,0))</f>
        <v>#N/A</v>
      </c>
      <c r="P41" s="57" t="e">
        <f>INDEX('Injection Schedule_SLDC'!$1:$1048576,6+COUNTA($A$3:A41),MATCH($P$2,'Injection Schedule_SLDC'!$6:$6,0))</f>
        <v>#N/A</v>
      </c>
      <c r="Q41" s="54"/>
      <c r="R41" s="58">
        <f>INDEX('State Drawl_ISGS_NRLDC'!$1:$1048576,MATCH("DADRIT",'State Drawl_ISGS_NRLDC'!$B:$B,0),COUNTA($A$3:A41)+2)</f>
        <v>312.17099999999999</v>
      </c>
      <c r="S41" s="58">
        <f>INDEX('State Drawl_ISGS_NRLDC'!$1:$1048576,MATCH("DADRT2",'State Drawl_ISGS_NRLDC'!$B:$B,0),COUNTA($A$3:A41)+2)</f>
        <v>524.25</v>
      </c>
      <c r="T41" s="58">
        <f>INDEX('State Drawl_ISGS_NRLDC'!$1:$1048576,MATCH("Jhajjar",'State Drawl_ISGS_NRLDC'!$B:$B,0),COUNTA($A$3:A41)+2)</f>
        <v>365.358</v>
      </c>
      <c r="U41" s="57" t="e">
        <f t="shared" si="17"/>
        <v>#N/A</v>
      </c>
      <c r="V41" s="57" t="e">
        <f t="shared" si="18"/>
        <v>#N/A</v>
      </c>
      <c r="W41" s="57" t="e">
        <f t="shared" si="19"/>
        <v>#N/A</v>
      </c>
      <c r="X41" s="54"/>
      <c r="Y41" s="57">
        <f t="shared" si="20"/>
        <v>0</v>
      </c>
      <c r="Z41" s="57">
        <f t="shared" si="21"/>
        <v>0</v>
      </c>
      <c r="AA41" s="57">
        <f t="shared" si="22"/>
        <v>0</v>
      </c>
      <c r="AB41" s="57" t="e">
        <f t="shared" si="23"/>
        <v>#N/A</v>
      </c>
      <c r="AC41" s="57" t="e">
        <f t="shared" si="24"/>
        <v>#N/A</v>
      </c>
      <c r="AD41" s="57" t="e">
        <f t="shared" si="25"/>
        <v>#N/A</v>
      </c>
      <c r="AE41" s="54"/>
      <c r="AF41" s="54"/>
      <c r="AG41" s="54"/>
      <c r="AH41" s="54"/>
      <c r="AI41" s="54"/>
      <c r="AJ41" s="54"/>
      <c r="AK41" s="69"/>
      <c r="AL41" s="70">
        <f t="shared" si="16"/>
        <v>0</v>
      </c>
      <c r="AM41" s="69"/>
      <c r="AN41" s="68" t="str">
        <f t="shared" si="26"/>
        <v>OK</v>
      </c>
      <c r="AO41" s="65" t="str">
        <f t="shared" si="27"/>
        <v>OK</v>
      </c>
      <c r="AP41" s="65" t="str">
        <f t="shared" si="28"/>
        <v>OK</v>
      </c>
      <c r="AQ41" s="65" t="str">
        <f t="shared" si="29"/>
        <v>--</v>
      </c>
      <c r="AR41" s="65" t="str">
        <f t="shared" si="30"/>
        <v>--</v>
      </c>
      <c r="AS41" s="65" t="str">
        <f t="shared" si="31"/>
        <v>--</v>
      </c>
      <c r="AT41" s="63"/>
      <c r="AU41" s="66">
        <f t="shared" si="32"/>
        <v>0</v>
      </c>
    </row>
    <row r="42" spans="1:47">
      <c r="A42" s="51" t="s">
        <v>85</v>
      </c>
      <c r="B42" s="53">
        <v>0</v>
      </c>
      <c r="C42" s="179"/>
      <c r="D42" s="57">
        <f>INDEX('Drawl Schedule_SLDC'!$1:$1048576,9+COUNTA($A$3:A42),MATCH(D2,'Drawl Schedule_SLDC'!$9:$9,0))</f>
        <v>315</v>
      </c>
      <c r="E42" s="57">
        <f>INDEX('Drawl Schedule_SLDC'!$1:$1048576,9+COUNTA($A$3:A42),MATCH($E$2,'Drawl Schedule_SLDC'!$9:$9,0))</f>
        <v>515.86</v>
      </c>
      <c r="F42" s="57">
        <f>INDEX('Drawl Schedule_SLDC'!$1:$1048576,9+COUNTA($A$3:A42),MATCH($F$2,'Drawl Schedule_SLDC'!$9:$9,0))</f>
        <v>5.47</v>
      </c>
      <c r="G42" s="57" t="e">
        <f>INDEX('Drawl Schedule_SLDC'!$1:$1048576,9+COUNTA($A$3:A42),MATCH($G$2,'Drawl Schedule_SLDC'!$9:$9,0))</f>
        <v>#N/A</v>
      </c>
      <c r="H42" s="57">
        <f>INDEX('Drawl Schedule_SLDC'!$1:$1048576,9+COUNTA($A$3:A42),MATCH($H$2,'Drawl Schedule_SLDC'!$9:$9,0))</f>
        <v>75.14</v>
      </c>
      <c r="I42" s="57">
        <f>INDEX('Drawl Schedule_SLDC'!$1:$1048576,9+COUNTA($A$3:A42),MATCH($I$2,'Drawl Schedule_SLDC'!$9:$9,0))</f>
        <v>4.1399999999999997</v>
      </c>
      <c r="J42" s="60"/>
      <c r="K42" s="57" t="e">
        <f>INDEX('Injection Schedule_SLDC'!$1:$1048576,6+COUNTA($A$3:A42),MATCH($K$2,'Injection Schedule_SLDC'!$6:$6,0))</f>
        <v>#N/A</v>
      </c>
      <c r="L42" s="57" t="e">
        <f>INDEX('Injection Schedule_SLDC'!$1:$1048576,6+COUNTA($A$3:A42),MATCH($L$2,'Injection Schedule_SLDC'!$6:$6,0))</f>
        <v>#N/A</v>
      </c>
      <c r="M42" s="57" t="e">
        <f>INDEX('Injection Schedule_SLDC'!$1:$1048576,6+COUNTA($A$3:A42),MATCH($M$2,'Injection Schedule_SLDC'!$6:$6,0))</f>
        <v>#N/A</v>
      </c>
      <c r="N42" s="57" t="e">
        <f>INDEX('Injection Schedule_SLDC'!$1:$1048576,6+COUNTA($A$3:A42),MATCH($N$2,'Injection Schedule_SLDC'!$6:$6,0))</f>
        <v>#N/A</v>
      </c>
      <c r="O42" s="57" t="e">
        <f>INDEX('Injection Schedule_SLDC'!$1:$1048576,6+COUNTA($A$3:A42),MATCH($O$2,'Injection Schedule_SLDC'!$6:$6,0))</f>
        <v>#N/A</v>
      </c>
      <c r="P42" s="57" t="e">
        <f>INDEX('Injection Schedule_SLDC'!$1:$1048576,6+COUNTA($A$3:A42),MATCH($P$2,'Injection Schedule_SLDC'!$6:$6,0))</f>
        <v>#N/A</v>
      </c>
      <c r="Q42" s="54"/>
      <c r="R42" s="58">
        <f>INDEX('State Drawl_ISGS_NRLDC'!$1:$1048576,MATCH("DADRIT",'State Drawl_ISGS_NRLDC'!$B:$B,0),COUNTA($A$3:A42)+2)</f>
        <v>312.94400000000002</v>
      </c>
      <c r="S42" s="58">
        <f>INDEX('State Drawl_ISGS_NRLDC'!$1:$1048576,MATCH("DADRT2",'State Drawl_ISGS_NRLDC'!$B:$B,0),COUNTA($A$3:A42)+2)</f>
        <v>556.95299999999997</v>
      </c>
      <c r="T42" s="58">
        <f>INDEX('State Drawl_ISGS_NRLDC'!$1:$1048576,MATCH("Jhajjar",'State Drawl_ISGS_NRLDC'!$B:$B,0),COUNTA($A$3:A42)+2)</f>
        <v>349.50299999999999</v>
      </c>
      <c r="U42" s="57" t="e">
        <f t="shared" si="17"/>
        <v>#N/A</v>
      </c>
      <c r="V42" s="57" t="e">
        <f t="shared" si="18"/>
        <v>#N/A</v>
      </c>
      <c r="W42" s="57" t="e">
        <f t="shared" si="19"/>
        <v>#N/A</v>
      </c>
      <c r="X42" s="54"/>
      <c r="Y42" s="57">
        <f t="shared" si="20"/>
        <v>0</v>
      </c>
      <c r="Z42" s="57">
        <f t="shared" si="21"/>
        <v>0</v>
      </c>
      <c r="AA42" s="57">
        <f t="shared" si="22"/>
        <v>0</v>
      </c>
      <c r="AB42" s="57" t="e">
        <f t="shared" si="23"/>
        <v>#N/A</v>
      </c>
      <c r="AC42" s="57" t="e">
        <f t="shared" si="24"/>
        <v>#N/A</v>
      </c>
      <c r="AD42" s="57" t="e">
        <f t="shared" si="25"/>
        <v>#N/A</v>
      </c>
      <c r="AE42" s="54"/>
      <c r="AF42" s="54"/>
      <c r="AG42" s="54"/>
      <c r="AH42" s="54"/>
      <c r="AI42" s="54"/>
      <c r="AJ42" s="54"/>
      <c r="AK42" s="69"/>
      <c r="AL42" s="70">
        <f t="shared" si="16"/>
        <v>0</v>
      </c>
      <c r="AM42" s="69"/>
      <c r="AN42" s="68" t="str">
        <f t="shared" si="26"/>
        <v>OK</v>
      </c>
      <c r="AO42" s="65" t="str">
        <f t="shared" si="27"/>
        <v>OK</v>
      </c>
      <c r="AP42" s="65" t="str">
        <f t="shared" si="28"/>
        <v>OK</v>
      </c>
      <c r="AQ42" s="65" t="str">
        <f t="shared" si="29"/>
        <v>--</v>
      </c>
      <c r="AR42" s="65" t="str">
        <f t="shared" si="30"/>
        <v>--</v>
      </c>
      <c r="AS42" s="65" t="str">
        <f t="shared" si="31"/>
        <v>--</v>
      </c>
      <c r="AT42" s="63"/>
      <c r="AU42" s="66">
        <f t="shared" si="32"/>
        <v>0</v>
      </c>
    </row>
    <row r="43" spans="1:47">
      <c r="A43" s="51" t="s">
        <v>86</v>
      </c>
      <c r="B43" s="53">
        <v>0</v>
      </c>
      <c r="C43" s="179"/>
      <c r="D43" s="57">
        <f>INDEX('Drawl Schedule_SLDC'!$1:$1048576,9+COUNTA($A$3:A43),MATCH(D2,'Drawl Schedule_SLDC'!$9:$9,0))</f>
        <v>373</v>
      </c>
      <c r="E43" s="57">
        <f>INDEX('Drawl Schedule_SLDC'!$1:$1048576,9+COUNTA($A$3:A43),MATCH($E$2,'Drawl Schedule_SLDC'!$9:$9,0))</f>
        <v>515.86</v>
      </c>
      <c r="F43" s="57">
        <f>INDEX('Drawl Schedule_SLDC'!$1:$1048576,9+COUNTA($A$3:A43),MATCH($F$2,'Drawl Schedule_SLDC'!$9:$9,0))</f>
        <v>5.47</v>
      </c>
      <c r="G43" s="57" t="e">
        <f>INDEX('Drawl Schedule_SLDC'!$1:$1048576,9+COUNTA($A$3:A43),MATCH($G$2,'Drawl Schedule_SLDC'!$9:$9,0))</f>
        <v>#N/A</v>
      </c>
      <c r="H43" s="57">
        <f>INDEX('Drawl Schedule_SLDC'!$1:$1048576,9+COUNTA($A$3:A43),MATCH($H$2,'Drawl Schedule_SLDC'!$9:$9,0))</f>
        <v>75.14</v>
      </c>
      <c r="I43" s="57">
        <f>INDEX('Drawl Schedule_SLDC'!$1:$1048576,9+COUNTA($A$3:A43),MATCH($I$2,'Drawl Schedule_SLDC'!$9:$9,0))</f>
        <v>4.1399999999999997</v>
      </c>
      <c r="J43" s="60"/>
      <c r="K43" s="57" t="e">
        <f>INDEX('Injection Schedule_SLDC'!$1:$1048576,6+COUNTA($A$3:A43),MATCH($K$2,'Injection Schedule_SLDC'!$6:$6,0))</f>
        <v>#N/A</v>
      </c>
      <c r="L43" s="57" t="e">
        <f>INDEX('Injection Schedule_SLDC'!$1:$1048576,6+COUNTA($A$3:A43),MATCH($L$2,'Injection Schedule_SLDC'!$6:$6,0))</f>
        <v>#N/A</v>
      </c>
      <c r="M43" s="57" t="e">
        <f>INDEX('Injection Schedule_SLDC'!$1:$1048576,6+COUNTA($A$3:A43),MATCH($M$2,'Injection Schedule_SLDC'!$6:$6,0))</f>
        <v>#N/A</v>
      </c>
      <c r="N43" s="57" t="e">
        <f>INDEX('Injection Schedule_SLDC'!$1:$1048576,6+COUNTA($A$3:A43),MATCH($N$2,'Injection Schedule_SLDC'!$6:$6,0))</f>
        <v>#N/A</v>
      </c>
      <c r="O43" s="57" t="e">
        <f>INDEX('Injection Schedule_SLDC'!$1:$1048576,6+COUNTA($A$3:A43),MATCH($O$2,'Injection Schedule_SLDC'!$6:$6,0))</f>
        <v>#N/A</v>
      </c>
      <c r="P43" s="57" t="e">
        <f>INDEX('Injection Schedule_SLDC'!$1:$1048576,6+COUNTA($A$3:A43),MATCH($P$2,'Injection Schedule_SLDC'!$6:$6,0))</f>
        <v>#N/A</v>
      </c>
      <c r="Q43" s="54"/>
      <c r="R43" s="58">
        <f>INDEX('State Drawl_ISGS_NRLDC'!$1:$1048576,MATCH("DADRIT",'State Drawl_ISGS_NRLDC'!$B:$B,0),COUNTA($A$3:A43)+2)</f>
        <v>312.94400000000002</v>
      </c>
      <c r="S43" s="58">
        <f>INDEX('State Drawl_ISGS_NRLDC'!$1:$1048576,MATCH("DADRT2",'State Drawl_ISGS_NRLDC'!$B:$B,0),COUNTA($A$3:A43)+2)</f>
        <v>551.00699999999995</v>
      </c>
      <c r="T43" s="58">
        <f>INDEX('State Drawl_ISGS_NRLDC'!$1:$1048576,MATCH("Jhajjar",'State Drawl_ISGS_NRLDC'!$B:$B,0),COUNTA($A$3:A43)+2)</f>
        <v>349.50299999999999</v>
      </c>
      <c r="U43" s="57" t="e">
        <f t="shared" si="17"/>
        <v>#N/A</v>
      </c>
      <c r="V43" s="57" t="e">
        <f t="shared" si="18"/>
        <v>#N/A</v>
      </c>
      <c r="W43" s="57" t="e">
        <f t="shared" si="19"/>
        <v>#N/A</v>
      </c>
      <c r="X43" s="54"/>
      <c r="Y43" s="57">
        <f t="shared" si="20"/>
        <v>0</v>
      </c>
      <c r="Z43" s="57">
        <f t="shared" si="21"/>
        <v>0</v>
      </c>
      <c r="AA43" s="57">
        <f t="shared" si="22"/>
        <v>0</v>
      </c>
      <c r="AB43" s="57" t="e">
        <f t="shared" si="23"/>
        <v>#N/A</v>
      </c>
      <c r="AC43" s="57" t="e">
        <f t="shared" si="24"/>
        <v>#N/A</v>
      </c>
      <c r="AD43" s="57" t="e">
        <f t="shared" si="25"/>
        <v>#N/A</v>
      </c>
      <c r="AE43" s="54"/>
      <c r="AF43" s="54"/>
      <c r="AG43" s="54"/>
      <c r="AH43" s="54"/>
      <c r="AI43" s="54"/>
      <c r="AJ43" s="54"/>
      <c r="AK43" s="69"/>
      <c r="AL43" s="70">
        <f t="shared" si="16"/>
        <v>0</v>
      </c>
      <c r="AM43" s="69"/>
      <c r="AN43" s="68" t="str">
        <f t="shared" si="26"/>
        <v>OK</v>
      </c>
      <c r="AO43" s="65" t="str">
        <f t="shared" si="27"/>
        <v>OK</v>
      </c>
      <c r="AP43" s="65" t="str">
        <f t="shared" si="28"/>
        <v>OK</v>
      </c>
      <c r="AQ43" s="65" t="str">
        <f t="shared" si="29"/>
        <v>--</v>
      </c>
      <c r="AR43" s="65" t="str">
        <f t="shared" si="30"/>
        <v>--</v>
      </c>
      <c r="AS43" s="65" t="str">
        <f t="shared" si="31"/>
        <v>--</v>
      </c>
      <c r="AT43" s="63"/>
      <c r="AU43" s="66">
        <f t="shared" si="32"/>
        <v>0</v>
      </c>
    </row>
    <row r="44" spans="1:47">
      <c r="A44" s="51" t="s">
        <v>87</v>
      </c>
      <c r="B44" s="53">
        <v>0</v>
      </c>
      <c r="C44" s="179"/>
      <c r="D44" s="57">
        <f>INDEX('Drawl Schedule_SLDC'!$1:$1048576,9+COUNTA($A$3:A44),MATCH(D2,'Drawl Schedule_SLDC'!$9:$9,0))</f>
        <v>383.81</v>
      </c>
      <c r="E44" s="57">
        <f>INDEX('Drawl Schedule_SLDC'!$1:$1048576,9+COUNTA($A$3:A44),MATCH($E$2,'Drawl Schedule_SLDC'!$9:$9,0))</f>
        <v>515.86</v>
      </c>
      <c r="F44" s="57">
        <f>INDEX('Drawl Schedule_SLDC'!$1:$1048576,9+COUNTA($A$3:A44),MATCH($F$2,'Drawl Schedule_SLDC'!$9:$9,0))</f>
        <v>5.47</v>
      </c>
      <c r="G44" s="57" t="e">
        <f>INDEX('Drawl Schedule_SLDC'!$1:$1048576,9+COUNTA($A$3:A44),MATCH($G$2,'Drawl Schedule_SLDC'!$9:$9,0))</f>
        <v>#N/A</v>
      </c>
      <c r="H44" s="57">
        <f>INDEX('Drawl Schedule_SLDC'!$1:$1048576,9+COUNTA($A$3:A44),MATCH($H$2,'Drawl Schedule_SLDC'!$9:$9,0))</f>
        <v>84.05</v>
      </c>
      <c r="I44" s="57">
        <f>INDEX('Drawl Schedule_SLDC'!$1:$1048576,9+COUNTA($A$3:A44),MATCH($I$2,'Drawl Schedule_SLDC'!$9:$9,0))</f>
        <v>10</v>
      </c>
      <c r="J44" s="60"/>
      <c r="K44" s="57" t="e">
        <f>INDEX('Injection Schedule_SLDC'!$1:$1048576,6+COUNTA($A$3:A44),MATCH($K$2,'Injection Schedule_SLDC'!$6:$6,0))</f>
        <v>#N/A</v>
      </c>
      <c r="L44" s="57" t="e">
        <f>INDEX('Injection Schedule_SLDC'!$1:$1048576,6+COUNTA($A$3:A44),MATCH($L$2,'Injection Schedule_SLDC'!$6:$6,0))</f>
        <v>#N/A</v>
      </c>
      <c r="M44" s="57" t="e">
        <f>INDEX('Injection Schedule_SLDC'!$1:$1048576,6+COUNTA($A$3:A44),MATCH($M$2,'Injection Schedule_SLDC'!$6:$6,0))</f>
        <v>#N/A</v>
      </c>
      <c r="N44" s="57" t="e">
        <f>INDEX('Injection Schedule_SLDC'!$1:$1048576,6+COUNTA($A$3:A44),MATCH($N$2,'Injection Schedule_SLDC'!$6:$6,0))</f>
        <v>#N/A</v>
      </c>
      <c r="O44" s="57" t="e">
        <f>INDEX('Injection Schedule_SLDC'!$1:$1048576,6+COUNTA($A$3:A44),MATCH($O$2,'Injection Schedule_SLDC'!$6:$6,0))</f>
        <v>#N/A</v>
      </c>
      <c r="P44" s="57" t="e">
        <f>INDEX('Injection Schedule_SLDC'!$1:$1048576,6+COUNTA($A$3:A44),MATCH($P$2,'Injection Schedule_SLDC'!$6:$6,0))</f>
        <v>#N/A</v>
      </c>
      <c r="Q44" s="54"/>
      <c r="R44" s="58">
        <f>INDEX('State Drawl_ISGS_NRLDC'!$1:$1048576,MATCH("DADRIT",'State Drawl_ISGS_NRLDC'!$B:$B,0),COUNTA($A$3:A44)+2)</f>
        <v>312.94400000000002</v>
      </c>
      <c r="S44" s="58">
        <f>INDEX('State Drawl_ISGS_NRLDC'!$1:$1048576,MATCH("DADRT2",'State Drawl_ISGS_NRLDC'!$B:$B,0),COUNTA($A$3:A44)+2)</f>
        <v>549.02499999999998</v>
      </c>
      <c r="T44" s="58">
        <f>INDEX('State Drawl_ISGS_NRLDC'!$1:$1048576,MATCH("Jhajjar",'State Drawl_ISGS_NRLDC'!$B:$B,0),COUNTA($A$3:A44)+2)</f>
        <v>365.358</v>
      </c>
      <c r="U44" s="57" t="e">
        <f t="shared" si="17"/>
        <v>#N/A</v>
      </c>
      <c r="V44" s="57" t="e">
        <f t="shared" si="18"/>
        <v>#N/A</v>
      </c>
      <c r="W44" s="57" t="e">
        <f t="shared" si="19"/>
        <v>#N/A</v>
      </c>
      <c r="X44" s="54"/>
      <c r="Y44" s="57">
        <f t="shared" si="20"/>
        <v>0</v>
      </c>
      <c r="Z44" s="57">
        <f t="shared" si="21"/>
        <v>0</v>
      </c>
      <c r="AA44" s="57">
        <f t="shared" si="22"/>
        <v>0</v>
      </c>
      <c r="AB44" s="57" t="e">
        <f t="shared" si="23"/>
        <v>#N/A</v>
      </c>
      <c r="AC44" s="57" t="e">
        <f t="shared" si="24"/>
        <v>#N/A</v>
      </c>
      <c r="AD44" s="57" t="e">
        <f t="shared" si="25"/>
        <v>#N/A</v>
      </c>
      <c r="AE44" s="54"/>
      <c r="AF44" s="54"/>
      <c r="AG44" s="54"/>
      <c r="AH44" s="54"/>
      <c r="AI44" s="54"/>
      <c r="AJ44" s="54"/>
      <c r="AK44" s="69"/>
      <c r="AL44" s="70">
        <f t="shared" si="16"/>
        <v>0</v>
      </c>
      <c r="AM44" s="69"/>
      <c r="AN44" s="68" t="str">
        <f t="shared" si="26"/>
        <v>OK</v>
      </c>
      <c r="AO44" s="65" t="str">
        <f t="shared" si="27"/>
        <v>OK</v>
      </c>
      <c r="AP44" s="65" t="str">
        <f t="shared" si="28"/>
        <v>OK</v>
      </c>
      <c r="AQ44" s="65" t="str">
        <f t="shared" si="29"/>
        <v>--</v>
      </c>
      <c r="AR44" s="65" t="str">
        <f t="shared" si="30"/>
        <v>--</v>
      </c>
      <c r="AS44" s="65" t="str">
        <f t="shared" si="31"/>
        <v>--</v>
      </c>
      <c r="AT44" s="63"/>
      <c r="AU44" s="66">
        <f t="shared" si="32"/>
        <v>0</v>
      </c>
    </row>
    <row r="45" spans="1:47">
      <c r="A45" s="51" t="s">
        <v>88</v>
      </c>
      <c r="B45" s="53">
        <v>0</v>
      </c>
      <c r="C45" s="179"/>
      <c r="D45" s="57">
        <f>INDEX('Drawl Schedule_SLDC'!$1:$1048576,9+COUNTA($A$3:A45),MATCH(D2,'Drawl Schedule_SLDC'!$9:$9,0))</f>
        <v>383.81</v>
      </c>
      <c r="E45" s="57">
        <f>INDEX('Drawl Schedule_SLDC'!$1:$1048576,9+COUNTA($A$3:A45),MATCH($E$2,'Drawl Schedule_SLDC'!$9:$9,0))</f>
        <v>515.86</v>
      </c>
      <c r="F45" s="57">
        <f>INDEX('Drawl Schedule_SLDC'!$1:$1048576,9+COUNTA($A$3:A45),MATCH($F$2,'Drawl Schedule_SLDC'!$9:$9,0))</f>
        <v>5.47</v>
      </c>
      <c r="G45" s="57" t="e">
        <f>INDEX('Drawl Schedule_SLDC'!$1:$1048576,9+COUNTA($A$3:A45),MATCH($G$2,'Drawl Schedule_SLDC'!$9:$9,0))</f>
        <v>#N/A</v>
      </c>
      <c r="H45" s="57">
        <f>INDEX('Drawl Schedule_SLDC'!$1:$1048576,9+COUNTA($A$3:A45),MATCH($H$2,'Drawl Schedule_SLDC'!$9:$9,0))</f>
        <v>84.05</v>
      </c>
      <c r="I45" s="57">
        <f>INDEX('Drawl Schedule_SLDC'!$1:$1048576,9+COUNTA($A$3:A45),MATCH($I$2,'Drawl Schedule_SLDC'!$9:$9,0))</f>
        <v>30</v>
      </c>
      <c r="J45" s="60"/>
      <c r="K45" s="57" t="e">
        <f>INDEX('Injection Schedule_SLDC'!$1:$1048576,6+COUNTA($A$3:A45),MATCH($K$2,'Injection Schedule_SLDC'!$6:$6,0))</f>
        <v>#N/A</v>
      </c>
      <c r="L45" s="57" t="e">
        <f>INDEX('Injection Schedule_SLDC'!$1:$1048576,6+COUNTA($A$3:A45),MATCH($L$2,'Injection Schedule_SLDC'!$6:$6,0))</f>
        <v>#N/A</v>
      </c>
      <c r="M45" s="57" t="e">
        <f>INDEX('Injection Schedule_SLDC'!$1:$1048576,6+COUNTA($A$3:A45),MATCH($M$2,'Injection Schedule_SLDC'!$6:$6,0))</f>
        <v>#N/A</v>
      </c>
      <c r="N45" s="57" t="e">
        <f>INDEX('Injection Schedule_SLDC'!$1:$1048576,6+COUNTA($A$3:A45),MATCH($N$2,'Injection Schedule_SLDC'!$6:$6,0))</f>
        <v>#N/A</v>
      </c>
      <c r="O45" s="57" t="e">
        <f>INDEX('Injection Schedule_SLDC'!$1:$1048576,6+COUNTA($A$3:A45),MATCH($O$2,'Injection Schedule_SLDC'!$6:$6,0))</f>
        <v>#N/A</v>
      </c>
      <c r="P45" s="57" t="e">
        <f>INDEX('Injection Schedule_SLDC'!$1:$1048576,6+COUNTA($A$3:A45),MATCH($P$2,'Injection Schedule_SLDC'!$6:$6,0))</f>
        <v>#N/A</v>
      </c>
      <c r="Q45" s="54"/>
      <c r="R45" s="58">
        <f>INDEX('State Drawl_ISGS_NRLDC'!$1:$1048576,MATCH("DADRIT",'State Drawl_ISGS_NRLDC'!$B:$B,0),COUNTA($A$3:A45)+2)</f>
        <v>312.94400000000002</v>
      </c>
      <c r="S45" s="58">
        <f>INDEX('State Drawl_ISGS_NRLDC'!$1:$1048576,MATCH("DADRT2",'State Drawl_ISGS_NRLDC'!$B:$B,0),COUNTA($A$3:A45)+2)</f>
        <v>590.81899999999996</v>
      </c>
      <c r="T45" s="58">
        <f>INDEX('State Drawl_ISGS_NRLDC'!$1:$1048576,MATCH("Jhajjar",'State Drawl_ISGS_NRLDC'!$B:$B,0),COUNTA($A$3:A45)+2)</f>
        <v>365.358</v>
      </c>
      <c r="U45" s="57" t="e">
        <f t="shared" si="17"/>
        <v>#N/A</v>
      </c>
      <c r="V45" s="57" t="e">
        <f t="shared" si="18"/>
        <v>#N/A</v>
      </c>
      <c r="W45" s="57" t="e">
        <f t="shared" si="19"/>
        <v>#N/A</v>
      </c>
      <c r="X45" s="54"/>
      <c r="Y45" s="57">
        <f t="shared" si="20"/>
        <v>0</v>
      </c>
      <c r="Z45" s="57">
        <f t="shared" si="21"/>
        <v>0</v>
      </c>
      <c r="AA45" s="57">
        <f t="shared" si="22"/>
        <v>0</v>
      </c>
      <c r="AB45" s="57" t="e">
        <f t="shared" si="23"/>
        <v>#N/A</v>
      </c>
      <c r="AC45" s="57" t="e">
        <f t="shared" si="24"/>
        <v>#N/A</v>
      </c>
      <c r="AD45" s="57" t="e">
        <f t="shared" si="25"/>
        <v>#N/A</v>
      </c>
      <c r="AE45" s="54"/>
      <c r="AF45" s="54"/>
      <c r="AG45" s="54"/>
      <c r="AH45" s="54"/>
      <c r="AI45" s="54"/>
      <c r="AJ45" s="54"/>
      <c r="AK45" s="69"/>
      <c r="AL45" s="70">
        <f t="shared" si="16"/>
        <v>0</v>
      </c>
      <c r="AM45" s="69"/>
      <c r="AN45" s="68" t="str">
        <f t="shared" si="26"/>
        <v>OK</v>
      </c>
      <c r="AO45" s="65" t="str">
        <f t="shared" si="27"/>
        <v>OK</v>
      </c>
      <c r="AP45" s="65" t="str">
        <f t="shared" si="28"/>
        <v>OK</v>
      </c>
      <c r="AQ45" s="65" t="str">
        <f t="shared" si="29"/>
        <v>--</v>
      </c>
      <c r="AR45" s="65" t="str">
        <f t="shared" si="30"/>
        <v>--</v>
      </c>
      <c r="AS45" s="65" t="str">
        <f t="shared" si="31"/>
        <v>--</v>
      </c>
      <c r="AT45" s="63"/>
      <c r="AU45" s="66">
        <f t="shared" si="32"/>
        <v>0</v>
      </c>
    </row>
    <row r="46" spans="1:47">
      <c r="A46" s="51" t="s">
        <v>89</v>
      </c>
      <c r="B46" s="53">
        <v>0</v>
      </c>
      <c r="C46" s="179"/>
      <c r="D46" s="57">
        <f>INDEX('Drawl Schedule_SLDC'!$1:$1048576,9+COUNTA($A$3:A46),MATCH(D2,'Drawl Schedule_SLDC'!$9:$9,0))</f>
        <v>383.81</v>
      </c>
      <c r="E46" s="57">
        <f>INDEX('Drawl Schedule_SLDC'!$1:$1048576,9+COUNTA($A$3:A46),MATCH($E$2,'Drawl Schedule_SLDC'!$9:$9,0))</f>
        <v>515.86</v>
      </c>
      <c r="F46" s="57">
        <f>INDEX('Drawl Schedule_SLDC'!$1:$1048576,9+COUNTA($A$3:A46),MATCH($F$2,'Drawl Schedule_SLDC'!$9:$9,0))</f>
        <v>5.47</v>
      </c>
      <c r="G46" s="57" t="e">
        <f>INDEX('Drawl Schedule_SLDC'!$1:$1048576,9+COUNTA($A$3:A46),MATCH($G$2,'Drawl Schedule_SLDC'!$9:$9,0))</f>
        <v>#N/A</v>
      </c>
      <c r="H46" s="57">
        <f>INDEX('Drawl Schedule_SLDC'!$1:$1048576,9+COUNTA($A$3:A46),MATCH($H$2,'Drawl Schedule_SLDC'!$9:$9,0))</f>
        <v>84.05</v>
      </c>
      <c r="I46" s="57">
        <f>INDEX('Drawl Schedule_SLDC'!$1:$1048576,9+COUNTA($A$3:A46),MATCH($I$2,'Drawl Schedule_SLDC'!$9:$9,0))</f>
        <v>40</v>
      </c>
      <c r="J46" s="60"/>
      <c r="K46" s="57" t="e">
        <f>INDEX('Injection Schedule_SLDC'!$1:$1048576,6+COUNTA($A$3:A46),MATCH($K$2,'Injection Schedule_SLDC'!$6:$6,0))</f>
        <v>#N/A</v>
      </c>
      <c r="L46" s="57" t="e">
        <f>INDEX('Injection Schedule_SLDC'!$1:$1048576,6+COUNTA($A$3:A46),MATCH($L$2,'Injection Schedule_SLDC'!$6:$6,0))</f>
        <v>#N/A</v>
      </c>
      <c r="M46" s="57" t="e">
        <f>INDEX('Injection Schedule_SLDC'!$1:$1048576,6+COUNTA($A$3:A46),MATCH($M$2,'Injection Schedule_SLDC'!$6:$6,0))</f>
        <v>#N/A</v>
      </c>
      <c r="N46" s="57" t="e">
        <f>INDEX('Injection Schedule_SLDC'!$1:$1048576,6+COUNTA($A$3:A46),MATCH($N$2,'Injection Schedule_SLDC'!$6:$6,0))</f>
        <v>#N/A</v>
      </c>
      <c r="O46" s="57" t="e">
        <f>INDEX('Injection Schedule_SLDC'!$1:$1048576,6+COUNTA($A$3:A46),MATCH($O$2,'Injection Schedule_SLDC'!$6:$6,0))</f>
        <v>#N/A</v>
      </c>
      <c r="P46" s="57" t="e">
        <f>INDEX('Injection Schedule_SLDC'!$1:$1048576,6+COUNTA($A$3:A46),MATCH($P$2,'Injection Schedule_SLDC'!$6:$6,0))</f>
        <v>#N/A</v>
      </c>
      <c r="Q46" s="54"/>
      <c r="R46" s="58">
        <f>INDEX('State Drawl_ISGS_NRLDC'!$1:$1048576,MATCH("DADRIT",'State Drawl_ISGS_NRLDC'!$B:$B,0),COUNTA($A$3:A46)+2)</f>
        <v>362.495</v>
      </c>
      <c r="S46" s="58">
        <f>INDEX('State Drawl_ISGS_NRLDC'!$1:$1048576,MATCH("DADRT2",'State Drawl_ISGS_NRLDC'!$B:$B,0),COUNTA($A$3:A46)+2)</f>
        <v>615.59400000000005</v>
      </c>
      <c r="T46" s="58">
        <f>INDEX('State Drawl_ISGS_NRLDC'!$1:$1048576,MATCH("Jhajjar",'State Drawl_ISGS_NRLDC'!$B:$B,0),COUNTA($A$3:A46)+2)</f>
        <v>365.358</v>
      </c>
      <c r="U46" s="57" t="e">
        <f t="shared" si="17"/>
        <v>#N/A</v>
      </c>
      <c r="V46" s="57" t="e">
        <f t="shared" si="18"/>
        <v>#N/A</v>
      </c>
      <c r="W46" s="57" t="e">
        <f t="shared" si="19"/>
        <v>#N/A</v>
      </c>
      <c r="X46" s="54"/>
      <c r="Y46" s="57">
        <f t="shared" si="20"/>
        <v>0</v>
      </c>
      <c r="Z46" s="57">
        <f t="shared" si="21"/>
        <v>0</v>
      </c>
      <c r="AA46" s="57">
        <f t="shared" si="22"/>
        <v>0</v>
      </c>
      <c r="AB46" s="57" t="e">
        <f t="shared" si="23"/>
        <v>#N/A</v>
      </c>
      <c r="AC46" s="57" t="e">
        <f t="shared" si="24"/>
        <v>#N/A</v>
      </c>
      <c r="AD46" s="57" t="e">
        <f t="shared" si="25"/>
        <v>#N/A</v>
      </c>
      <c r="AE46" s="54"/>
      <c r="AF46" s="54"/>
      <c r="AG46" s="54"/>
      <c r="AH46" s="54"/>
      <c r="AI46" s="54"/>
      <c r="AJ46" s="54"/>
      <c r="AK46" s="69"/>
      <c r="AL46" s="70">
        <f t="shared" si="16"/>
        <v>0</v>
      </c>
      <c r="AM46" s="69"/>
      <c r="AN46" s="68" t="str">
        <f t="shared" si="26"/>
        <v>OK</v>
      </c>
      <c r="AO46" s="65" t="str">
        <f t="shared" si="27"/>
        <v>OK</v>
      </c>
      <c r="AP46" s="65" t="str">
        <f t="shared" si="28"/>
        <v>OK</v>
      </c>
      <c r="AQ46" s="65" t="str">
        <f t="shared" si="29"/>
        <v>--</v>
      </c>
      <c r="AR46" s="65" t="str">
        <f t="shared" si="30"/>
        <v>--</v>
      </c>
      <c r="AS46" s="65" t="str">
        <f t="shared" si="31"/>
        <v>--</v>
      </c>
      <c r="AT46" s="63"/>
      <c r="AU46" s="66">
        <f t="shared" si="32"/>
        <v>0</v>
      </c>
    </row>
    <row r="47" spans="1:47">
      <c r="A47" s="51" t="s">
        <v>90</v>
      </c>
      <c r="B47" s="53">
        <v>0</v>
      </c>
      <c r="C47" s="179"/>
      <c r="D47" s="57">
        <f>INDEX('Drawl Schedule_SLDC'!$1:$1048576,9+COUNTA($A$3:A47),MATCH(D2,'Drawl Schedule_SLDC'!$9:$9,0))</f>
        <v>383.81</v>
      </c>
      <c r="E47" s="57">
        <f>INDEX('Drawl Schedule_SLDC'!$1:$1048576,9+COUNTA($A$3:A47),MATCH($E$2,'Drawl Schedule_SLDC'!$9:$9,0))</f>
        <v>515.86</v>
      </c>
      <c r="F47" s="57">
        <f>INDEX('Drawl Schedule_SLDC'!$1:$1048576,9+COUNTA($A$3:A47),MATCH($F$2,'Drawl Schedule_SLDC'!$9:$9,0))</f>
        <v>5.47</v>
      </c>
      <c r="G47" s="57" t="e">
        <f>INDEX('Drawl Schedule_SLDC'!$1:$1048576,9+COUNTA($A$3:A47),MATCH($G$2,'Drawl Schedule_SLDC'!$9:$9,0))</f>
        <v>#N/A</v>
      </c>
      <c r="H47" s="57">
        <f>INDEX('Drawl Schedule_SLDC'!$1:$1048576,9+COUNTA($A$3:A47),MATCH($H$2,'Drawl Schedule_SLDC'!$9:$9,0))</f>
        <v>84.05</v>
      </c>
      <c r="I47" s="57">
        <f>INDEX('Drawl Schedule_SLDC'!$1:$1048576,9+COUNTA($A$3:A47),MATCH($I$2,'Drawl Schedule_SLDC'!$9:$9,0))</f>
        <v>40</v>
      </c>
      <c r="J47" s="60"/>
      <c r="K47" s="57" t="e">
        <f>INDEX('Injection Schedule_SLDC'!$1:$1048576,6+COUNTA($A$3:A47),MATCH($K$2,'Injection Schedule_SLDC'!$6:$6,0))</f>
        <v>#N/A</v>
      </c>
      <c r="L47" s="57" t="e">
        <f>INDEX('Injection Schedule_SLDC'!$1:$1048576,6+COUNTA($A$3:A47),MATCH($L$2,'Injection Schedule_SLDC'!$6:$6,0))</f>
        <v>#N/A</v>
      </c>
      <c r="M47" s="57" t="e">
        <f>INDEX('Injection Schedule_SLDC'!$1:$1048576,6+COUNTA($A$3:A47),MATCH($M$2,'Injection Schedule_SLDC'!$6:$6,0))</f>
        <v>#N/A</v>
      </c>
      <c r="N47" s="57" t="e">
        <f>INDEX('Injection Schedule_SLDC'!$1:$1048576,6+COUNTA($A$3:A47),MATCH($N$2,'Injection Schedule_SLDC'!$6:$6,0))</f>
        <v>#N/A</v>
      </c>
      <c r="O47" s="57" t="e">
        <f>INDEX('Injection Schedule_SLDC'!$1:$1048576,6+COUNTA($A$3:A47),MATCH($O$2,'Injection Schedule_SLDC'!$6:$6,0))</f>
        <v>#N/A</v>
      </c>
      <c r="P47" s="57" t="e">
        <f>INDEX('Injection Schedule_SLDC'!$1:$1048576,6+COUNTA($A$3:A47),MATCH($P$2,'Injection Schedule_SLDC'!$6:$6,0))</f>
        <v>#N/A</v>
      </c>
      <c r="Q47" s="54"/>
      <c r="R47" s="58">
        <f>INDEX('State Drawl_ISGS_NRLDC'!$1:$1048576,MATCH("DADRIT",'State Drawl_ISGS_NRLDC'!$B:$B,0),COUNTA($A$3:A47)+2)</f>
        <v>372.40600000000001</v>
      </c>
      <c r="S47" s="58">
        <f>INDEX('State Drawl_ISGS_NRLDC'!$1:$1048576,MATCH("DADRT2",'State Drawl_ISGS_NRLDC'!$B:$B,0),COUNTA($A$3:A47)+2)</f>
        <v>627.60299999999995</v>
      </c>
      <c r="T47" s="58">
        <f>INDEX('State Drawl_ISGS_NRLDC'!$1:$1048576,MATCH("Jhajjar",'State Drawl_ISGS_NRLDC'!$B:$B,0),COUNTA($A$3:A47)+2)</f>
        <v>365.358</v>
      </c>
      <c r="U47" s="57" t="e">
        <f t="shared" si="17"/>
        <v>#N/A</v>
      </c>
      <c r="V47" s="57" t="e">
        <f t="shared" si="18"/>
        <v>#N/A</v>
      </c>
      <c r="W47" s="57" t="e">
        <f t="shared" si="19"/>
        <v>#N/A</v>
      </c>
      <c r="X47" s="54"/>
      <c r="Y47" s="57">
        <f t="shared" si="20"/>
        <v>0</v>
      </c>
      <c r="Z47" s="57">
        <f t="shared" si="21"/>
        <v>0</v>
      </c>
      <c r="AA47" s="57">
        <f t="shared" si="22"/>
        <v>0</v>
      </c>
      <c r="AB47" s="57" t="e">
        <f t="shared" si="23"/>
        <v>#N/A</v>
      </c>
      <c r="AC47" s="57" t="e">
        <f t="shared" si="24"/>
        <v>#N/A</v>
      </c>
      <c r="AD47" s="57" t="e">
        <f t="shared" si="25"/>
        <v>#N/A</v>
      </c>
      <c r="AE47" s="54"/>
      <c r="AF47" s="54"/>
      <c r="AG47" s="54"/>
      <c r="AH47" s="54"/>
      <c r="AI47" s="54"/>
      <c r="AJ47" s="54"/>
      <c r="AK47" s="69"/>
      <c r="AL47" s="70">
        <f t="shared" si="16"/>
        <v>0</v>
      </c>
      <c r="AM47" s="69"/>
      <c r="AN47" s="68" t="str">
        <f t="shared" si="26"/>
        <v>OK</v>
      </c>
      <c r="AO47" s="65" t="str">
        <f t="shared" si="27"/>
        <v>OK</v>
      </c>
      <c r="AP47" s="65" t="str">
        <f t="shared" si="28"/>
        <v>OK</v>
      </c>
      <c r="AQ47" s="65" t="str">
        <f t="shared" si="29"/>
        <v>--</v>
      </c>
      <c r="AR47" s="65" t="str">
        <f t="shared" si="30"/>
        <v>--</v>
      </c>
      <c r="AS47" s="65" t="str">
        <f t="shared" si="31"/>
        <v>--</v>
      </c>
      <c r="AT47" s="63"/>
      <c r="AU47" s="66">
        <f t="shared" si="32"/>
        <v>0</v>
      </c>
    </row>
    <row r="48" spans="1:47">
      <c r="A48" s="51" t="s">
        <v>91</v>
      </c>
      <c r="B48" s="53">
        <v>0</v>
      </c>
      <c r="C48" s="179"/>
      <c r="D48" s="57">
        <f>INDEX('Drawl Schedule_SLDC'!$1:$1048576,9+COUNTA($A$3:A48),MATCH(D2,'Drawl Schedule_SLDC'!$9:$9,0))</f>
        <v>383.81</v>
      </c>
      <c r="E48" s="57">
        <f>INDEX('Drawl Schedule_SLDC'!$1:$1048576,9+COUNTA($A$3:A48),MATCH($E$2,'Drawl Schedule_SLDC'!$9:$9,0))</f>
        <v>515.86</v>
      </c>
      <c r="F48" s="57">
        <f>INDEX('Drawl Schedule_SLDC'!$1:$1048576,9+COUNTA($A$3:A48),MATCH($F$2,'Drawl Schedule_SLDC'!$9:$9,0))</f>
        <v>5.47</v>
      </c>
      <c r="G48" s="57" t="e">
        <f>INDEX('Drawl Schedule_SLDC'!$1:$1048576,9+COUNTA($A$3:A48),MATCH($G$2,'Drawl Schedule_SLDC'!$9:$9,0))</f>
        <v>#N/A</v>
      </c>
      <c r="H48" s="57">
        <f>INDEX('Drawl Schedule_SLDC'!$1:$1048576,9+COUNTA($A$3:A48),MATCH($H$2,'Drawl Schedule_SLDC'!$9:$9,0))</f>
        <v>84.05</v>
      </c>
      <c r="I48" s="57">
        <f>INDEX('Drawl Schedule_SLDC'!$1:$1048576,9+COUNTA($A$3:A48),MATCH($I$2,'Drawl Schedule_SLDC'!$9:$9,0))</f>
        <v>40</v>
      </c>
      <c r="J48" s="60"/>
      <c r="K48" s="57" t="e">
        <f>INDEX('Injection Schedule_SLDC'!$1:$1048576,6+COUNTA($A$3:A48),MATCH($K$2,'Injection Schedule_SLDC'!$6:$6,0))</f>
        <v>#N/A</v>
      </c>
      <c r="L48" s="57" t="e">
        <f>INDEX('Injection Schedule_SLDC'!$1:$1048576,6+COUNTA($A$3:A48),MATCH($L$2,'Injection Schedule_SLDC'!$6:$6,0))</f>
        <v>#N/A</v>
      </c>
      <c r="M48" s="57" t="e">
        <f>INDEX('Injection Schedule_SLDC'!$1:$1048576,6+COUNTA($A$3:A48),MATCH($M$2,'Injection Schedule_SLDC'!$6:$6,0))</f>
        <v>#N/A</v>
      </c>
      <c r="N48" s="57" t="e">
        <f>INDEX('Injection Schedule_SLDC'!$1:$1048576,6+COUNTA($A$3:A48),MATCH($N$2,'Injection Schedule_SLDC'!$6:$6,0))</f>
        <v>#N/A</v>
      </c>
      <c r="O48" s="57" t="e">
        <f>INDEX('Injection Schedule_SLDC'!$1:$1048576,6+COUNTA($A$3:A48),MATCH($O$2,'Injection Schedule_SLDC'!$6:$6,0))</f>
        <v>#N/A</v>
      </c>
      <c r="P48" s="57" t="e">
        <f>INDEX('Injection Schedule_SLDC'!$1:$1048576,6+COUNTA($A$3:A48),MATCH($P$2,'Injection Schedule_SLDC'!$6:$6,0))</f>
        <v>#N/A</v>
      </c>
      <c r="Q48" s="54"/>
      <c r="R48" s="58">
        <f>INDEX('State Drawl_ISGS_NRLDC'!$1:$1048576,MATCH("DADRIT",'State Drawl_ISGS_NRLDC'!$B:$B,0),COUNTA($A$3:A48)+2)</f>
        <v>387.27100000000002</v>
      </c>
      <c r="S48" s="58">
        <f>INDEX('State Drawl_ISGS_NRLDC'!$1:$1048576,MATCH("DADRT2",'State Drawl_ISGS_NRLDC'!$B:$B,0),COUNTA($A$3:A48)+2)</f>
        <v>637.51300000000003</v>
      </c>
      <c r="T48" s="58">
        <f>INDEX('State Drawl_ISGS_NRLDC'!$1:$1048576,MATCH("Jhajjar",'State Drawl_ISGS_NRLDC'!$B:$B,0),COUNTA($A$3:A48)+2)</f>
        <v>365.358</v>
      </c>
      <c r="U48" s="57" t="e">
        <f t="shared" si="17"/>
        <v>#N/A</v>
      </c>
      <c r="V48" s="57" t="e">
        <f t="shared" si="18"/>
        <v>#N/A</v>
      </c>
      <c r="W48" s="57" t="e">
        <f t="shared" si="19"/>
        <v>#N/A</v>
      </c>
      <c r="X48" s="54"/>
      <c r="Y48" s="57">
        <f t="shared" si="20"/>
        <v>0</v>
      </c>
      <c r="Z48" s="57">
        <f t="shared" si="21"/>
        <v>0</v>
      </c>
      <c r="AA48" s="57">
        <f t="shared" si="22"/>
        <v>0</v>
      </c>
      <c r="AB48" s="57" t="e">
        <f t="shared" si="23"/>
        <v>#N/A</v>
      </c>
      <c r="AC48" s="57" t="e">
        <f t="shared" si="24"/>
        <v>#N/A</v>
      </c>
      <c r="AD48" s="57" t="e">
        <f t="shared" si="25"/>
        <v>#N/A</v>
      </c>
      <c r="AE48" s="54"/>
      <c r="AF48" s="54"/>
      <c r="AG48" s="54"/>
      <c r="AH48" s="54"/>
      <c r="AI48" s="54"/>
      <c r="AJ48" s="54"/>
      <c r="AK48" s="69"/>
      <c r="AL48" s="70">
        <f t="shared" si="16"/>
        <v>0</v>
      </c>
      <c r="AM48" s="69"/>
      <c r="AN48" s="68" t="str">
        <f t="shared" si="26"/>
        <v>OK</v>
      </c>
      <c r="AO48" s="65" t="str">
        <f t="shared" si="27"/>
        <v>OK</v>
      </c>
      <c r="AP48" s="65" t="str">
        <f t="shared" si="28"/>
        <v>OK</v>
      </c>
      <c r="AQ48" s="65" t="str">
        <f t="shared" si="29"/>
        <v>--</v>
      </c>
      <c r="AR48" s="65" t="str">
        <f t="shared" si="30"/>
        <v>--</v>
      </c>
      <c r="AS48" s="65" t="str">
        <f t="shared" si="31"/>
        <v>--</v>
      </c>
      <c r="AT48" s="63"/>
      <c r="AU48" s="66">
        <f t="shared" si="32"/>
        <v>0</v>
      </c>
    </row>
    <row r="49" spans="1:47">
      <c r="A49" s="51" t="s">
        <v>92</v>
      </c>
      <c r="B49" s="53">
        <v>0</v>
      </c>
      <c r="C49" s="179"/>
      <c r="D49" s="57">
        <f>INDEX('Drawl Schedule_SLDC'!$1:$1048576,9+COUNTA($A$3:A49),MATCH(D2,'Drawl Schedule_SLDC'!$9:$9,0))</f>
        <v>383.81</v>
      </c>
      <c r="E49" s="57">
        <f>INDEX('Drawl Schedule_SLDC'!$1:$1048576,9+COUNTA($A$3:A49),MATCH($E$2,'Drawl Schedule_SLDC'!$9:$9,0))</f>
        <v>515.86</v>
      </c>
      <c r="F49" s="57">
        <f>INDEX('Drawl Schedule_SLDC'!$1:$1048576,9+COUNTA($A$3:A49),MATCH($F$2,'Drawl Schedule_SLDC'!$9:$9,0))</f>
        <v>5.47</v>
      </c>
      <c r="G49" s="57" t="e">
        <f>INDEX('Drawl Schedule_SLDC'!$1:$1048576,9+COUNTA($A$3:A49),MATCH($G$2,'Drawl Schedule_SLDC'!$9:$9,0))</f>
        <v>#N/A</v>
      </c>
      <c r="H49" s="57">
        <f>INDEX('Drawl Schedule_SLDC'!$1:$1048576,9+COUNTA($A$3:A49),MATCH($H$2,'Drawl Schedule_SLDC'!$9:$9,0))</f>
        <v>84.05</v>
      </c>
      <c r="I49" s="57">
        <f>INDEX('Drawl Schedule_SLDC'!$1:$1048576,9+COUNTA($A$3:A49),MATCH($I$2,'Drawl Schedule_SLDC'!$9:$9,0))</f>
        <v>40</v>
      </c>
      <c r="J49" s="60"/>
      <c r="K49" s="57" t="e">
        <f>INDEX('Injection Schedule_SLDC'!$1:$1048576,6+COUNTA($A$3:A49),MATCH($K$2,'Injection Schedule_SLDC'!$6:$6,0))</f>
        <v>#N/A</v>
      </c>
      <c r="L49" s="57" t="e">
        <f>INDEX('Injection Schedule_SLDC'!$1:$1048576,6+COUNTA($A$3:A49),MATCH($L$2,'Injection Schedule_SLDC'!$6:$6,0))</f>
        <v>#N/A</v>
      </c>
      <c r="M49" s="57" t="e">
        <f>INDEX('Injection Schedule_SLDC'!$1:$1048576,6+COUNTA($A$3:A49),MATCH($M$2,'Injection Schedule_SLDC'!$6:$6,0))</f>
        <v>#N/A</v>
      </c>
      <c r="N49" s="57" t="e">
        <f>INDEX('Injection Schedule_SLDC'!$1:$1048576,6+COUNTA($A$3:A49),MATCH($N$2,'Injection Schedule_SLDC'!$6:$6,0))</f>
        <v>#N/A</v>
      </c>
      <c r="O49" s="57" t="e">
        <f>INDEX('Injection Schedule_SLDC'!$1:$1048576,6+COUNTA($A$3:A49),MATCH($O$2,'Injection Schedule_SLDC'!$6:$6,0))</f>
        <v>#N/A</v>
      </c>
      <c r="P49" s="57" t="e">
        <f>INDEX('Injection Schedule_SLDC'!$1:$1048576,6+COUNTA($A$3:A49),MATCH($P$2,'Injection Schedule_SLDC'!$6:$6,0))</f>
        <v>#N/A</v>
      </c>
      <c r="Q49" s="54"/>
      <c r="R49" s="58">
        <f>INDEX('State Drawl_ISGS_NRLDC'!$1:$1048576,MATCH("DADRIT",'State Drawl_ISGS_NRLDC'!$B:$B,0),COUNTA($A$3:A49)+2)</f>
        <v>387.27100000000002</v>
      </c>
      <c r="S49" s="58">
        <f>INDEX('State Drawl_ISGS_NRLDC'!$1:$1048576,MATCH("DADRT2",'State Drawl_ISGS_NRLDC'!$B:$B,0),COUNTA($A$3:A49)+2)</f>
        <v>642.548</v>
      </c>
      <c r="T49" s="58">
        <f>INDEX('State Drawl_ISGS_NRLDC'!$1:$1048576,MATCH("Jhajjar",'State Drawl_ISGS_NRLDC'!$B:$B,0),COUNTA($A$3:A49)+2)</f>
        <v>365.358</v>
      </c>
      <c r="U49" s="57" t="e">
        <f t="shared" si="17"/>
        <v>#N/A</v>
      </c>
      <c r="V49" s="57" t="e">
        <f t="shared" si="18"/>
        <v>#N/A</v>
      </c>
      <c r="W49" s="57" t="e">
        <f t="shared" si="19"/>
        <v>#N/A</v>
      </c>
      <c r="X49" s="54"/>
      <c r="Y49" s="57">
        <f t="shared" si="20"/>
        <v>0</v>
      </c>
      <c r="Z49" s="57">
        <f t="shared" si="21"/>
        <v>0</v>
      </c>
      <c r="AA49" s="57">
        <f t="shared" si="22"/>
        <v>0</v>
      </c>
      <c r="AB49" s="57" t="e">
        <f t="shared" si="23"/>
        <v>#N/A</v>
      </c>
      <c r="AC49" s="57" t="e">
        <f t="shared" si="24"/>
        <v>#N/A</v>
      </c>
      <c r="AD49" s="57" t="e">
        <f t="shared" si="25"/>
        <v>#N/A</v>
      </c>
      <c r="AE49" s="54"/>
      <c r="AF49" s="54"/>
      <c r="AG49" s="54"/>
      <c r="AH49" s="54"/>
      <c r="AI49" s="54"/>
      <c r="AJ49" s="54"/>
      <c r="AK49" s="69"/>
      <c r="AL49" s="70">
        <f t="shared" si="16"/>
        <v>0</v>
      </c>
      <c r="AM49" s="69"/>
      <c r="AN49" s="68" t="str">
        <f t="shared" si="26"/>
        <v>OK</v>
      </c>
      <c r="AO49" s="65" t="str">
        <f t="shared" si="27"/>
        <v>OK</v>
      </c>
      <c r="AP49" s="65" t="str">
        <f t="shared" si="28"/>
        <v>OK</v>
      </c>
      <c r="AQ49" s="65" t="str">
        <f t="shared" si="29"/>
        <v>--</v>
      </c>
      <c r="AR49" s="65" t="str">
        <f t="shared" si="30"/>
        <v>--</v>
      </c>
      <c r="AS49" s="65" t="str">
        <f t="shared" si="31"/>
        <v>--</v>
      </c>
      <c r="AT49" s="63"/>
      <c r="AU49" s="66">
        <f t="shared" si="32"/>
        <v>0</v>
      </c>
    </row>
    <row r="50" spans="1:47">
      <c r="A50" s="51" t="s">
        <v>93</v>
      </c>
      <c r="B50" s="53">
        <v>0</v>
      </c>
      <c r="C50" s="179"/>
      <c r="D50" s="57">
        <f>INDEX('Drawl Schedule_SLDC'!$1:$1048576,9+COUNTA($A$3:A50),MATCH(D2,'Drawl Schedule_SLDC'!$9:$9,0))</f>
        <v>383.81</v>
      </c>
      <c r="E50" s="57">
        <f>INDEX('Drawl Schedule_SLDC'!$1:$1048576,9+COUNTA($A$3:A50),MATCH($E$2,'Drawl Schedule_SLDC'!$9:$9,0))</f>
        <v>515.86</v>
      </c>
      <c r="F50" s="57">
        <f>INDEX('Drawl Schedule_SLDC'!$1:$1048576,9+COUNTA($A$3:A50),MATCH($F$2,'Drawl Schedule_SLDC'!$9:$9,0))</f>
        <v>5.47</v>
      </c>
      <c r="G50" s="57" t="e">
        <f>INDEX('Drawl Schedule_SLDC'!$1:$1048576,9+COUNTA($A$3:A50),MATCH($G$2,'Drawl Schedule_SLDC'!$9:$9,0))</f>
        <v>#N/A</v>
      </c>
      <c r="H50" s="57">
        <f>INDEX('Drawl Schedule_SLDC'!$1:$1048576,9+COUNTA($A$3:A50),MATCH($H$2,'Drawl Schedule_SLDC'!$9:$9,0))</f>
        <v>84.05</v>
      </c>
      <c r="I50" s="57">
        <f>INDEX('Drawl Schedule_SLDC'!$1:$1048576,9+COUNTA($A$3:A50),MATCH($I$2,'Drawl Schedule_SLDC'!$9:$9,0))</f>
        <v>50</v>
      </c>
      <c r="J50" s="60"/>
      <c r="K50" s="57" t="e">
        <f>INDEX('Injection Schedule_SLDC'!$1:$1048576,6+COUNTA($A$3:A50),MATCH($K$2,'Injection Schedule_SLDC'!$6:$6,0))</f>
        <v>#N/A</v>
      </c>
      <c r="L50" s="57" t="e">
        <f>INDEX('Injection Schedule_SLDC'!$1:$1048576,6+COUNTA($A$3:A50),MATCH($L$2,'Injection Schedule_SLDC'!$6:$6,0))</f>
        <v>#N/A</v>
      </c>
      <c r="M50" s="57" t="e">
        <f>INDEX('Injection Schedule_SLDC'!$1:$1048576,6+COUNTA($A$3:A50),MATCH($M$2,'Injection Schedule_SLDC'!$6:$6,0))</f>
        <v>#N/A</v>
      </c>
      <c r="N50" s="57" t="e">
        <f>INDEX('Injection Schedule_SLDC'!$1:$1048576,6+COUNTA($A$3:A50),MATCH($N$2,'Injection Schedule_SLDC'!$6:$6,0))</f>
        <v>#N/A</v>
      </c>
      <c r="O50" s="57" t="e">
        <f>INDEX('Injection Schedule_SLDC'!$1:$1048576,6+COUNTA($A$3:A50),MATCH($O$2,'Injection Schedule_SLDC'!$6:$6,0))</f>
        <v>#N/A</v>
      </c>
      <c r="P50" s="57" t="e">
        <f>INDEX('Injection Schedule_SLDC'!$1:$1048576,6+COUNTA($A$3:A50),MATCH($P$2,'Injection Schedule_SLDC'!$6:$6,0))</f>
        <v>#N/A</v>
      </c>
      <c r="Q50" s="54"/>
      <c r="R50" s="58">
        <f>INDEX('State Drawl_ISGS_NRLDC'!$1:$1048576,MATCH("DADRIT",'State Drawl_ISGS_NRLDC'!$B:$B,0),COUNTA($A$3:A50)+2)</f>
        <v>377.36099999999999</v>
      </c>
      <c r="S50" s="58">
        <f>INDEX('State Drawl_ISGS_NRLDC'!$1:$1048576,MATCH("DADRT2",'State Drawl_ISGS_NRLDC'!$B:$B,0),COUNTA($A$3:A50)+2)</f>
        <v>642.399</v>
      </c>
      <c r="T50" s="58">
        <f>INDEX('State Drawl_ISGS_NRLDC'!$1:$1048576,MATCH("Jhajjar",'State Drawl_ISGS_NRLDC'!$B:$B,0),COUNTA($A$3:A50)+2)</f>
        <v>365.358</v>
      </c>
      <c r="U50" s="57" t="e">
        <f t="shared" si="17"/>
        <v>#N/A</v>
      </c>
      <c r="V50" s="57" t="e">
        <f t="shared" si="18"/>
        <v>#N/A</v>
      </c>
      <c r="W50" s="57" t="e">
        <f t="shared" si="19"/>
        <v>#N/A</v>
      </c>
      <c r="X50" s="54"/>
      <c r="Y50" s="57">
        <f t="shared" si="20"/>
        <v>0</v>
      </c>
      <c r="Z50" s="57">
        <f t="shared" si="21"/>
        <v>0</v>
      </c>
      <c r="AA50" s="57">
        <f t="shared" si="22"/>
        <v>0</v>
      </c>
      <c r="AB50" s="57" t="e">
        <f t="shared" si="23"/>
        <v>#N/A</v>
      </c>
      <c r="AC50" s="57" t="e">
        <f t="shared" si="24"/>
        <v>#N/A</v>
      </c>
      <c r="AD50" s="57" t="e">
        <f t="shared" si="25"/>
        <v>#N/A</v>
      </c>
      <c r="AE50" s="54"/>
      <c r="AF50" s="54"/>
      <c r="AG50" s="54"/>
      <c r="AH50" s="54"/>
      <c r="AI50" s="54"/>
      <c r="AJ50" s="54"/>
      <c r="AK50" s="69"/>
      <c r="AL50" s="70">
        <f t="shared" si="16"/>
        <v>0</v>
      </c>
      <c r="AM50" s="69"/>
      <c r="AN50" s="68" t="str">
        <f t="shared" si="26"/>
        <v>OK</v>
      </c>
      <c r="AO50" s="65" t="str">
        <f t="shared" si="27"/>
        <v>OK</v>
      </c>
      <c r="AP50" s="65" t="str">
        <f t="shared" si="28"/>
        <v>OK</v>
      </c>
      <c r="AQ50" s="65" t="str">
        <f t="shared" si="29"/>
        <v>--</v>
      </c>
      <c r="AR50" s="65" t="str">
        <f t="shared" si="30"/>
        <v>--</v>
      </c>
      <c r="AS50" s="65" t="str">
        <f t="shared" si="31"/>
        <v>--</v>
      </c>
      <c r="AT50" s="63"/>
      <c r="AU50" s="66">
        <f t="shared" si="32"/>
        <v>0</v>
      </c>
    </row>
    <row r="51" spans="1:47">
      <c r="A51" s="51" t="s">
        <v>94</v>
      </c>
      <c r="B51" s="53">
        <v>0</v>
      </c>
      <c r="C51" s="179"/>
      <c r="D51" s="57">
        <f>INDEX('Drawl Schedule_SLDC'!$1:$1048576,9+COUNTA($A$3:A51),MATCH(D2,'Drawl Schedule_SLDC'!$9:$9,0))</f>
        <v>383.81</v>
      </c>
      <c r="E51" s="57">
        <f>INDEX('Drawl Schedule_SLDC'!$1:$1048576,9+COUNTA($A$3:A51),MATCH($E$2,'Drawl Schedule_SLDC'!$9:$9,0))</f>
        <v>515.86</v>
      </c>
      <c r="F51" s="57">
        <f>INDEX('Drawl Schedule_SLDC'!$1:$1048576,9+COUNTA($A$3:A51),MATCH($F$2,'Drawl Schedule_SLDC'!$9:$9,0))</f>
        <v>5.47</v>
      </c>
      <c r="G51" s="57" t="e">
        <f>INDEX('Drawl Schedule_SLDC'!$1:$1048576,9+COUNTA($A$3:A51),MATCH($G$2,'Drawl Schedule_SLDC'!$9:$9,0))</f>
        <v>#N/A</v>
      </c>
      <c r="H51" s="57">
        <f>INDEX('Drawl Schedule_SLDC'!$1:$1048576,9+COUNTA($A$3:A51),MATCH($H$2,'Drawl Schedule_SLDC'!$9:$9,0))</f>
        <v>84.05</v>
      </c>
      <c r="I51" s="57">
        <f>INDEX('Drawl Schedule_SLDC'!$1:$1048576,9+COUNTA($A$3:A51),MATCH($I$2,'Drawl Schedule_SLDC'!$9:$9,0))</f>
        <v>50</v>
      </c>
      <c r="J51" s="60"/>
      <c r="K51" s="57" t="e">
        <f>INDEX('Injection Schedule_SLDC'!$1:$1048576,6+COUNTA($A$3:A51),MATCH($K$2,'Injection Schedule_SLDC'!$6:$6,0))</f>
        <v>#N/A</v>
      </c>
      <c r="L51" s="57" t="e">
        <f>INDEX('Injection Schedule_SLDC'!$1:$1048576,6+COUNTA($A$3:A51),MATCH($L$2,'Injection Schedule_SLDC'!$6:$6,0))</f>
        <v>#N/A</v>
      </c>
      <c r="M51" s="57" t="e">
        <f>INDEX('Injection Schedule_SLDC'!$1:$1048576,6+COUNTA($A$3:A51),MATCH($M$2,'Injection Schedule_SLDC'!$6:$6,0))</f>
        <v>#N/A</v>
      </c>
      <c r="N51" s="57" t="e">
        <f>INDEX('Injection Schedule_SLDC'!$1:$1048576,6+COUNTA($A$3:A51),MATCH($N$2,'Injection Schedule_SLDC'!$6:$6,0))</f>
        <v>#N/A</v>
      </c>
      <c r="O51" s="57" t="e">
        <f>INDEX('Injection Schedule_SLDC'!$1:$1048576,6+COUNTA($A$3:A51),MATCH($O$2,'Injection Schedule_SLDC'!$6:$6,0))</f>
        <v>#N/A</v>
      </c>
      <c r="P51" s="57" t="e">
        <f>INDEX('Injection Schedule_SLDC'!$1:$1048576,6+COUNTA($A$3:A51),MATCH($P$2,'Injection Schedule_SLDC'!$6:$6,0))</f>
        <v>#N/A</v>
      </c>
      <c r="Q51" s="54"/>
      <c r="R51" s="58">
        <f>INDEX('State Drawl_ISGS_NRLDC'!$1:$1048576,MATCH("DADRIT",'State Drawl_ISGS_NRLDC'!$B:$B,0),COUNTA($A$3:A51)+2)</f>
        <v>382.31599999999997</v>
      </c>
      <c r="S51" s="58">
        <f>INDEX('State Drawl_ISGS_NRLDC'!$1:$1048576,MATCH("DADRT2",'State Drawl_ISGS_NRLDC'!$B:$B,0),COUNTA($A$3:A51)+2)</f>
        <v>635.41200000000003</v>
      </c>
      <c r="T51" s="58">
        <f>INDEX('State Drawl_ISGS_NRLDC'!$1:$1048576,MATCH("Jhajjar",'State Drawl_ISGS_NRLDC'!$B:$B,0),COUNTA($A$3:A51)+2)</f>
        <v>365.358</v>
      </c>
      <c r="U51" s="57" t="e">
        <f t="shared" si="17"/>
        <v>#N/A</v>
      </c>
      <c r="V51" s="57" t="e">
        <f t="shared" si="18"/>
        <v>#N/A</v>
      </c>
      <c r="W51" s="57" t="e">
        <f t="shared" si="19"/>
        <v>#N/A</v>
      </c>
      <c r="X51" s="54"/>
      <c r="Y51" s="57">
        <f t="shared" si="20"/>
        <v>0</v>
      </c>
      <c r="Z51" s="57">
        <f t="shared" si="21"/>
        <v>0</v>
      </c>
      <c r="AA51" s="57">
        <f t="shared" si="22"/>
        <v>0</v>
      </c>
      <c r="AB51" s="57" t="e">
        <f t="shared" si="23"/>
        <v>#N/A</v>
      </c>
      <c r="AC51" s="57" t="e">
        <f t="shared" si="24"/>
        <v>#N/A</v>
      </c>
      <c r="AD51" s="57" t="e">
        <f t="shared" si="25"/>
        <v>#N/A</v>
      </c>
      <c r="AE51" s="54"/>
      <c r="AF51" s="54"/>
      <c r="AG51" s="54"/>
      <c r="AH51" s="54"/>
      <c r="AI51" s="54"/>
      <c r="AJ51" s="54"/>
      <c r="AK51" s="69"/>
      <c r="AL51" s="70">
        <f t="shared" si="16"/>
        <v>0</v>
      </c>
      <c r="AM51" s="69"/>
      <c r="AN51" s="68" t="str">
        <f t="shared" si="26"/>
        <v>OK</v>
      </c>
      <c r="AO51" s="65" t="str">
        <f t="shared" si="27"/>
        <v>OK</v>
      </c>
      <c r="AP51" s="65" t="str">
        <f t="shared" si="28"/>
        <v>OK</v>
      </c>
      <c r="AQ51" s="65" t="str">
        <f t="shared" si="29"/>
        <v>--</v>
      </c>
      <c r="AR51" s="65" t="str">
        <f t="shared" si="30"/>
        <v>--</v>
      </c>
      <c r="AS51" s="65" t="str">
        <f t="shared" si="31"/>
        <v>--</v>
      </c>
      <c r="AT51" s="63"/>
      <c r="AU51" s="66">
        <f t="shared" si="32"/>
        <v>0</v>
      </c>
    </row>
    <row r="52" spans="1:47">
      <c r="A52" s="51" t="s">
        <v>95</v>
      </c>
      <c r="B52" s="53">
        <v>0</v>
      </c>
      <c r="C52" s="179"/>
      <c r="D52" s="57">
        <f>INDEX('Drawl Schedule_SLDC'!$1:$1048576,9+COUNTA($A$3:A52),MATCH(D2,'Drawl Schedule_SLDC'!$9:$9,0))</f>
        <v>383.81</v>
      </c>
      <c r="E52" s="57">
        <f>INDEX('Drawl Schedule_SLDC'!$1:$1048576,9+COUNTA($A$3:A52),MATCH($E$2,'Drawl Schedule_SLDC'!$9:$9,0))</f>
        <v>515.86</v>
      </c>
      <c r="F52" s="57">
        <f>INDEX('Drawl Schedule_SLDC'!$1:$1048576,9+COUNTA($A$3:A52),MATCH($F$2,'Drawl Schedule_SLDC'!$9:$9,0))</f>
        <v>5.47</v>
      </c>
      <c r="G52" s="57" t="e">
        <f>INDEX('Drawl Schedule_SLDC'!$1:$1048576,9+COUNTA($A$3:A52),MATCH($G$2,'Drawl Schedule_SLDC'!$9:$9,0))</f>
        <v>#N/A</v>
      </c>
      <c r="H52" s="57">
        <f>INDEX('Drawl Schedule_SLDC'!$1:$1048576,9+COUNTA($A$3:A52),MATCH($H$2,'Drawl Schedule_SLDC'!$9:$9,0))</f>
        <v>84.05</v>
      </c>
      <c r="I52" s="57">
        <f>INDEX('Drawl Schedule_SLDC'!$1:$1048576,9+COUNTA($A$3:A52),MATCH($I$2,'Drawl Schedule_SLDC'!$9:$9,0))</f>
        <v>50</v>
      </c>
      <c r="J52" s="60"/>
      <c r="K52" s="57" t="e">
        <f>INDEX('Injection Schedule_SLDC'!$1:$1048576,6+COUNTA($A$3:A52),MATCH($K$2,'Injection Schedule_SLDC'!$6:$6,0))</f>
        <v>#N/A</v>
      </c>
      <c r="L52" s="57" t="e">
        <f>INDEX('Injection Schedule_SLDC'!$1:$1048576,6+COUNTA($A$3:A52),MATCH($L$2,'Injection Schedule_SLDC'!$6:$6,0))</f>
        <v>#N/A</v>
      </c>
      <c r="M52" s="57" t="e">
        <f>INDEX('Injection Schedule_SLDC'!$1:$1048576,6+COUNTA($A$3:A52),MATCH($M$2,'Injection Schedule_SLDC'!$6:$6,0))</f>
        <v>#N/A</v>
      </c>
      <c r="N52" s="57" t="e">
        <f>INDEX('Injection Schedule_SLDC'!$1:$1048576,6+COUNTA($A$3:A52),MATCH($N$2,'Injection Schedule_SLDC'!$6:$6,0))</f>
        <v>#N/A</v>
      </c>
      <c r="O52" s="57" t="e">
        <f>INDEX('Injection Schedule_SLDC'!$1:$1048576,6+COUNTA($A$3:A52),MATCH($O$2,'Injection Schedule_SLDC'!$6:$6,0))</f>
        <v>#N/A</v>
      </c>
      <c r="P52" s="57" t="e">
        <f>INDEX('Injection Schedule_SLDC'!$1:$1048576,6+COUNTA($A$3:A52),MATCH($P$2,'Injection Schedule_SLDC'!$6:$6,0))</f>
        <v>#N/A</v>
      </c>
      <c r="Q52" s="54"/>
      <c r="R52" s="58">
        <f>INDEX('State Drawl_ISGS_NRLDC'!$1:$1048576,MATCH("DADRIT",'State Drawl_ISGS_NRLDC'!$B:$B,0),COUNTA($A$3:A52)+2)</f>
        <v>352.58499999999998</v>
      </c>
      <c r="S52" s="58">
        <f>INDEX('State Drawl_ISGS_NRLDC'!$1:$1048576,MATCH("DADRT2",'State Drawl_ISGS_NRLDC'!$B:$B,0),COUNTA($A$3:A52)+2)</f>
        <v>640.36800000000005</v>
      </c>
      <c r="T52" s="58">
        <f>INDEX('State Drawl_ISGS_NRLDC'!$1:$1048576,MATCH("Jhajjar",'State Drawl_ISGS_NRLDC'!$B:$B,0),COUNTA($A$3:A52)+2)</f>
        <v>365.358</v>
      </c>
      <c r="U52" s="57" t="e">
        <f t="shared" si="17"/>
        <v>#N/A</v>
      </c>
      <c r="V52" s="57" t="e">
        <f t="shared" si="18"/>
        <v>#N/A</v>
      </c>
      <c r="W52" s="57" t="e">
        <f t="shared" si="19"/>
        <v>#N/A</v>
      </c>
      <c r="X52" s="54"/>
      <c r="Y52" s="57">
        <f t="shared" si="20"/>
        <v>0</v>
      </c>
      <c r="Z52" s="57">
        <f t="shared" si="21"/>
        <v>0</v>
      </c>
      <c r="AA52" s="57">
        <f t="shared" si="22"/>
        <v>0</v>
      </c>
      <c r="AB52" s="57" t="e">
        <f t="shared" si="23"/>
        <v>#N/A</v>
      </c>
      <c r="AC52" s="57" t="e">
        <f t="shared" si="24"/>
        <v>#N/A</v>
      </c>
      <c r="AD52" s="57" t="e">
        <f t="shared" si="25"/>
        <v>#N/A</v>
      </c>
      <c r="AE52" s="54"/>
      <c r="AF52" s="54"/>
      <c r="AG52" s="54"/>
      <c r="AH52" s="54"/>
      <c r="AI52" s="54"/>
      <c r="AJ52" s="54"/>
      <c r="AK52" s="69"/>
      <c r="AL52" s="70">
        <f t="shared" si="16"/>
        <v>0</v>
      </c>
      <c r="AM52" s="69"/>
      <c r="AN52" s="68" t="str">
        <f t="shared" si="26"/>
        <v>OK</v>
      </c>
      <c r="AO52" s="65" t="str">
        <f t="shared" si="27"/>
        <v>OK</v>
      </c>
      <c r="AP52" s="65" t="str">
        <f t="shared" si="28"/>
        <v>OK</v>
      </c>
      <c r="AQ52" s="65" t="str">
        <f t="shared" si="29"/>
        <v>--</v>
      </c>
      <c r="AR52" s="65" t="str">
        <f t="shared" si="30"/>
        <v>--</v>
      </c>
      <c r="AS52" s="65" t="str">
        <f t="shared" si="31"/>
        <v>--</v>
      </c>
      <c r="AT52" s="63"/>
      <c r="AU52" s="66">
        <f t="shared" si="32"/>
        <v>0</v>
      </c>
    </row>
    <row r="53" spans="1:47">
      <c r="A53" s="51" t="s">
        <v>96</v>
      </c>
      <c r="B53" s="53">
        <v>0</v>
      </c>
      <c r="C53" s="179"/>
      <c r="D53" s="57">
        <f>INDEX('Drawl Schedule_SLDC'!$1:$1048576,9+COUNTA($A$3:A53),MATCH(D2,'Drawl Schedule_SLDC'!$9:$9,0))</f>
        <v>383.81</v>
      </c>
      <c r="E53" s="57">
        <f>INDEX('Drawl Schedule_SLDC'!$1:$1048576,9+COUNTA($A$3:A53),MATCH($E$2,'Drawl Schedule_SLDC'!$9:$9,0))</f>
        <v>515.86</v>
      </c>
      <c r="F53" s="57">
        <f>INDEX('Drawl Schedule_SLDC'!$1:$1048576,9+COUNTA($A$3:A53),MATCH($F$2,'Drawl Schedule_SLDC'!$9:$9,0))</f>
        <v>5.47</v>
      </c>
      <c r="G53" s="57" t="e">
        <f>INDEX('Drawl Schedule_SLDC'!$1:$1048576,9+COUNTA($A$3:A53),MATCH($G$2,'Drawl Schedule_SLDC'!$9:$9,0))</f>
        <v>#N/A</v>
      </c>
      <c r="H53" s="57">
        <f>INDEX('Drawl Schedule_SLDC'!$1:$1048576,9+COUNTA($A$3:A53),MATCH($H$2,'Drawl Schedule_SLDC'!$9:$9,0))</f>
        <v>84.05</v>
      </c>
      <c r="I53" s="57">
        <f>INDEX('Drawl Schedule_SLDC'!$1:$1048576,9+COUNTA($A$3:A53),MATCH($I$2,'Drawl Schedule_SLDC'!$9:$9,0))</f>
        <v>50</v>
      </c>
      <c r="J53" s="60"/>
      <c r="K53" s="57" t="e">
        <f>INDEX('Injection Schedule_SLDC'!$1:$1048576,6+COUNTA($A$3:A53),MATCH($K$2,'Injection Schedule_SLDC'!$6:$6,0))</f>
        <v>#N/A</v>
      </c>
      <c r="L53" s="57" t="e">
        <f>INDEX('Injection Schedule_SLDC'!$1:$1048576,6+COUNTA($A$3:A53),MATCH($L$2,'Injection Schedule_SLDC'!$6:$6,0))</f>
        <v>#N/A</v>
      </c>
      <c r="M53" s="57" t="e">
        <f>INDEX('Injection Schedule_SLDC'!$1:$1048576,6+COUNTA($A$3:A53),MATCH($M$2,'Injection Schedule_SLDC'!$6:$6,0))</f>
        <v>#N/A</v>
      </c>
      <c r="N53" s="57" t="e">
        <f>INDEX('Injection Schedule_SLDC'!$1:$1048576,6+COUNTA($A$3:A53),MATCH($N$2,'Injection Schedule_SLDC'!$6:$6,0))</f>
        <v>#N/A</v>
      </c>
      <c r="O53" s="57" t="e">
        <f>INDEX('Injection Schedule_SLDC'!$1:$1048576,6+COUNTA($A$3:A53),MATCH($O$2,'Injection Schedule_SLDC'!$6:$6,0))</f>
        <v>#N/A</v>
      </c>
      <c r="P53" s="57" t="e">
        <f>INDEX('Injection Schedule_SLDC'!$1:$1048576,6+COUNTA($A$3:A53),MATCH($P$2,'Injection Schedule_SLDC'!$6:$6,0))</f>
        <v>#N/A</v>
      </c>
      <c r="Q53" s="54"/>
      <c r="R53" s="58">
        <f>INDEX('State Drawl_ISGS_NRLDC'!$1:$1048576,MATCH("DADRIT",'State Drawl_ISGS_NRLDC'!$B:$B,0),COUNTA($A$3:A53)+2)</f>
        <v>412.04599999999999</v>
      </c>
      <c r="S53" s="58">
        <f>INDEX('State Drawl_ISGS_NRLDC'!$1:$1048576,MATCH("DADRT2",'State Drawl_ISGS_NRLDC'!$B:$B,0),COUNTA($A$3:A53)+2)</f>
        <v>635.41200000000003</v>
      </c>
      <c r="T53" s="58">
        <f>INDEX('State Drawl_ISGS_NRLDC'!$1:$1048576,MATCH("Jhajjar",'State Drawl_ISGS_NRLDC'!$B:$B,0),COUNTA($A$3:A53)+2)</f>
        <v>365.358</v>
      </c>
      <c r="U53" s="57" t="e">
        <f t="shared" si="17"/>
        <v>#N/A</v>
      </c>
      <c r="V53" s="57" t="e">
        <f t="shared" si="18"/>
        <v>#N/A</v>
      </c>
      <c r="W53" s="57" t="e">
        <f t="shared" si="19"/>
        <v>#N/A</v>
      </c>
      <c r="X53" s="54"/>
      <c r="Y53" s="57">
        <f t="shared" si="20"/>
        <v>0</v>
      </c>
      <c r="Z53" s="57">
        <f t="shared" si="21"/>
        <v>0</v>
      </c>
      <c r="AA53" s="57">
        <f t="shared" si="22"/>
        <v>0</v>
      </c>
      <c r="AB53" s="57" t="e">
        <f t="shared" si="23"/>
        <v>#N/A</v>
      </c>
      <c r="AC53" s="57" t="e">
        <f t="shared" si="24"/>
        <v>#N/A</v>
      </c>
      <c r="AD53" s="57" t="e">
        <f t="shared" si="25"/>
        <v>#N/A</v>
      </c>
      <c r="AE53" s="54"/>
      <c r="AF53" s="54"/>
      <c r="AG53" s="54"/>
      <c r="AH53" s="54"/>
      <c r="AI53" s="54"/>
      <c r="AJ53" s="54"/>
      <c r="AK53" s="69"/>
      <c r="AL53" s="70">
        <f t="shared" si="16"/>
        <v>0</v>
      </c>
      <c r="AM53" s="69"/>
      <c r="AN53" s="68" t="str">
        <f t="shared" si="26"/>
        <v>OK</v>
      </c>
      <c r="AO53" s="65" t="str">
        <f t="shared" si="27"/>
        <v>OK</v>
      </c>
      <c r="AP53" s="65" t="str">
        <f t="shared" si="28"/>
        <v>OK</v>
      </c>
      <c r="AQ53" s="65" t="str">
        <f t="shared" si="29"/>
        <v>--</v>
      </c>
      <c r="AR53" s="65" t="str">
        <f t="shared" si="30"/>
        <v>--</v>
      </c>
      <c r="AS53" s="65" t="str">
        <f t="shared" si="31"/>
        <v>--</v>
      </c>
      <c r="AT53" s="63"/>
      <c r="AU53" s="66">
        <f t="shared" si="32"/>
        <v>0</v>
      </c>
    </row>
    <row r="54" spans="1:47">
      <c r="A54" s="51" t="s">
        <v>97</v>
      </c>
      <c r="B54" s="53">
        <v>0</v>
      </c>
      <c r="C54" s="179"/>
      <c r="D54" s="57">
        <f>INDEX('Drawl Schedule_SLDC'!$1:$1048576,9+COUNTA($A$3:A54),MATCH(D2,'Drawl Schedule_SLDC'!$9:$9,0))</f>
        <v>383.81</v>
      </c>
      <c r="E54" s="57">
        <f>INDEX('Drawl Schedule_SLDC'!$1:$1048576,9+COUNTA($A$3:A54),MATCH($E$2,'Drawl Schedule_SLDC'!$9:$9,0))</f>
        <v>515.86</v>
      </c>
      <c r="F54" s="57">
        <f>INDEX('Drawl Schedule_SLDC'!$1:$1048576,9+COUNTA($A$3:A54),MATCH($F$2,'Drawl Schedule_SLDC'!$9:$9,0))</f>
        <v>5.47</v>
      </c>
      <c r="G54" s="57" t="e">
        <f>INDEX('Drawl Schedule_SLDC'!$1:$1048576,9+COUNTA($A$3:A54),MATCH($G$2,'Drawl Schedule_SLDC'!$9:$9,0))</f>
        <v>#N/A</v>
      </c>
      <c r="H54" s="57">
        <f>INDEX('Drawl Schedule_SLDC'!$1:$1048576,9+COUNTA($A$3:A54),MATCH($H$2,'Drawl Schedule_SLDC'!$9:$9,0))</f>
        <v>84.05</v>
      </c>
      <c r="I54" s="57">
        <f>INDEX('Drawl Schedule_SLDC'!$1:$1048576,9+COUNTA($A$3:A54),MATCH($I$2,'Drawl Schedule_SLDC'!$9:$9,0))</f>
        <v>50</v>
      </c>
      <c r="J54" s="60"/>
      <c r="K54" s="57" t="e">
        <f>INDEX('Injection Schedule_SLDC'!$1:$1048576,6+COUNTA($A$3:A54),MATCH($K$2,'Injection Schedule_SLDC'!$6:$6,0))</f>
        <v>#N/A</v>
      </c>
      <c r="L54" s="57" t="e">
        <f>INDEX('Injection Schedule_SLDC'!$1:$1048576,6+COUNTA($A$3:A54),MATCH($L$2,'Injection Schedule_SLDC'!$6:$6,0))</f>
        <v>#N/A</v>
      </c>
      <c r="M54" s="57" t="e">
        <f>INDEX('Injection Schedule_SLDC'!$1:$1048576,6+COUNTA($A$3:A54),MATCH($M$2,'Injection Schedule_SLDC'!$6:$6,0))</f>
        <v>#N/A</v>
      </c>
      <c r="N54" s="57" t="e">
        <f>INDEX('Injection Schedule_SLDC'!$1:$1048576,6+COUNTA($A$3:A54),MATCH($N$2,'Injection Schedule_SLDC'!$6:$6,0))</f>
        <v>#N/A</v>
      </c>
      <c r="O54" s="57" t="e">
        <f>INDEX('Injection Schedule_SLDC'!$1:$1048576,6+COUNTA($A$3:A54),MATCH($O$2,'Injection Schedule_SLDC'!$6:$6,0))</f>
        <v>#N/A</v>
      </c>
      <c r="P54" s="57" t="e">
        <f>INDEX('Injection Schedule_SLDC'!$1:$1048576,6+COUNTA($A$3:A54),MATCH($P$2,'Injection Schedule_SLDC'!$6:$6,0))</f>
        <v>#N/A</v>
      </c>
      <c r="Q54" s="54"/>
      <c r="R54" s="58">
        <f>INDEX('State Drawl_ISGS_NRLDC'!$1:$1048576,MATCH("DADRIT",'State Drawl_ISGS_NRLDC'!$B:$B,0),COUNTA($A$3:A54)+2)</f>
        <v>412.04599999999999</v>
      </c>
      <c r="S54" s="58">
        <f>INDEX('State Drawl_ISGS_NRLDC'!$1:$1048576,MATCH("DADRT2",'State Drawl_ISGS_NRLDC'!$B:$B,0),COUNTA($A$3:A54)+2)</f>
        <v>620.54700000000003</v>
      </c>
      <c r="T54" s="58">
        <f>INDEX('State Drawl_ISGS_NRLDC'!$1:$1048576,MATCH("Jhajjar",'State Drawl_ISGS_NRLDC'!$B:$B,0),COUNTA($A$3:A54)+2)</f>
        <v>365.358</v>
      </c>
      <c r="U54" s="57" t="e">
        <f t="shared" si="17"/>
        <v>#N/A</v>
      </c>
      <c r="V54" s="57" t="e">
        <f t="shared" si="18"/>
        <v>#N/A</v>
      </c>
      <c r="W54" s="57" t="e">
        <f t="shared" si="19"/>
        <v>#N/A</v>
      </c>
      <c r="X54" s="54"/>
      <c r="Y54" s="57">
        <f t="shared" si="20"/>
        <v>0</v>
      </c>
      <c r="Z54" s="57">
        <f t="shared" si="21"/>
        <v>0</v>
      </c>
      <c r="AA54" s="57">
        <f t="shared" si="22"/>
        <v>0</v>
      </c>
      <c r="AB54" s="57" t="e">
        <f t="shared" si="23"/>
        <v>#N/A</v>
      </c>
      <c r="AC54" s="57" t="e">
        <f t="shared" si="24"/>
        <v>#N/A</v>
      </c>
      <c r="AD54" s="57" t="e">
        <f t="shared" si="25"/>
        <v>#N/A</v>
      </c>
      <c r="AE54" s="54"/>
      <c r="AF54" s="54"/>
      <c r="AG54" s="54"/>
      <c r="AH54" s="54"/>
      <c r="AI54" s="54"/>
      <c r="AJ54" s="54"/>
      <c r="AK54" s="69"/>
      <c r="AL54" s="70">
        <f t="shared" si="16"/>
        <v>0</v>
      </c>
      <c r="AM54" s="69"/>
      <c r="AN54" s="68" t="str">
        <f t="shared" si="26"/>
        <v>OK</v>
      </c>
      <c r="AO54" s="65" t="str">
        <f t="shared" si="27"/>
        <v>OK</v>
      </c>
      <c r="AP54" s="65" t="str">
        <f t="shared" si="28"/>
        <v>OK</v>
      </c>
      <c r="AQ54" s="65" t="str">
        <f t="shared" si="29"/>
        <v>--</v>
      </c>
      <c r="AR54" s="65" t="str">
        <f t="shared" si="30"/>
        <v>--</v>
      </c>
      <c r="AS54" s="65" t="str">
        <f t="shared" si="31"/>
        <v>--</v>
      </c>
      <c r="AT54" s="63"/>
      <c r="AU54" s="66">
        <f t="shared" si="32"/>
        <v>0</v>
      </c>
    </row>
    <row r="55" spans="1:47">
      <c r="A55" s="51" t="s">
        <v>98</v>
      </c>
      <c r="B55" s="53">
        <v>0</v>
      </c>
      <c r="C55" s="179"/>
      <c r="D55" s="57">
        <f>INDEX('Drawl Schedule_SLDC'!$1:$1048576,9+COUNTA($A$3:A55),MATCH(D2,'Drawl Schedule_SLDC'!$9:$9,0))</f>
        <v>383.81</v>
      </c>
      <c r="E55" s="57">
        <f>INDEX('Drawl Schedule_SLDC'!$1:$1048576,9+COUNTA($A$3:A55),MATCH($E$2,'Drawl Schedule_SLDC'!$9:$9,0))</f>
        <v>515.86</v>
      </c>
      <c r="F55" s="57">
        <f>INDEX('Drawl Schedule_SLDC'!$1:$1048576,9+COUNTA($A$3:A55),MATCH($F$2,'Drawl Schedule_SLDC'!$9:$9,0))</f>
        <v>5.47</v>
      </c>
      <c r="G55" s="57" t="e">
        <f>INDEX('Drawl Schedule_SLDC'!$1:$1048576,9+COUNTA($A$3:A55),MATCH($G$2,'Drawl Schedule_SLDC'!$9:$9,0))</f>
        <v>#N/A</v>
      </c>
      <c r="H55" s="57">
        <f>INDEX('Drawl Schedule_SLDC'!$1:$1048576,9+COUNTA($A$3:A55),MATCH($H$2,'Drawl Schedule_SLDC'!$9:$9,0))</f>
        <v>84.05</v>
      </c>
      <c r="I55" s="57">
        <f>INDEX('Drawl Schedule_SLDC'!$1:$1048576,9+COUNTA($A$3:A55),MATCH($I$2,'Drawl Schedule_SLDC'!$9:$9,0))</f>
        <v>20</v>
      </c>
      <c r="J55" s="60"/>
      <c r="K55" s="57" t="e">
        <f>INDEX('Injection Schedule_SLDC'!$1:$1048576,6+COUNTA($A$3:A55),MATCH($K$2,'Injection Schedule_SLDC'!$6:$6,0))</f>
        <v>#N/A</v>
      </c>
      <c r="L55" s="57" t="e">
        <f>INDEX('Injection Schedule_SLDC'!$1:$1048576,6+COUNTA($A$3:A55),MATCH($L$2,'Injection Schedule_SLDC'!$6:$6,0))</f>
        <v>#N/A</v>
      </c>
      <c r="M55" s="57" t="e">
        <f>INDEX('Injection Schedule_SLDC'!$1:$1048576,6+COUNTA($A$3:A55),MATCH($M$2,'Injection Schedule_SLDC'!$6:$6,0))</f>
        <v>#N/A</v>
      </c>
      <c r="N55" s="57" t="e">
        <f>INDEX('Injection Schedule_SLDC'!$1:$1048576,6+COUNTA($A$3:A55),MATCH($N$2,'Injection Schedule_SLDC'!$6:$6,0))</f>
        <v>#N/A</v>
      </c>
      <c r="O55" s="57" t="e">
        <f>INDEX('Injection Schedule_SLDC'!$1:$1048576,6+COUNTA($A$3:A55),MATCH($O$2,'Injection Schedule_SLDC'!$6:$6,0))</f>
        <v>#N/A</v>
      </c>
      <c r="P55" s="57" t="e">
        <f>INDEX('Injection Schedule_SLDC'!$1:$1048576,6+COUNTA($A$3:A55),MATCH($P$2,'Injection Schedule_SLDC'!$6:$6,0))</f>
        <v>#N/A</v>
      </c>
      <c r="Q55" s="54"/>
      <c r="R55" s="58">
        <f>INDEX('State Drawl_ISGS_NRLDC'!$1:$1048576,MATCH("DADRIT",'State Drawl_ISGS_NRLDC'!$B:$B,0),COUNTA($A$3:A55)+2)</f>
        <v>362.495</v>
      </c>
      <c r="S55" s="58">
        <f>INDEX('State Drawl_ISGS_NRLDC'!$1:$1048576,MATCH("DADRT2",'State Drawl_ISGS_NRLDC'!$B:$B,0),COUNTA($A$3:A55)+2)</f>
        <v>610.63699999999994</v>
      </c>
      <c r="T55" s="58">
        <f>INDEX('State Drawl_ISGS_NRLDC'!$1:$1048576,MATCH("Jhajjar",'State Drawl_ISGS_NRLDC'!$B:$B,0),COUNTA($A$3:A55)+2)</f>
        <v>365.358</v>
      </c>
      <c r="U55" s="57" t="e">
        <f t="shared" si="17"/>
        <v>#N/A</v>
      </c>
      <c r="V55" s="57" t="e">
        <f t="shared" si="18"/>
        <v>#N/A</v>
      </c>
      <c r="W55" s="57" t="e">
        <f t="shared" si="19"/>
        <v>#N/A</v>
      </c>
      <c r="X55" s="54"/>
      <c r="Y55" s="57">
        <f t="shared" si="20"/>
        <v>0</v>
      </c>
      <c r="Z55" s="57">
        <f t="shared" si="21"/>
        <v>0</v>
      </c>
      <c r="AA55" s="57">
        <f t="shared" si="22"/>
        <v>0</v>
      </c>
      <c r="AB55" s="57" t="e">
        <f t="shared" si="23"/>
        <v>#N/A</v>
      </c>
      <c r="AC55" s="57" t="e">
        <f t="shared" si="24"/>
        <v>#N/A</v>
      </c>
      <c r="AD55" s="57" t="e">
        <f t="shared" si="25"/>
        <v>#N/A</v>
      </c>
      <c r="AE55" s="54"/>
      <c r="AF55" s="54"/>
      <c r="AG55" s="54"/>
      <c r="AH55" s="54"/>
      <c r="AI55" s="54"/>
      <c r="AJ55" s="54"/>
      <c r="AK55" s="69"/>
      <c r="AL55" s="70">
        <f t="shared" si="16"/>
        <v>0</v>
      </c>
      <c r="AM55" s="69"/>
      <c r="AN55" s="68" t="str">
        <f t="shared" si="26"/>
        <v>OK</v>
      </c>
      <c r="AO55" s="65" t="str">
        <f t="shared" si="27"/>
        <v>OK</v>
      </c>
      <c r="AP55" s="65" t="str">
        <f t="shared" si="28"/>
        <v>OK</v>
      </c>
      <c r="AQ55" s="65" t="str">
        <f t="shared" si="29"/>
        <v>--</v>
      </c>
      <c r="AR55" s="65" t="str">
        <f t="shared" si="30"/>
        <v>--</v>
      </c>
      <c r="AS55" s="65" t="str">
        <f t="shared" si="31"/>
        <v>--</v>
      </c>
      <c r="AT55" s="63"/>
      <c r="AU55" s="66">
        <f t="shared" si="32"/>
        <v>0</v>
      </c>
    </row>
    <row r="56" spans="1:47">
      <c r="A56" s="51" t="s">
        <v>99</v>
      </c>
      <c r="B56" s="53">
        <v>0</v>
      </c>
      <c r="C56" s="179"/>
      <c r="D56" s="57">
        <f>INDEX('Drawl Schedule_SLDC'!$1:$1048576,9+COUNTA($A$3:A56),MATCH(D2,'Drawl Schedule_SLDC'!$9:$9,0))</f>
        <v>383.81</v>
      </c>
      <c r="E56" s="57">
        <f>INDEX('Drawl Schedule_SLDC'!$1:$1048576,9+COUNTA($A$3:A56),MATCH($E$2,'Drawl Schedule_SLDC'!$9:$9,0))</f>
        <v>515.86</v>
      </c>
      <c r="F56" s="57">
        <f>INDEX('Drawl Schedule_SLDC'!$1:$1048576,9+COUNTA($A$3:A56),MATCH($F$2,'Drawl Schedule_SLDC'!$9:$9,0))</f>
        <v>5.47</v>
      </c>
      <c r="G56" s="57" t="e">
        <f>INDEX('Drawl Schedule_SLDC'!$1:$1048576,9+COUNTA($A$3:A56),MATCH($G$2,'Drawl Schedule_SLDC'!$9:$9,0))</f>
        <v>#N/A</v>
      </c>
      <c r="H56" s="57">
        <f>INDEX('Drawl Schedule_SLDC'!$1:$1048576,9+COUNTA($A$3:A56),MATCH($H$2,'Drawl Schedule_SLDC'!$9:$9,0))</f>
        <v>84.05</v>
      </c>
      <c r="I56" s="57">
        <f>INDEX('Drawl Schedule_SLDC'!$1:$1048576,9+COUNTA($A$3:A56),MATCH($I$2,'Drawl Schedule_SLDC'!$9:$9,0))</f>
        <v>20</v>
      </c>
      <c r="J56" s="60"/>
      <c r="K56" s="57" t="e">
        <f>INDEX('Injection Schedule_SLDC'!$1:$1048576,6+COUNTA($A$3:A56),MATCH($K$2,'Injection Schedule_SLDC'!$6:$6,0))</f>
        <v>#N/A</v>
      </c>
      <c r="L56" s="57" t="e">
        <f>INDEX('Injection Schedule_SLDC'!$1:$1048576,6+COUNTA($A$3:A56),MATCH($L$2,'Injection Schedule_SLDC'!$6:$6,0))</f>
        <v>#N/A</v>
      </c>
      <c r="M56" s="57" t="e">
        <f>INDEX('Injection Schedule_SLDC'!$1:$1048576,6+COUNTA($A$3:A56),MATCH($M$2,'Injection Schedule_SLDC'!$6:$6,0))</f>
        <v>#N/A</v>
      </c>
      <c r="N56" s="57" t="e">
        <f>INDEX('Injection Schedule_SLDC'!$1:$1048576,6+COUNTA($A$3:A56),MATCH($N$2,'Injection Schedule_SLDC'!$6:$6,0))</f>
        <v>#N/A</v>
      </c>
      <c r="O56" s="57" t="e">
        <f>INDEX('Injection Schedule_SLDC'!$1:$1048576,6+COUNTA($A$3:A56),MATCH($O$2,'Injection Schedule_SLDC'!$6:$6,0))</f>
        <v>#N/A</v>
      </c>
      <c r="P56" s="57" t="e">
        <f>INDEX('Injection Schedule_SLDC'!$1:$1048576,6+COUNTA($A$3:A56),MATCH($P$2,'Injection Schedule_SLDC'!$6:$6,0))</f>
        <v>#N/A</v>
      </c>
      <c r="Q56" s="54"/>
      <c r="R56" s="58">
        <f>INDEX('State Drawl_ISGS_NRLDC'!$1:$1048576,MATCH("DADRIT",'State Drawl_ISGS_NRLDC'!$B:$B,0),COUNTA($A$3:A56)+2)</f>
        <v>337.72</v>
      </c>
      <c r="S56" s="58">
        <f>INDEX('State Drawl_ISGS_NRLDC'!$1:$1048576,MATCH("DADRT2",'State Drawl_ISGS_NRLDC'!$B:$B,0),COUNTA($A$3:A56)+2)</f>
        <v>590.30100000000004</v>
      </c>
      <c r="T56" s="58">
        <f>INDEX('State Drawl_ISGS_NRLDC'!$1:$1048576,MATCH("Jhajjar",'State Drawl_ISGS_NRLDC'!$B:$B,0),COUNTA($A$3:A56)+2)</f>
        <v>365.358</v>
      </c>
      <c r="U56" s="57" t="e">
        <f t="shared" si="17"/>
        <v>#N/A</v>
      </c>
      <c r="V56" s="57" t="e">
        <f t="shared" si="18"/>
        <v>#N/A</v>
      </c>
      <c r="W56" s="57" t="e">
        <f t="shared" si="19"/>
        <v>#N/A</v>
      </c>
      <c r="X56" s="54"/>
      <c r="Y56" s="57">
        <f t="shared" si="20"/>
        <v>0</v>
      </c>
      <c r="Z56" s="57">
        <f t="shared" si="21"/>
        <v>0</v>
      </c>
      <c r="AA56" s="57">
        <f t="shared" si="22"/>
        <v>0</v>
      </c>
      <c r="AB56" s="57" t="e">
        <f t="shared" si="23"/>
        <v>#N/A</v>
      </c>
      <c r="AC56" s="57" t="e">
        <f t="shared" si="24"/>
        <v>#N/A</v>
      </c>
      <c r="AD56" s="57" t="e">
        <f t="shared" si="25"/>
        <v>#N/A</v>
      </c>
      <c r="AE56" s="54"/>
      <c r="AF56" s="54"/>
      <c r="AG56" s="54"/>
      <c r="AH56" s="54"/>
      <c r="AI56" s="54"/>
      <c r="AJ56" s="54"/>
      <c r="AK56" s="69"/>
      <c r="AL56" s="70">
        <f t="shared" si="16"/>
        <v>0</v>
      </c>
      <c r="AM56" s="69"/>
      <c r="AN56" s="68" t="str">
        <f t="shared" si="26"/>
        <v>OK</v>
      </c>
      <c r="AO56" s="65" t="str">
        <f t="shared" si="27"/>
        <v>OK</v>
      </c>
      <c r="AP56" s="65" t="str">
        <f t="shared" si="28"/>
        <v>OK</v>
      </c>
      <c r="AQ56" s="65" t="str">
        <f t="shared" si="29"/>
        <v>--</v>
      </c>
      <c r="AR56" s="65" t="str">
        <f t="shared" si="30"/>
        <v>--</v>
      </c>
      <c r="AS56" s="65" t="str">
        <f t="shared" si="31"/>
        <v>--</v>
      </c>
      <c r="AT56" s="63"/>
      <c r="AU56" s="66">
        <f t="shared" si="32"/>
        <v>0</v>
      </c>
    </row>
    <row r="57" spans="1:47">
      <c r="A57" s="51" t="s">
        <v>100</v>
      </c>
      <c r="B57" s="53">
        <v>0</v>
      </c>
      <c r="C57" s="179"/>
      <c r="D57" s="57">
        <f>INDEX('Drawl Schedule_SLDC'!$1:$1048576,9+COUNTA($A$3:A57),MATCH(D2,'Drawl Schedule_SLDC'!$9:$9,0))</f>
        <v>383.81</v>
      </c>
      <c r="E57" s="57">
        <f>INDEX('Drawl Schedule_SLDC'!$1:$1048576,9+COUNTA($A$3:A57),MATCH($E$2,'Drawl Schedule_SLDC'!$9:$9,0))</f>
        <v>515.86</v>
      </c>
      <c r="F57" s="57">
        <f>INDEX('Drawl Schedule_SLDC'!$1:$1048576,9+COUNTA($A$3:A57),MATCH($F$2,'Drawl Schedule_SLDC'!$9:$9,0))</f>
        <v>5.47</v>
      </c>
      <c r="G57" s="57" t="e">
        <f>INDEX('Drawl Schedule_SLDC'!$1:$1048576,9+COUNTA($A$3:A57),MATCH($G$2,'Drawl Schedule_SLDC'!$9:$9,0))</f>
        <v>#N/A</v>
      </c>
      <c r="H57" s="57">
        <f>INDEX('Drawl Schedule_SLDC'!$1:$1048576,9+COUNTA($A$3:A57),MATCH($H$2,'Drawl Schedule_SLDC'!$9:$9,0))</f>
        <v>84.05</v>
      </c>
      <c r="I57" s="57">
        <f>INDEX('Drawl Schedule_SLDC'!$1:$1048576,9+COUNTA($A$3:A57),MATCH($I$2,'Drawl Schedule_SLDC'!$9:$9,0))</f>
        <v>20</v>
      </c>
      <c r="J57" s="60"/>
      <c r="K57" s="57" t="e">
        <f>INDEX('Injection Schedule_SLDC'!$1:$1048576,6+COUNTA($A$3:A57),MATCH($K$2,'Injection Schedule_SLDC'!$6:$6,0))</f>
        <v>#N/A</v>
      </c>
      <c r="L57" s="57" t="e">
        <f>INDEX('Injection Schedule_SLDC'!$1:$1048576,6+COUNTA($A$3:A57),MATCH($L$2,'Injection Schedule_SLDC'!$6:$6,0))</f>
        <v>#N/A</v>
      </c>
      <c r="M57" s="57" t="e">
        <f>INDEX('Injection Schedule_SLDC'!$1:$1048576,6+COUNTA($A$3:A57),MATCH($M$2,'Injection Schedule_SLDC'!$6:$6,0))</f>
        <v>#N/A</v>
      </c>
      <c r="N57" s="57" t="e">
        <f>INDEX('Injection Schedule_SLDC'!$1:$1048576,6+COUNTA($A$3:A57),MATCH($N$2,'Injection Schedule_SLDC'!$6:$6,0))</f>
        <v>#N/A</v>
      </c>
      <c r="O57" s="57" t="e">
        <f>INDEX('Injection Schedule_SLDC'!$1:$1048576,6+COUNTA($A$3:A57),MATCH($O$2,'Injection Schedule_SLDC'!$6:$6,0))</f>
        <v>#N/A</v>
      </c>
      <c r="P57" s="57" t="e">
        <f>INDEX('Injection Schedule_SLDC'!$1:$1048576,6+COUNTA($A$3:A57),MATCH($P$2,'Injection Schedule_SLDC'!$6:$6,0))</f>
        <v>#N/A</v>
      </c>
      <c r="Q57" s="54"/>
      <c r="R57" s="58">
        <f>INDEX('State Drawl_ISGS_NRLDC'!$1:$1048576,MATCH("DADRIT",'State Drawl_ISGS_NRLDC'!$B:$B,0),COUNTA($A$3:A57)+2)</f>
        <v>362.495</v>
      </c>
      <c r="S57" s="58">
        <f>INDEX('State Drawl_ISGS_NRLDC'!$1:$1048576,MATCH("DADRT2",'State Drawl_ISGS_NRLDC'!$B:$B,0),COUNTA($A$3:A57)+2)</f>
        <v>595.25599999999997</v>
      </c>
      <c r="T57" s="58">
        <f>INDEX('State Drawl_ISGS_NRLDC'!$1:$1048576,MATCH("Jhajjar",'State Drawl_ISGS_NRLDC'!$B:$B,0),COUNTA($A$3:A57)+2)</f>
        <v>365.358</v>
      </c>
      <c r="U57" s="57" t="e">
        <f t="shared" si="17"/>
        <v>#N/A</v>
      </c>
      <c r="V57" s="57" t="e">
        <f t="shared" si="18"/>
        <v>#N/A</v>
      </c>
      <c r="W57" s="57" t="e">
        <f t="shared" si="19"/>
        <v>#N/A</v>
      </c>
      <c r="X57" s="54"/>
      <c r="Y57" s="57">
        <f t="shared" si="20"/>
        <v>0</v>
      </c>
      <c r="Z57" s="57">
        <f t="shared" si="21"/>
        <v>0</v>
      </c>
      <c r="AA57" s="57">
        <f t="shared" si="22"/>
        <v>0</v>
      </c>
      <c r="AB57" s="57" t="e">
        <f t="shared" si="23"/>
        <v>#N/A</v>
      </c>
      <c r="AC57" s="57" t="e">
        <f t="shared" si="24"/>
        <v>#N/A</v>
      </c>
      <c r="AD57" s="57" t="e">
        <f t="shared" si="25"/>
        <v>#N/A</v>
      </c>
      <c r="AE57" s="54"/>
      <c r="AF57" s="54"/>
      <c r="AG57" s="54"/>
      <c r="AH57" s="54"/>
      <c r="AI57" s="54"/>
      <c r="AJ57" s="54"/>
      <c r="AK57" s="69"/>
      <c r="AL57" s="70">
        <f t="shared" si="16"/>
        <v>0</v>
      </c>
      <c r="AM57" s="69"/>
      <c r="AN57" s="68" t="str">
        <f t="shared" si="26"/>
        <v>OK</v>
      </c>
      <c r="AO57" s="65" t="str">
        <f t="shared" si="27"/>
        <v>OK</v>
      </c>
      <c r="AP57" s="65" t="str">
        <f t="shared" si="28"/>
        <v>OK</v>
      </c>
      <c r="AQ57" s="65" t="str">
        <f t="shared" si="29"/>
        <v>--</v>
      </c>
      <c r="AR57" s="65" t="str">
        <f t="shared" si="30"/>
        <v>--</v>
      </c>
      <c r="AS57" s="65" t="str">
        <f t="shared" si="31"/>
        <v>--</v>
      </c>
      <c r="AT57" s="63"/>
      <c r="AU57" s="66">
        <f t="shared" si="32"/>
        <v>0</v>
      </c>
    </row>
    <row r="58" spans="1:47">
      <c r="A58" s="51" t="s">
        <v>101</v>
      </c>
      <c r="B58" s="53">
        <v>0</v>
      </c>
      <c r="C58" s="179"/>
      <c r="D58" s="57">
        <f>INDEX('Drawl Schedule_SLDC'!$1:$1048576,9+COUNTA($A$3:A58),MATCH(D2,'Drawl Schedule_SLDC'!$9:$9,0))</f>
        <v>383.81</v>
      </c>
      <c r="E58" s="57">
        <f>INDEX('Drawl Schedule_SLDC'!$1:$1048576,9+COUNTA($A$3:A58),MATCH($E$2,'Drawl Schedule_SLDC'!$9:$9,0))</f>
        <v>515.86</v>
      </c>
      <c r="F58" s="57">
        <f>INDEX('Drawl Schedule_SLDC'!$1:$1048576,9+COUNTA($A$3:A58),MATCH($F$2,'Drawl Schedule_SLDC'!$9:$9,0))</f>
        <v>5.47</v>
      </c>
      <c r="G58" s="57" t="e">
        <f>INDEX('Drawl Schedule_SLDC'!$1:$1048576,9+COUNTA($A$3:A58),MATCH($G$2,'Drawl Schedule_SLDC'!$9:$9,0))</f>
        <v>#N/A</v>
      </c>
      <c r="H58" s="57">
        <f>INDEX('Drawl Schedule_SLDC'!$1:$1048576,9+COUNTA($A$3:A58),MATCH($H$2,'Drawl Schedule_SLDC'!$9:$9,0))</f>
        <v>84.05</v>
      </c>
      <c r="I58" s="57">
        <f>INDEX('Drawl Schedule_SLDC'!$1:$1048576,9+COUNTA($A$3:A58),MATCH($I$2,'Drawl Schedule_SLDC'!$9:$9,0))</f>
        <v>40</v>
      </c>
      <c r="J58" s="60"/>
      <c r="K58" s="57" t="e">
        <f>INDEX('Injection Schedule_SLDC'!$1:$1048576,6+COUNTA($A$3:A58),MATCH($K$2,'Injection Schedule_SLDC'!$6:$6,0))</f>
        <v>#N/A</v>
      </c>
      <c r="L58" s="57" t="e">
        <f>INDEX('Injection Schedule_SLDC'!$1:$1048576,6+COUNTA($A$3:A58),MATCH($L$2,'Injection Schedule_SLDC'!$6:$6,0))</f>
        <v>#N/A</v>
      </c>
      <c r="M58" s="57" t="e">
        <f>INDEX('Injection Schedule_SLDC'!$1:$1048576,6+COUNTA($A$3:A58),MATCH($M$2,'Injection Schedule_SLDC'!$6:$6,0))</f>
        <v>#N/A</v>
      </c>
      <c r="N58" s="57" t="e">
        <f>INDEX('Injection Schedule_SLDC'!$1:$1048576,6+COUNTA($A$3:A58),MATCH($N$2,'Injection Schedule_SLDC'!$6:$6,0))</f>
        <v>#N/A</v>
      </c>
      <c r="O58" s="57" t="e">
        <f>INDEX('Injection Schedule_SLDC'!$1:$1048576,6+COUNTA($A$3:A58),MATCH($O$2,'Injection Schedule_SLDC'!$6:$6,0))</f>
        <v>#N/A</v>
      </c>
      <c r="P58" s="57" t="e">
        <f>INDEX('Injection Schedule_SLDC'!$1:$1048576,6+COUNTA($A$3:A58),MATCH($P$2,'Injection Schedule_SLDC'!$6:$6,0))</f>
        <v>#N/A</v>
      </c>
      <c r="Q58" s="54"/>
      <c r="R58" s="58">
        <f>INDEX('State Drawl_ISGS_NRLDC'!$1:$1048576,MATCH("DADRIT",'State Drawl_ISGS_NRLDC'!$B:$B,0),COUNTA($A$3:A58)+2)</f>
        <v>389.11799999999999</v>
      </c>
      <c r="S58" s="58">
        <f>INDEX('State Drawl_ISGS_NRLDC'!$1:$1048576,MATCH("DADRT2",'State Drawl_ISGS_NRLDC'!$B:$B,0),COUNTA($A$3:A58)+2)</f>
        <v>600.21100000000001</v>
      </c>
      <c r="T58" s="58">
        <f>INDEX('State Drawl_ISGS_NRLDC'!$1:$1048576,MATCH("Jhajjar",'State Drawl_ISGS_NRLDC'!$B:$B,0),COUNTA($A$3:A58)+2)</f>
        <v>365.358</v>
      </c>
      <c r="U58" s="57" t="e">
        <f t="shared" si="17"/>
        <v>#N/A</v>
      </c>
      <c r="V58" s="57" t="e">
        <f t="shared" si="18"/>
        <v>#N/A</v>
      </c>
      <c r="W58" s="57" t="e">
        <f t="shared" si="19"/>
        <v>#N/A</v>
      </c>
      <c r="X58" s="54"/>
      <c r="Y58" s="57">
        <f t="shared" si="20"/>
        <v>0</v>
      </c>
      <c r="Z58" s="57">
        <f t="shared" si="21"/>
        <v>0</v>
      </c>
      <c r="AA58" s="57">
        <f t="shared" si="22"/>
        <v>0</v>
      </c>
      <c r="AB58" s="57" t="e">
        <f t="shared" si="23"/>
        <v>#N/A</v>
      </c>
      <c r="AC58" s="57" t="e">
        <f t="shared" si="24"/>
        <v>#N/A</v>
      </c>
      <c r="AD58" s="57" t="e">
        <f t="shared" si="25"/>
        <v>#N/A</v>
      </c>
      <c r="AE58" s="54"/>
      <c r="AF58" s="54"/>
      <c r="AG58" s="54"/>
      <c r="AH58" s="54"/>
      <c r="AI58" s="54"/>
      <c r="AJ58" s="54"/>
      <c r="AK58" s="69"/>
      <c r="AL58" s="70">
        <f t="shared" si="16"/>
        <v>0</v>
      </c>
      <c r="AM58" s="69"/>
      <c r="AN58" s="68" t="str">
        <f t="shared" si="26"/>
        <v>OK</v>
      </c>
      <c r="AO58" s="65" t="str">
        <f t="shared" si="27"/>
        <v>OK</v>
      </c>
      <c r="AP58" s="65" t="str">
        <f t="shared" si="28"/>
        <v>OK</v>
      </c>
      <c r="AQ58" s="65" t="str">
        <f t="shared" si="29"/>
        <v>--</v>
      </c>
      <c r="AR58" s="65" t="str">
        <f t="shared" si="30"/>
        <v>--</v>
      </c>
      <c r="AS58" s="65" t="str">
        <f t="shared" si="31"/>
        <v>--</v>
      </c>
      <c r="AT58" s="63"/>
      <c r="AU58" s="66">
        <f t="shared" si="32"/>
        <v>0</v>
      </c>
    </row>
    <row r="59" spans="1:47">
      <c r="A59" s="51" t="s">
        <v>102</v>
      </c>
      <c r="B59" s="53">
        <v>0</v>
      </c>
      <c r="C59" s="179"/>
      <c r="D59" s="57">
        <f>INDEX('Drawl Schedule_SLDC'!$1:$1048576,9+COUNTA($A$3:A59),MATCH(D2,'Drawl Schedule_SLDC'!$9:$9,0))</f>
        <v>383.81</v>
      </c>
      <c r="E59" s="57">
        <f>INDEX('Drawl Schedule_SLDC'!$1:$1048576,9+COUNTA($A$3:A59),MATCH($E$2,'Drawl Schedule_SLDC'!$9:$9,0))</f>
        <v>515.86</v>
      </c>
      <c r="F59" s="57">
        <f>INDEX('Drawl Schedule_SLDC'!$1:$1048576,9+COUNTA($A$3:A59),MATCH($F$2,'Drawl Schedule_SLDC'!$9:$9,0))</f>
        <v>4.68</v>
      </c>
      <c r="G59" s="57" t="e">
        <f>INDEX('Drawl Schedule_SLDC'!$1:$1048576,9+COUNTA($A$3:A59),MATCH($G$2,'Drawl Schedule_SLDC'!$9:$9,0))</f>
        <v>#N/A</v>
      </c>
      <c r="H59" s="57">
        <f>INDEX('Drawl Schedule_SLDC'!$1:$1048576,9+COUNTA($A$3:A59),MATCH($H$2,'Drawl Schedule_SLDC'!$9:$9,0))</f>
        <v>84.05</v>
      </c>
      <c r="I59" s="57">
        <f>INDEX('Drawl Schedule_SLDC'!$1:$1048576,9+COUNTA($A$3:A59),MATCH($I$2,'Drawl Schedule_SLDC'!$9:$9,0))</f>
        <v>60</v>
      </c>
      <c r="J59" s="54"/>
      <c r="K59" s="57" t="e">
        <f>INDEX('Injection Schedule_SLDC'!$1:$1048576,6+COUNTA($A$3:A59),MATCH($K$2,'Injection Schedule_SLDC'!$6:$6,0))</f>
        <v>#N/A</v>
      </c>
      <c r="L59" s="57" t="e">
        <f>INDEX('Injection Schedule_SLDC'!$1:$1048576,6+COUNTA($A$3:A59),MATCH($L$2,'Injection Schedule_SLDC'!$6:$6,0))</f>
        <v>#N/A</v>
      </c>
      <c r="M59" s="57" t="e">
        <f>INDEX('Injection Schedule_SLDC'!$1:$1048576,6+COUNTA($A$3:A59),MATCH($M$2,'Injection Schedule_SLDC'!$6:$6,0))</f>
        <v>#N/A</v>
      </c>
      <c r="N59" s="57" t="e">
        <f>INDEX('Injection Schedule_SLDC'!$1:$1048576,6+COUNTA($A$3:A59),MATCH($N$2,'Injection Schedule_SLDC'!$6:$6,0))</f>
        <v>#N/A</v>
      </c>
      <c r="O59" s="57" t="e">
        <f>INDEX('Injection Schedule_SLDC'!$1:$1048576,6+COUNTA($A$3:A59),MATCH($O$2,'Injection Schedule_SLDC'!$6:$6,0))</f>
        <v>#N/A</v>
      </c>
      <c r="P59" s="57" t="e">
        <f>INDEX('Injection Schedule_SLDC'!$1:$1048576,6+COUNTA($A$3:A59),MATCH($P$2,'Injection Schedule_SLDC'!$6:$6,0))</f>
        <v>#N/A</v>
      </c>
      <c r="Q59" s="54"/>
      <c r="R59" s="58">
        <f>INDEX('State Drawl_ISGS_NRLDC'!$1:$1048576,MATCH("DADRIT",'State Drawl_ISGS_NRLDC'!$B:$B,0),COUNTA($A$3:A59)+2)</f>
        <v>389.11799999999999</v>
      </c>
      <c r="S59" s="58">
        <f>INDEX('State Drawl_ISGS_NRLDC'!$1:$1048576,MATCH("DADRT2",'State Drawl_ISGS_NRLDC'!$B:$B,0),COUNTA($A$3:A59)+2)</f>
        <v>610.12099999999998</v>
      </c>
      <c r="T59" s="58">
        <f>INDEX('State Drawl_ISGS_NRLDC'!$1:$1048576,MATCH("Jhajjar",'State Drawl_ISGS_NRLDC'!$B:$B,0),COUNTA($A$3:A59)+2)</f>
        <v>365.358</v>
      </c>
      <c r="U59" s="57" t="e">
        <f t="shared" si="17"/>
        <v>#N/A</v>
      </c>
      <c r="V59" s="57" t="e">
        <f t="shared" si="18"/>
        <v>#N/A</v>
      </c>
      <c r="W59" s="57" t="e">
        <f t="shared" si="19"/>
        <v>#N/A</v>
      </c>
      <c r="X59" s="54"/>
      <c r="Y59" s="57">
        <f t="shared" si="20"/>
        <v>0</v>
      </c>
      <c r="Z59" s="57">
        <f t="shared" si="21"/>
        <v>0</v>
      </c>
      <c r="AA59" s="57">
        <f t="shared" si="22"/>
        <v>0</v>
      </c>
      <c r="AB59" s="57" t="e">
        <f t="shared" si="23"/>
        <v>#N/A</v>
      </c>
      <c r="AC59" s="57" t="e">
        <f t="shared" si="24"/>
        <v>#N/A</v>
      </c>
      <c r="AD59" s="57" t="e">
        <f t="shared" si="25"/>
        <v>#N/A</v>
      </c>
      <c r="AE59" s="54"/>
      <c r="AF59" s="54"/>
      <c r="AG59" s="54"/>
      <c r="AH59" s="54"/>
      <c r="AI59" s="54"/>
      <c r="AJ59" s="54"/>
      <c r="AK59" s="69"/>
      <c r="AL59" s="70">
        <f t="shared" si="16"/>
        <v>0</v>
      </c>
      <c r="AM59" s="69"/>
      <c r="AN59" s="68" t="str">
        <f t="shared" si="26"/>
        <v>OK</v>
      </c>
      <c r="AO59" s="65" t="str">
        <f t="shared" si="27"/>
        <v>OK</v>
      </c>
      <c r="AP59" s="65" t="str">
        <f t="shared" si="28"/>
        <v>OK</v>
      </c>
      <c r="AQ59" s="65" t="str">
        <f t="shared" si="29"/>
        <v>--</v>
      </c>
      <c r="AR59" s="65" t="str">
        <f t="shared" si="30"/>
        <v>--</v>
      </c>
      <c r="AS59" s="65" t="str">
        <f t="shared" si="31"/>
        <v>--</v>
      </c>
      <c r="AT59" s="63"/>
      <c r="AU59" s="66">
        <f t="shared" si="32"/>
        <v>0</v>
      </c>
    </row>
    <row r="60" spans="1:47">
      <c r="A60" s="51" t="s">
        <v>103</v>
      </c>
      <c r="B60" s="53">
        <v>0</v>
      </c>
      <c r="C60" s="179"/>
      <c r="D60" s="57">
        <f>INDEX('Drawl Schedule_SLDC'!$1:$1048576,9+COUNTA($A$3:A60),MATCH(D2,'Drawl Schedule_SLDC'!$9:$9,0))</f>
        <v>383.81</v>
      </c>
      <c r="E60" s="57">
        <f>INDEX('Drawl Schedule_SLDC'!$1:$1048576,9+COUNTA($A$3:A60),MATCH($E$2,'Drawl Schedule_SLDC'!$9:$9,0))</f>
        <v>515.86</v>
      </c>
      <c r="F60" s="57">
        <f>INDEX('Drawl Schedule_SLDC'!$1:$1048576,9+COUNTA($A$3:A60),MATCH($F$2,'Drawl Schedule_SLDC'!$9:$9,0))</f>
        <v>4.68</v>
      </c>
      <c r="G60" s="57" t="e">
        <f>INDEX('Drawl Schedule_SLDC'!$1:$1048576,9+COUNTA($A$3:A60),MATCH($G$2,'Drawl Schedule_SLDC'!$9:$9,0))</f>
        <v>#N/A</v>
      </c>
      <c r="H60" s="57">
        <f>INDEX('Drawl Schedule_SLDC'!$1:$1048576,9+COUNTA($A$3:A60),MATCH($H$2,'Drawl Schedule_SLDC'!$9:$9,0))</f>
        <v>84.05</v>
      </c>
      <c r="I60" s="57">
        <f>INDEX('Drawl Schedule_SLDC'!$1:$1048576,9+COUNTA($A$3:A60),MATCH($I$2,'Drawl Schedule_SLDC'!$9:$9,0))</f>
        <v>80</v>
      </c>
      <c r="J60" s="54"/>
      <c r="K60" s="57" t="e">
        <f>INDEX('Injection Schedule_SLDC'!$1:$1048576,6+COUNTA($A$3:A60),MATCH($K$2,'Injection Schedule_SLDC'!$6:$6,0))</f>
        <v>#N/A</v>
      </c>
      <c r="L60" s="57" t="e">
        <f>INDEX('Injection Schedule_SLDC'!$1:$1048576,6+COUNTA($A$3:A60),MATCH($L$2,'Injection Schedule_SLDC'!$6:$6,0))</f>
        <v>#N/A</v>
      </c>
      <c r="M60" s="57" t="e">
        <f>INDEX('Injection Schedule_SLDC'!$1:$1048576,6+COUNTA($A$3:A60),MATCH($M$2,'Injection Schedule_SLDC'!$6:$6,0))</f>
        <v>#N/A</v>
      </c>
      <c r="N60" s="57" t="e">
        <f>INDEX('Injection Schedule_SLDC'!$1:$1048576,6+COUNTA($A$3:A60),MATCH($N$2,'Injection Schedule_SLDC'!$6:$6,0))</f>
        <v>#N/A</v>
      </c>
      <c r="O60" s="57" t="e">
        <f>INDEX('Injection Schedule_SLDC'!$1:$1048576,6+COUNTA($A$3:A60),MATCH($O$2,'Injection Schedule_SLDC'!$6:$6,0))</f>
        <v>#N/A</v>
      </c>
      <c r="P60" s="57" t="e">
        <f>INDEX('Injection Schedule_SLDC'!$1:$1048576,6+COUNTA($A$3:A60),MATCH($P$2,'Injection Schedule_SLDC'!$6:$6,0))</f>
        <v>#N/A</v>
      </c>
      <c r="Q60" s="54"/>
      <c r="R60" s="58">
        <f>INDEX('State Drawl_ISGS_NRLDC'!$1:$1048576,MATCH("DADRIT",'State Drawl_ISGS_NRLDC'!$B:$B,0),COUNTA($A$3:A60)+2)</f>
        <v>399.02800000000002</v>
      </c>
      <c r="S60" s="58">
        <f>INDEX('State Drawl_ISGS_NRLDC'!$1:$1048576,MATCH("DADRT2",'State Drawl_ISGS_NRLDC'!$B:$B,0),COUNTA($A$3:A60)+2)</f>
        <v>624.98599999999999</v>
      </c>
      <c r="T60" s="58">
        <f>INDEX('State Drawl_ISGS_NRLDC'!$1:$1048576,MATCH("Jhajjar",'State Drawl_ISGS_NRLDC'!$B:$B,0),COUNTA($A$3:A60)+2)</f>
        <v>365.358</v>
      </c>
      <c r="U60" s="57" t="e">
        <f t="shared" si="17"/>
        <v>#N/A</v>
      </c>
      <c r="V60" s="57" t="e">
        <f t="shared" si="18"/>
        <v>#N/A</v>
      </c>
      <c r="W60" s="57" t="e">
        <f t="shared" si="19"/>
        <v>#N/A</v>
      </c>
      <c r="X60" s="54"/>
      <c r="Y60" s="57">
        <f t="shared" si="20"/>
        <v>0</v>
      </c>
      <c r="Z60" s="57">
        <f t="shared" si="21"/>
        <v>0</v>
      </c>
      <c r="AA60" s="57">
        <f t="shared" si="22"/>
        <v>0</v>
      </c>
      <c r="AB60" s="57" t="e">
        <f t="shared" si="23"/>
        <v>#N/A</v>
      </c>
      <c r="AC60" s="57" t="e">
        <f t="shared" si="24"/>
        <v>#N/A</v>
      </c>
      <c r="AD60" s="57" t="e">
        <f t="shared" si="25"/>
        <v>#N/A</v>
      </c>
      <c r="AE60" s="54"/>
      <c r="AF60" s="54"/>
      <c r="AG60" s="54"/>
      <c r="AH60" s="54"/>
      <c r="AI60" s="54"/>
      <c r="AJ60" s="54"/>
      <c r="AK60" s="69"/>
      <c r="AL60" s="70">
        <f t="shared" si="16"/>
        <v>0</v>
      </c>
      <c r="AM60" s="69"/>
      <c r="AN60" s="68" t="str">
        <f t="shared" si="26"/>
        <v>OK</v>
      </c>
      <c r="AO60" s="65" t="str">
        <f t="shared" si="27"/>
        <v>OK</v>
      </c>
      <c r="AP60" s="65" t="str">
        <f t="shared" si="28"/>
        <v>OK</v>
      </c>
      <c r="AQ60" s="65" t="str">
        <f t="shared" si="29"/>
        <v>--</v>
      </c>
      <c r="AR60" s="65" t="str">
        <f t="shared" si="30"/>
        <v>--</v>
      </c>
      <c r="AS60" s="65" t="str">
        <f t="shared" si="31"/>
        <v>--</v>
      </c>
      <c r="AT60" s="63"/>
      <c r="AU60" s="66">
        <f t="shared" si="32"/>
        <v>0</v>
      </c>
    </row>
    <row r="61" spans="1:47">
      <c r="A61" s="51" t="s">
        <v>104</v>
      </c>
      <c r="B61" s="53">
        <v>0</v>
      </c>
      <c r="C61" s="179"/>
      <c r="D61" s="57">
        <f>INDEX('Drawl Schedule_SLDC'!$1:$1048576,9+COUNTA($A$3:A61),MATCH(D2,'Drawl Schedule_SLDC'!$9:$9,0))</f>
        <v>383.81</v>
      </c>
      <c r="E61" s="57">
        <f>INDEX('Drawl Schedule_SLDC'!$1:$1048576,9+COUNTA($A$3:A61),MATCH($E$2,'Drawl Schedule_SLDC'!$9:$9,0))</f>
        <v>515.86</v>
      </c>
      <c r="F61" s="57">
        <f>INDEX('Drawl Schedule_SLDC'!$1:$1048576,9+COUNTA($A$3:A61),MATCH($F$2,'Drawl Schedule_SLDC'!$9:$9,0))</f>
        <v>4.68</v>
      </c>
      <c r="G61" s="57" t="e">
        <f>INDEX('Drawl Schedule_SLDC'!$1:$1048576,9+COUNTA($A$3:A61),MATCH($G$2,'Drawl Schedule_SLDC'!$9:$9,0))</f>
        <v>#N/A</v>
      </c>
      <c r="H61" s="57">
        <f>INDEX('Drawl Schedule_SLDC'!$1:$1048576,9+COUNTA($A$3:A61),MATCH($H$2,'Drawl Schedule_SLDC'!$9:$9,0))</f>
        <v>84.05</v>
      </c>
      <c r="I61" s="57">
        <f>INDEX('Drawl Schedule_SLDC'!$1:$1048576,9+COUNTA($A$3:A61),MATCH($I$2,'Drawl Schedule_SLDC'!$9:$9,0))</f>
        <v>100</v>
      </c>
      <c r="J61" s="54"/>
      <c r="K61" s="57" t="e">
        <f>INDEX('Injection Schedule_SLDC'!$1:$1048576,6+COUNTA($A$3:A61),MATCH($K$2,'Injection Schedule_SLDC'!$6:$6,0))</f>
        <v>#N/A</v>
      </c>
      <c r="L61" s="57" t="e">
        <f>INDEX('Injection Schedule_SLDC'!$1:$1048576,6+COUNTA($A$3:A61),MATCH($L$2,'Injection Schedule_SLDC'!$6:$6,0))</f>
        <v>#N/A</v>
      </c>
      <c r="M61" s="57" t="e">
        <f>INDEX('Injection Schedule_SLDC'!$1:$1048576,6+COUNTA($A$3:A61),MATCH($M$2,'Injection Schedule_SLDC'!$6:$6,0))</f>
        <v>#N/A</v>
      </c>
      <c r="N61" s="57" t="e">
        <f>INDEX('Injection Schedule_SLDC'!$1:$1048576,6+COUNTA($A$3:A61),MATCH($N$2,'Injection Schedule_SLDC'!$6:$6,0))</f>
        <v>#N/A</v>
      </c>
      <c r="O61" s="57" t="e">
        <f>INDEX('Injection Schedule_SLDC'!$1:$1048576,6+COUNTA($A$3:A61),MATCH($O$2,'Injection Schedule_SLDC'!$6:$6,0))</f>
        <v>#N/A</v>
      </c>
      <c r="P61" s="57" t="e">
        <f>INDEX('Injection Schedule_SLDC'!$1:$1048576,6+COUNTA($A$3:A61),MATCH($P$2,'Injection Schedule_SLDC'!$6:$6,0))</f>
        <v>#N/A</v>
      </c>
      <c r="Q61" s="54"/>
      <c r="R61" s="58">
        <f>INDEX('State Drawl_ISGS_NRLDC'!$1:$1048576,MATCH("DADRIT",'State Drawl_ISGS_NRLDC'!$B:$B,0),COUNTA($A$3:A61)+2)</f>
        <v>408.93799999999999</v>
      </c>
      <c r="S61" s="58">
        <f>INDEX('State Drawl_ISGS_NRLDC'!$1:$1048576,MATCH("DADRT2",'State Drawl_ISGS_NRLDC'!$B:$B,0),COUNTA($A$3:A61)+2)</f>
        <v>620.03099999999995</v>
      </c>
      <c r="T61" s="58">
        <f>INDEX('State Drawl_ISGS_NRLDC'!$1:$1048576,MATCH("Jhajjar",'State Drawl_ISGS_NRLDC'!$B:$B,0),COUNTA($A$3:A61)+2)</f>
        <v>365.358</v>
      </c>
      <c r="U61" s="57" t="e">
        <f t="shared" si="17"/>
        <v>#N/A</v>
      </c>
      <c r="V61" s="57" t="e">
        <f t="shared" si="18"/>
        <v>#N/A</v>
      </c>
      <c r="W61" s="57" t="e">
        <f t="shared" si="19"/>
        <v>#N/A</v>
      </c>
      <c r="X61" s="54"/>
      <c r="Y61" s="57">
        <f t="shared" si="20"/>
        <v>0</v>
      </c>
      <c r="Z61" s="57">
        <f t="shared" si="21"/>
        <v>0</v>
      </c>
      <c r="AA61" s="57">
        <f t="shared" si="22"/>
        <v>0</v>
      </c>
      <c r="AB61" s="57" t="e">
        <f t="shared" si="23"/>
        <v>#N/A</v>
      </c>
      <c r="AC61" s="57" t="e">
        <f t="shared" si="24"/>
        <v>#N/A</v>
      </c>
      <c r="AD61" s="57" t="e">
        <f t="shared" si="25"/>
        <v>#N/A</v>
      </c>
      <c r="AE61" s="54"/>
      <c r="AF61" s="54"/>
      <c r="AG61" s="54"/>
      <c r="AH61" s="54"/>
      <c r="AI61" s="54"/>
      <c r="AJ61" s="54"/>
      <c r="AK61" s="69"/>
      <c r="AL61" s="70">
        <f t="shared" si="16"/>
        <v>0</v>
      </c>
      <c r="AM61" s="69"/>
      <c r="AN61" s="68" t="str">
        <f t="shared" si="26"/>
        <v>OK</v>
      </c>
      <c r="AO61" s="65" t="str">
        <f t="shared" si="27"/>
        <v>OK</v>
      </c>
      <c r="AP61" s="65" t="str">
        <f t="shared" si="28"/>
        <v>OK</v>
      </c>
      <c r="AQ61" s="65" t="str">
        <f t="shared" si="29"/>
        <v>--</v>
      </c>
      <c r="AR61" s="65" t="str">
        <f t="shared" si="30"/>
        <v>--</v>
      </c>
      <c r="AS61" s="65" t="str">
        <f t="shared" si="31"/>
        <v>--</v>
      </c>
      <c r="AT61" s="63"/>
      <c r="AU61" s="66">
        <f t="shared" si="32"/>
        <v>0</v>
      </c>
    </row>
    <row r="62" spans="1:47">
      <c r="A62" s="51" t="s">
        <v>105</v>
      </c>
      <c r="B62" s="53">
        <v>0</v>
      </c>
      <c r="C62" s="179"/>
      <c r="D62" s="57">
        <f>INDEX('Drawl Schedule_SLDC'!$1:$1048576,9+COUNTA($A$3:A62),MATCH(D2,'Drawl Schedule_SLDC'!$9:$9,0))</f>
        <v>383.81</v>
      </c>
      <c r="E62" s="57">
        <f>INDEX('Drawl Schedule_SLDC'!$1:$1048576,9+COUNTA($A$3:A62),MATCH($E$2,'Drawl Schedule_SLDC'!$9:$9,0))</f>
        <v>515.86</v>
      </c>
      <c r="F62" s="57">
        <f>INDEX('Drawl Schedule_SLDC'!$1:$1048576,9+COUNTA($A$3:A62),MATCH($F$2,'Drawl Schedule_SLDC'!$9:$9,0))</f>
        <v>4.68</v>
      </c>
      <c r="G62" s="57" t="e">
        <f>INDEX('Drawl Schedule_SLDC'!$1:$1048576,9+COUNTA($A$3:A62),MATCH($G$2,'Drawl Schedule_SLDC'!$9:$9,0))</f>
        <v>#N/A</v>
      </c>
      <c r="H62" s="57">
        <f>INDEX('Drawl Schedule_SLDC'!$1:$1048576,9+COUNTA($A$3:A62),MATCH($H$2,'Drawl Schedule_SLDC'!$9:$9,0))</f>
        <v>84.05</v>
      </c>
      <c r="I62" s="57">
        <f>INDEX('Drawl Schedule_SLDC'!$1:$1048576,9+COUNTA($A$3:A62),MATCH($I$2,'Drawl Schedule_SLDC'!$9:$9,0))</f>
        <v>100</v>
      </c>
      <c r="J62" s="54"/>
      <c r="K62" s="57" t="e">
        <f>INDEX('Injection Schedule_SLDC'!$1:$1048576,6+COUNTA($A$3:A62),MATCH($K$2,'Injection Schedule_SLDC'!$6:$6,0))</f>
        <v>#N/A</v>
      </c>
      <c r="L62" s="57" t="e">
        <f>INDEX('Injection Schedule_SLDC'!$1:$1048576,6+COUNTA($A$3:A62),MATCH($L$2,'Injection Schedule_SLDC'!$6:$6,0))</f>
        <v>#N/A</v>
      </c>
      <c r="M62" s="57" t="e">
        <f>INDEX('Injection Schedule_SLDC'!$1:$1048576,6+COUNTA($A$3:A62),MATCH($M$2,'Injection Schedule_SLDC'!$6:$6,0))</f>
        <v>#N/A</v>
      </c>
      <c r="N62" s="57" t="e">
        <f>INDEX('Injection Schedule_SLDC'!$1:$1048576,6+COUNTA($A$3:A62),MATCH($N$2,'Injection Schedule_SLDC'!$6:$6,0))</f>
        <v>#N/A</v>
      </c>
      <c r="O62" s="57" t="e">
        <f>INDEX('Injection Schedule_SLDC'!$1:$1048576,6+COUNTA($A$3:A62),MATCH($O$2,'Injection Schedule_SLDC'!$6:$6,0))</f>
        <v>#N/A</v>
      </c>
      <c r="P62" s="57" t="e">
        <f>INDEX('Injection Schedule_SLDC'!$1:$1048576,6+COUNTA($A$3:A62),MATCH($P$2,'Injection Schedule_SLDC'!$6:$6,0))</f>
        <v>#N/A</v>
      </c>
      <c r="Q62" s="54"/>
      <c r="R62" s="58">
        <f>INDEX('State Drawl_ISGS_NRLDC'!$1:$1048576,MATCH("DADRIT",'State Drawl_ISGS_NRLDC'!$B:$B,0),COUNTA($A$3:A62)+2)</f>
        <v>408.93799999999999</v>
      </c>
      <c r="S62" s="58">
        <f>INDEX('State Drawl_ISGS_NRLDC'!$1:$1048576,MATCH("DADRT2",'State Drawl_ISGS_NRLDC'!$B:$B,0),COUNTA($A$3:A62)+2)</f>
        <v>629.94100000000003</v>
      </c>
      <c r="T62" s="58">
        <f>INDEX('State Drawl_ISGS_NRLDC'!$1:$1048576,MATCH("Jhajjar",'State Drawl_ISGS_NRLDC'!$B:$B,0),COUNTA($A$3:A62)+2)</f>
        <v>365.358</v>
      </c>
      <c r="U62" s="57" t="e">
        <f t="shared" si="17"/>
        <v>#N/A</v>
      </c>
      <c r="V62" s="57" t="e">
        <f t="shared" si="18"/>
        <v>#N/A</v>
      </c>
      <c r="W62" s="57" t="e">
        <f t="shared" si="19"/>
        <v>#N/A</v>
      </c>
      <c r="X62" s="54"/>
      <c r="Y62" s="57">
        <f t="shared" si="20"/>
        <v>0</v>
      </c>
      <c r="Z62" s="57">
        <f t="shared" si="21"/>
        <v>0</v>
      </c>
      <c r="AA62" s="57">
        <f t="shared" si="22"/>
        <v>0</v>
      </c>
      <c r="AB62" s="57" t="e">
        <f t="shared" si="23"/>
        <v>#N/A</v>
      </c>
      <c r="AC62" s="57" t="e">
        <f t="shared" si="24"/>
        <v>#N/A</v>
      </c>
      <c r="AD62" s="57" t="e">
        <f t="shared" si="25"/>
        <v>#N/A</v>
      </c>
      <c r="AE62" s="54"/>
      <c r="AF62" s="54"/>
      <c r="AG62" s="54"/>
      <c r="AH62" s="54"/>
      <c r="AI62" s="54"/>
      <c r="AJ62" s="54"/>
      <c r="AK62" s="69"/>
      <c r="AL62" s="70">
        <f t="shared" si="16"/>
        <v>0</v>
      </c>
      <c r="AM62" s="69"/>
      <c r="AN62" s="68" t="str">
        <f t="shared" si="26"/>
        <v>OK</v>
      </c>
      <c r="AO62" s="65" t="str">
        <f t="shared" si="27"/>
        <v>OK</v>
      </c>
      <c r="AP62" s="65" t="str">
        <f t="shared" si="28"/>
        <v>OK</v>
      </c>
      <c r="AQ62" s="65" t="str">
        <f t="shared" si="29"/>
        <v>--</v>
      </c>
      <c r="AR62" s="65" t="str">
        <f t="shared" si="30"/>
        <v>--</v>
      </c>
      <c r="AS62" s="65" t="str">
        <f t="shared" si="31"/>
        <v>--</v>
      </c>
      <c r="AT62" s="63"/>
      <c r="AU62" s="66">
        <f t="shared" si="32"/>
        <v>0</v>
      </c>
    </row>
    <row r="63" spans="1:47">
      <c r="A63" s="51" t="s">
        <v>106</v>
      </c>
      <c r="B63" s="53">
        <v>0</v>
      </c>
      <c r="C63" s="179"/>
      <c r="D63" s="57">
        <f>INDEX('Drawl Schedule_SLDC'!$1:$1048576,9+COUNTA($A$3:A63),MATCH(D2,'Drawl Schedule_SLDC'!$9:$9,0))</f>
        <v>383.81</v>
      </c>
      <c r="E63" s="57">
        <f>INDEX('Drawl Schedule_SLDC'!$1:$1048576,9+COUNTA($A$3:A63),MATCH($E$2,'Drawl Schedule_SLDC'!$9:$9,0))</f>
        <v>515.86</v>
      </c>
      <c r="F63" s="57">
        <f>INDEX('Drawl Schedule_SLDC'!$1:$1048576,9+COUNTA($A$3:A63),MATCH($F$2,'Drawl Schedule_SLDC'!$9:$9,0))</f>
        <v>4.68</v>
      </c>
      <c r="G63" s="57" t="e">
        <f>INDEX('Drawl Schedule_SLDC'!$1:$1048576,9+COUNTA($A$3:A63),MATCH($G$2,'Drawl Schedule_SLDC'!$9:$9,0))</f>
        <v>#N/A</v>
      </c>
      <c r="H63" s="57">
        <f>INDEX('Drawl Schedule_SLDC'!$1:$1048576,9+COUNTA($A$3:A63),MATCH($H$2,'Drawl Schedule_SLDC'!$9:$9,0))</f>
        <v>84.05</v>
      </c>
      <c r="I63" s="57">
        <f>INDEX('Drawl Schedule_SLDC'!$1:$1048576,9+COUNTA($A$3:A63),MATCH($I$2,'Drawl Schedule_SLDC'!$9:$9,0))</f>
        <v>120</v>
      </c>
      <c r="J63" s="54"/>
      <c r="K63" s="57" t="e">
        <f>INDEX('Injection Schedule_SLDC'!$1:$1048576,6+COUNTA($A$3:A63),MATCH($K$2,'Injection Schedule_SLDC'!$6:$6,0))</f>
        <v>#N/A</v>
      </c>
      <c r="L63" s="57" t="e">
        <f>INDEX('Injection Schedule_SLDC'!$1:$1048576,6+COUNTA($A$3:A63),MATCH($L$2,'Injection Schedule_SLDC'!$6:$6,0))</f>
        <v>#N/A</v>
      </c>
      <c r="M63" s="57" t="e">
        <f>INDEX('Injection Schedule_SLDC'!$1:$1048576,6+COUNTA($A$3:A63),MATCH($M$2,'Injection Schedule_SLDC'!$6:$6,0))</f>
        <v>#N/A</v>
      </c>
      <c r="N63" s="57" t="e">
        <f>INDEX('Injection Schedule_SLDC'!$1:$1048576,6+COUNTA($A$3:A63),MATCH($N$2,'Injection Schedule_SLDC'!$6:$6,0))</f>
        <v>#N/A</v>
      </c>
      <c r="O63" s="57" t="e">
        <f>INDEX('Injection Schedule_SLDC'!$1:$1048576,6+COUNTA($A$3:A63),MATCH($O$2,'Injection Schedule_SLDC'!$6:$6,0))</f>
        <v>#N/A</v>
      </c>
      <c r="P63" s="57" t="e">
        <f>INDEX('Injection Schedule_SLDC'!$1:$1048576,6+COUNTA($A$3:A63),MATCH($P$2,'Injection Schedule_SLDC'!$6:$6,0))</f>
        <v>#N/A</v>
      </c>
      <c r="Q63" s="54"/>
      <c r="R63" s="58">
        <f>INDEX('State Drawl_ISGS_NRLDC'!$1:$1048576,MATCH("DADRIT",'State Drawl_ISGS_NRLDC'!$B:$B,0),COUNTA($A$3:A63)+2)</f>
        <v>403.983</v>
      </c>
      <c r="S63" s="58">
        <f>INDEX('State Drawl_ISGS_NRLDC'!$1:$1048576,MATCH("DADRT2",'State Drawl_ISGS_NRLDC'!$B:$B,0),COUNTA($A$3:A63)+2)</f>
        <v>639.85199999999998</v>
      </c>
      <c r="T63" s="58">
        <f>INDEX('State Drawl_ISGS_NRLDC'!$1:$1048576,MATCH("Jhajjar",'State Drawl_ISGS_NRLDC'!$B:$B,0),COUNTA($A$3:A63)+2)</f>
        <v>365.358</v>
      </c>
      <c r="U63" s="57" t="e">
        <f t="shared" si="17"/>
        <v>#N/A</v>
      </c>
      <c r="V63" s="57" t="e">
        <f t="shared" si="18"/>
        <v>#N/A</v>
      </c>
      <c r="W63" s="57" t="e">
        <f t="shared" si="19"/>
        <v>#N/A</v>
      </c>
      <c r="X63" s="54"/>
      <c r="Y63" s="57">
        <f t="shared" si="20"/>
        <v>0</v>
      </c>
      <c r="Z63" s="57">
        <f t="shared" si="21"/>
        <v>0</v>
      </c>
      <c r="AA63" s="57">
        <f t="shared" si="22"/>
        <v>0</v>
      </c>
      <c r="AB63" s="57" t="e">
        <f t="shared" si="23"/>
        <v>#N/A</v>
      </c>
      <c r="AC63" s="57" t="e">
        <f t="shared" si="24"/>
        <v>#N/A</v>
      </c>
      <c r="AD63" s="57" t="e">
        <f t="shared" si="25"/>
        <v>#N/A</v>
      </c>
      <c r="AE63" s="54"/>
      <c r="AF63" s="54"/>
      <c r="AG63" s="54"/>
      <c r="AH63" s="54"/>
      <c r="AI63" s="54"/>
      <c r="AJ63" s="54"/>
      <c r="AK63" s="69"/>
      <c r="AL63" s="70">
        <f t="shared" si="16"/>
        <v>0</v>
      </c>
      <c r="AM63" s="69"/>
      <c r="AN63" s="68" t="str">
        <f t="shared" si="26"/>
        <v>OK</v>
      </c>
      <c r="AO63" s="65" t="str">
        <f t="shared" si="27"/>
        <v>OK</v>
      </c>
      <c r="AP63" s="65" t="str">
        <f t="shared" si="28"/>
        <v>OK</v>
      </c>
      <c r="AQ63" s="65" t="str">
        <f t="shared" si="29"/>
        <v>--</v>
      </c>
      <c r="AR63" s="65" t="str">
        <f t="shared" si="30"/>
        <v>--</v>
      </c>
      <c r="AS63" s="65" t="str">
        <f t="shared" si="31"/>
        <v>--</v>
      </c>
      <c r="AT63" s="63"/>
      <c r="AU63" s="66">
        <f t="shared" si="32"/>
        <v>0</v>
      </c>
    </row>
    <row r="64" spans="1:47">
      <c r="A64" s="51" t="s">
        <v>107</v>
      </c>
      <c r="B64" s="53">
        <v>0</v>
      </c>
      <c r="C64" s="179"/>
      <c r="D64" s="57">
        <f>INDEX('Drawl Schedule_SLDC'!$1:$1048576,9+COUNTA($A$3:A64),MATCH(D2,'Drawl Schedule_SLDC'!$9:$9,0))</f>
        <v>383.81</v>
      </c>
      <c r="E64" s="57">
        <f>INDEX('Drawl Schedule_SLDC'!$1:$1048576,9+COUNTA($A$3:A64),MATCH($E$2,'Drawl Schedule_SLDC'!$9:$9,0))</f>
        <v>515.86</v>
      </c>
      <c r="F64" s="57">
        <f>INDEX('Drawl Schedule_SLDC'!$1:$1048576,9+COUNTA($A$3:A64),MATCH($F$2,'Drawl Schedule_SLDC'!$9:$9,0))</f>
        <v>4.68</v>
      </c>
      <c r="G64" s="57" t="e">
        <f>INDEX('Drawl Schedule_SLDC'!$1:$1048576,9+COUNTA($A$3:A64),MATCH($G$2,'Drawl Schedule_SLDC'!$9:$9,0))</f>
        <v>#N/A</v>
      </c>
      <c r="H64" s="57">
        <f>INDEX('Drawl Schedule_SLDC'!$1:$1048576,9+COUNTA($A$3:A64),MATCH($H$2,'Drawl Schedule_SLDC'!$9:$9,0))</f>
        <v>84.05</v>
      </c>
      <c r="I64" s="57">
        <f>INDEX('Drawl Schedule_SLDC'!$1:$1048576,9+COUNTA($A$3:A64),MATCH($I$2,'Drawl Schedule_SLDC'!$9:$9,0))</f>
        <v>120</v>
      </c>
      <c r="J64" s="54"/>
      <c r="K64" s="57" t="e">
        <f>INDEX('Injection Schedule_SLDC'!$1:$1048576,6+COUNTA($A$3:A64),MATCH($K$2,'Injection Schedule_SLDC'!$6:$6,0))</f>
        <v>#N/A</v>
      </c>
      <c r="L64" s="57" t="e">
        <f>INDEX('Injection Schedule_SLDC'!$1:$1048576,6+COUNTA($A$3:A64),MATCH($L$2,'Injection Schedule_SLDC'!$6:$6,0))</f>
        <v>#N/A</v>
      </c>
      <c r="M64" s="57" t="e">
        <f>INDEX('Injection Schedule_SLDC'!$1:$1048576,6+COUNTA($A$3:A64),MATCH($M$2,'Injection Schedule_SLDC'!$6:$6,0))</f>
        <v>#N/A</v>
      </c>
      <c r="N64" s="57" t="e">
        <f>INDEX('Injection Schedule_SLDC'!$1:$1048576,6+COUNTA($A$3:A64),MATCH($N$2,'Injection Schedule_SLDC'!$6:$6,0))</f>
        <v>#N/A</v>
      </c>
      <c r="O64" s="57" t="e">
        <f>INDEX('Injection Schedule_SLDC'!$1:$1048576,6+COUNTA($A$3:A64),MATCH($O$2,'Injection Schedule_SLDC'!$6:$6,0))</f>
        <v>#N/A</v>
      </c>
      <c r="P64" s="57" t="e">
        <f>INDEX('Injection Schedule_SLDC'!$1:$1048576,6+COUNTA($A$3:A64),MATCH($P$2,'Injection Schedule_SLDC'!$6:$6,0))</f>
        <v>#N/A</v>
      </c>
      <c r="Q64" s="54"/>
      <c r="R64" s="58">
        <f>INDEX('State Drawl_ISGS_NRLDC'!$1:$1048576,MATCH("DADRIT",'State Drawl_ISGS_NRLDC'!$B:$B,0),COUNTA($A$3:A64)+2)</f>
        <v>418.84899999999999</v>
      </c>
      <c r="S64" s="58">
        <f>INDEX('State Drawl_ISGS_NRLDC'!$1:$1048576,MATCH("DADRT2",'State Drawl_ISGS_NRLDC'!$B:$B,0),COUNTA($A$3:A64)+2)</f>
        <v>639.85199999999998</v>
      </c>
      <c r="T64" s="58">
        <f>INDEX('State Drawl_ISGS_NRLDC'!$1:$1048576,MATCH("Jhajjar",'State Drawl_ISGS_NRLDC'!$B:$B,0),COUNTA($A$3:A64)+2)</f>
        <v>365.358</v>
      </c>
      <c r="U64" s="57" t="e">
        <f t="shared" si="17"/>
        <v>#N/A</v>
      </c>
      <c r="V64" s="57" t="e">
        <f t="shared" si="18"/>
        <v>#N/A</v>
      </c>
      <c r="W64" s="57" t="e">
        <f t="shared" si="19"/>
        <v>#N/A</v>
      </c>
      <c r="X64" s="54"/>
      <c r="Y64" s="57">
        <f t="shared" si="20"/>
        <v>0</v>
      </c>
      <c r="Z64" s="57">
        <f t="shared" si="21"/>
        <v>0</v>
      </c>
      <c r="AA64" s="57">
        <f t="shared" si="22"/>
        <v>0</v>
      </c>
      <c r="AB64" s="57" t="e">
        <f t="shared" si="23"/>
        <v>#N/A</v>
      </c>
      <c r="AC64" s="57" t="e">
        <f t="shared" si="24"/>
        <v>#N/A</v>
      </c>
      <c r="AD64" s="57" t="e">
        <f t="shared" si="25"/>
        <v>#N/A</v>
      </c>
      <c r="AE64" s="54"/>
      <c r="AF64" s="54"/>
      <c r="AG64" s="54"/>
      <c r="AH64" s="54"/>
      <c r="AI64" s="54"/>
      <c r="AJ64" s="54"/>
      <c r="AK64" s="69"/>
      <c r="AL64" s="70">
        <f t="shared" si="16"/>
        <v>0</v>
      </c>
      <c r="AM64" s="69"/>
      <c r="AN64" s="68" t="str">
        <f t="shared" si="26"/>
        <v>OK</v>
      </c>
      <c r="AO64" s="65" t="str">
        <f t="shared" si="27"/>
        <v>OK</v>
      </c>
      <c r="AP64" s="65" t="str">
        <f t="shared" si="28"/>
        <v>OK</v>
      </c>
      <c r="AQ64" s="65" t="str">
        <f t="shared" si="29"/>
        <v>--</v>
      </c>
      <c r="AR64" s="65" t="str">
        <f t="shared" si="30"/>
        <v>--</v>
      </c>
      <c r="AS64" s="65" t="str">
        <f t="shared" si="31"/>
        <v>--</v>
      </c>
      <c r="AT64" s="63"/>
      <c r="AU64" s="66">
        <f t="shared" si="32"/>
        <v>0</v>
      </c>
    </row>
    <row r="65" spans="1:47">
      <c r="A65" s="51" t="s">
        <v>108</v>
      </c>
      <c r="B65" s="53">
        <v>0</v>
      </c>
      <c r="C65" s="179"/>
      <c r="D65" s="57">
        <f>INDEX('Drawl Schedule_SLDC'!$1:$1048576,9+COUNTA($A$3:A65),MATCH(D2,'Drawl Schedule_SLDC'!$9:$9,0))</f>
        <v>383.81</v>
      </c>
      <c r="E65" s="57">
        <f>INDEX('Drawl Schedule_SLDC'!$1:$1048576,9+COUNTA($A$3:A65),MATCH($E$2,'Drawl Schedule_SLDC'!$9:$9,0))</f>
        <v>515.86</v>
      </c>
      <c r="F65" s="57">
        <f>INDEX('Drawl Schedule_SLDC'!$1:$1048576,9+COUNTA($A$3:A65),MATCH($F$2,'Drawl Schedule_SLDC'!$9:$9,0))</f>
        <v>4.68</v>
      </c>
      <c r="G65" s="57" t="e">
        <f>INDEX('Drawl Schedule_SLDC'!$1:$1048576,9+COUNTA($A$3:A65),MATCH($G$2,'Drawl Schedule_SLDC'!$9:$9,0))</f>
        <v>#N/A</v>
      </c>
      <c r="H65" s="57">
        <f>INDEX('Drawl Schedule_SLDC'!$1:$1048576,9+COUNTA($A$3:A65),MATCH($H$2,'Drawl Schedule_SLDC'!$9:$9,0))</f>
        <v>84.05</v>
      </c>
      <c r="I65" s="57">
        <f>INDEX('Drawl Schedule_SLDC'!$1:$1048576,9+COUNTA($A$3:A65),MATCH($I$2,'Drawl Schedule_SLDC'!$9:$9,0))</f>
        <v>120</v>
      </c>
      <c r="J65" s="54"/>
      <c r="K65" s="57" t="e">
        <f>INDEX('Injection Schedule_SLDC'!$1:$1048576,6+COUNTA($A$3:A65),MATCH($K$2,'Injection Schedule_SLDC'!$6:$6,0))</f>
        <v>#N/A</v>
      </c>
      <c r="L65" s="57" t="e">
        <f>INDEX('Injection Schedule_SLDC'!$1:$1048576,6+COUNTA($A$3:A65),MATCH($L$2,'Injection Schedule_SLDC'!$6:$6,0))</f>
        <v>#N/A</v>
      </c>
      <c r="M65" s="57" t="e">
        <f>INDEX('Injection Schedule_SLDC'!$1:$1048576,6+COUNTA($A$3:A65),MATCH($M$2,'Injection Schedule_SLDC'!$6:$6,0))</f>
        <v>#N/A</v>
      </c>
      <c r="N65" s="57" t="e">
        <f>INDEX('Injection Schedule_SLDC'!$1:$1048576,6+COUNTA($A$3:A65),MATCH($N$2,'Injection Schedule_SLDC'!$6:$6,0))</f>
        <v>#N/A</v>
      </c>
      <c r="O65" s="57" t="e">
        <f>INDEX('Injection Schedule_SLDC'!$1:$1048576,6+COUNTA($A$3:A65),MATCH($O$2,'Injection Schedule_SLDC'!$6:$6,0))</f>
        <v>#N/A</v>
      </c>
      <c r="P65" s="57" t="e">
        <f>INDEX('Injection Schedule_SLDC'!$1:$1048576,6+COUNTA($A$3:A65),MATCH($P$2,'Injection Schedule_SLDC'!$6:$6,0))</f>
        <v>#N/A</v>
      </c>
      <c r="Q65" s="54"/>
      <c r="R65" s="58">
        <f>INDEX('State Drawl_ISGS_NRLDC'!$1:$1048576,MATCH("DADRIT",'State Drawl_ISGS_NRLDC'!$B:$B,0),COUNTA($A$3:A65)+2)</f>
        <v>413.89400000000001</v>
      </c>
      <c r="S65" s="58">
        <f>INDEX('State Drawl_ISGS_NRLDC'!$1:$1048576,MATCH("DADRT2",'State Drawl_ISGS_NRLDC'!$B:$B,0),COUNTA($A$3:A65)+2)</f>
        <v>639.85199999999998</v>
      </c>
      <c r="T65" s="58">
        <f>INDEX('State Drawl_ISGS_NRLDC'!$1:$1048576,MATCH("Jhajjar",'State Drawl_ISGS_NRLDC'!$B:$B,0),COUNTA($A$3:A65)+2)</f>
        <v>365.358</v>
      </c>
      <c r="U65" s="57" t="e">
        <f t="shared" si="17"/>
        <v>#N/A</v>
      </c>
      <c r="V65" s="57" t="e">
        <f t="shared" si="18"/>
        <v>#N/A</v>
      </c>
      <c r="W65" s="57" t="e">
        <f t="shared" si="19"/>
        <v>#N/A</v>
      </c>
      <c r="X65" s="54"/>
      <c r="Y65" s="57">
        <f t="shared" si="20"/>
        <v>0</v>
      </c>
      <c r="Z65" s="57">
        <f t="shared" si="21"/>
        <v>0</v>
      </c>
      <c r="AA65" s="57">
        <f t="shared" si="22"/>
        <v>0</v>
      </c>
      <c r="AB65" s="57" t="e">
        <f t="shared" si="23"/>
        <v>#N/A</v>
      </c>
      <c r="AC65" s="57" t="e">
        <f t="shared" si="24"/>
        <v>#N/A</v>
      </c>
      <c r="AD65" s="57" t="e">
        <f t="shared" si="25"/>
        <v>#N/A</v>
      </c>
      <c r="AE65" s="54"/>
      <c r="AF65" s="54"/>
      <c r="AG65" s="54"/>
      <c r="AH65" s="54"/>
      <c r="AI65" s="54"/>
      <c r="AJ65" s="54"/>
      <c r="AK65" s="69"/>
      <c r="AL65" s="70">
        <f t="shared" si="16"/>
        <v>0</v>
      </c>
      <c r="AM65" s="69"/>
      <c r="AN65" s="68" t="str">
        <f t="shared" si="26"/>
        <v>OK</v>
      </c>
      <c r="AO65" s="65" t="str">
        <f t="shared" si="27"/>
        <v>OK</v>
      </c>
      <c r="AP65" s="65" t="str">
        <f t="shared" si="28"/>
        <v>OK</v>
      </c>
      <c r="AQ65" s="65" t="str">
        <f t="shared" si="29"/>
        <v>--</v>
      </c>
      <c r="AR65" s="65" t="str">
        <f t="shared" si="30"/>
        <v>--</v>
      </c>
      <c r="AS65" s="65" t="str">
        <f t="shared" si="31"/>
        <v>--</v>
      </c>
      <c r="AT65" s="63"/>
      <c r="AU65" s="66">
        <f t="shared" si="32"/>
        <v>0</v>
      </c>
    </row>
    <row r="66" spans="1:47">
      <c r="A66" s="51" t="s">
        <v>109</v>
      </c>
      <c r="B66" s="53">
        <v>0</v>
      </c>
      <c r="C66" s="179"/>
      <c r="D66" s="57">
        <f>INDEX('Drawl Schedule_SLDC'!$1:$1048576,9+COUNTA($A$3:A66),MATCH(D2,'Drawl Schedule_SLDC'!$9:$9,0))</f>
        <v>383.81</v>
      </c>
      <c r="E66" s="57">
        <f>INDEX('Drawl Schedule_SLDC'!$1:$1048576,9+COUNTA($A$3:A66),MATCH($E$2,'Drawl Schedule_SLDC'!$9:$9,0))</f>
        <v>515.86</v>
      </c>
      <c r="F66" s="57">
        <f>INDEX('Drawl Schedule_SLDC'!$1:$1048576,9+COUNTA($A$3:A66),MATCH($F$2,'Drawl Schedule_SLDC'!$9:$9,0))</f>
        <v>4.68</v>
      </c>
      <c r="G66" s="57" t="e">
        <f>INDEX('Drawl Schedule_SLDC'!$1:$1048576,9+COUNTA($A$3:A66),MATCH($G$2,'Drawl Schedule_SLDC'!$9:$9,0))</f>
        <v>#N/A</v>
      </c>
      <c r="H66" s="57">
        <f>INDEX('Drawl Schedule_SLDC'!$1:$1048576,9+COUNTA($A$3:A66),MATCH($H$2,'Drawl Schedule_SLDC'!$9:$9,0))</f>
        <v>84.05</v>
      </c>
      <c r="I66" s="57">
        <f>INDEX('Drawl Schedule_SLDC'!$1:$1048576,9+COUNTA($A$3:A66),MATCH($I$2,'Drawl Schedule_SLDC'!$9:$9,0))</f>
        <v>120</v>
      </c>
      <c r="J66" s="54"/>
      <c r="K66" s="57" t="e">
        <f>INDEX('Injection Schedule_SLDC'!$1:$1048576,6+COUNTA($A$3:A66),MATCH($K$2,'Injection Schedule_SLDC'!$6:$6,0))</f>
        <v>#N/A</v>
      </c>
      <c r="L66" s="57" t="e">
        <f>INDEX('Injection Schedule_SLDC'!$1:$1048576,6+COUNTA($A$3:A66),MATCH($L$2,'Injection Schedule_SLDC'!$6:$6,0))</f>
        <v>#N/A</v>
      </c>
      <c r="M66" s="57" t="e">
        <f>INDEX('Injection Schedule_SLDC'!$1:$1048576,6+COUNTA($A$3:A66),MATCH($M$2,'Injection Schedule_SLDC'!$6:$6,0))</f>
        <v>#N/A</v>
      </c>
      <c r="N66" s="57" t="e">
        <f>INDEX('Injection Schedule_SLDC'!$1:$1048576,6+COUNTA($A$3:A66),MATCH($N$2,'Injection Schedule_SLDC'!$6:$6,0))</f>
        <v>#N/A</v>
      </c>
      <c r="O66" s="57" t="e">
        <f>INDEX('Injection Schedule_SLDC'!$1:$1048576,6+COUNTA($A$3:A66),MATCH($O$2,'Injection Schedule_SLDC'!$6:$6,0))</f>
        <v>#N/A</v>
      </c>
      <c r="P66" s="57" t="e">
        <f>INDEX('Injection Schedule_SLDC'!$1:$1048576,6+COUNTA($A$3:A66),MATCH($P$2,'Injection Schedule_SLDC'!$6:$6,0))</f>
        <v>#N/A</v>
      </c>
      <c r="Q66" s="54"/>
      <c r="R66" s="58">
        <f>INDEX('State Drawl_ISGS_NRLDC'!$1:$1048576,MATCH("DADRIT",'State Drawl_ISGS_NRLDC'!$B:$B,0),COUNTA($A$3:A66)+2)</f>
        <v>408.93799999999999</v>
      </c>
      <c r="S66" s="58">
        <f>INDEX('State Drawl_ISGS_NRLDC'!$1:$1048576,MATCH("DADRT2",'State Drawl_ISGS_NRLDC'!$B:$B,0),COUNTA($A$3:A66)+2)</f>
        <v>639.85199999999998</v>
      </c>
      <c r="T66" s="58">
        <f>INDEX('State Drawl_ISGS_NRLDC'!$1:$1048576,MATCH("Jhajjar",'State Drawl_ISGS_NRLDC'!$B:$B,0),COUNTA($A$3:A66)+2)</f>
        <v>365.358</v>
      </c>
      <c r="U66" s="57" t="e">
        <f t="shared" si="17"/>
        <v>#N/A</v>
      </c>
      <c r="V66" s="57" t="e">
        <f t="shared" si="18"/>
        <v>#N/A</v>
      </c>
      <c r="W66" s="57" t="e">
        <f t="shared" si="19"/>
        <v>#N/A</v>
      </c>
      <c r="X66" s="54"/>
      <c r="Y66" s="57">
        <f t="shared" si="20"/>
        <v>0</v>
      </c>
      <c r="Z66" s="57">
        <f t="shared" si="21"/>
        <v>0</v>
      </c>
      <c r="AA66" s="57">
        <f t="shared" si="22"/>
        <v>0</v>
      </c>
      <c r="AB66" s="57" t="e">
        <f t="shared" si="23"/>
        <v>#N/A</v>
      </c>
      <c r="AC66" s="57" t="e">
        <f t="shared" si="24"/>
        <v>#N/A</v>
      </c>
      <c r="AD66" s="57" t="e">
        <f t="shared" si="25"/>
        <v>#N/A</v>
      </c>
      <c r="AE66" s="54"/>
      <c r="AF66" s="54"/>
      <c r="AG66" s="54"/>
      <c r="AH66" s="54"/>
      <c r="AI66" s="54"/>
      <c r="AJ66" s="54"/>
      <c r="AK66" s="69"/>
      <c r="AL66" s="70">
        <f t="shared" si="16"/>
        <v>0</v>
      </c>
      <c r="AM66" s="69"/>
      <c r="AN66" s="68" t="str">
        <f t="shared" si="26"/>
        <v>OK</v>
      </c>
      <c r="AO66" s="65" t="str">
        <f t="shared" si="27"/>
        <v>OK</v>
      </c>
      <c r="AP66" s="65" t="str">
        <f t="shared" si="28"/>
        <v>OK</v>
      </c>
      <c r="AQ66" s="65" t="str">
        <f t="shared" si="29"/>
        <v>--</v>
      </c>
      <c r="AR66" s="65" t="str">
        <f t="shared" si="30"/>
        <v>--</v>
      </c>
      <c r="AS66" s="65" t="str">
        <f t="shared" si="31"/>
        <v>--</v>
      </c>
      <c r="AT66" s="63"/>
      <c r="AU66" s="66">
        <f t="shared" si="32"/>
        <v>0</v>
      </c>
    </row>
    <row r="67" spans="1:47">
      <c r="A67" s="51" t="s">
        <v>110</v>
      </c>
      <c r="B67" s="53">
        <v>0</v>
      </c>
      <c r="C67" s="179"/>
      <c r="D67" s="57">
        <f>INDEX('Drawl Schedule_SLDC'!$1:$1048576,9+COUNTA($A$3:A67),MATCH(D2,'Drawl Schedule_SLDC'!$9:$9,0))</f>
        <v>383.81</v>
      </c>
      <c r="E67" s="57">
        <f>INDEX('Drawl Schedule_SLDC'!$1:$1048576,9+COUNTA($A$3:A67),MATCH($E$2,'Drawl Schedule_SLDC'!$9:$9,0))</f>
        <v>515.86</v>
      </c>
      <c r="F67" s="57">
        <f>INDEX('Drawl Schedule_SLDC'!$1:$1048576,9+COUNTA($A$3:A67),MATCH($F$2,'Drawl Schedule_SLDC'!$9:$9,0))</f>
        <v>4.68</v>
      </c>
      <c r="G67" s="57" t="e">
        <f>INDEX('Drawl Schedule_SLDC'!$1:$1048576,9+COUNTA($A$3:A67),MATCH($G$2,'Drawl Schedule_SLDC'!$9:$9,0))</f>
        <v>#N/A</v>
      </c>
      <c r="H67" s="57">
        <f>INDEX('Drawl Schedule_SLDC'!$1:$1048576,9+COUNTA($A$3:A67),MATCH($H$2,'Drawl Schedule_SLDC'!$9:$9,0))</f>
        <v>84.05</v>
      </c>
      <c r="I67" s="57">
        <f>INDEX('Drawl Schedule_SLDC'!$1:$1048576,9+COUNTA($A$3:A67),MATCH($I$2,'Drawl Schedule_SLDC'!$9:$9,0))</f>
        <v>120</v>
      </c>
      <c r="J67" s="54"/>
      <c r="K67" s="57" t="e">
        <f>INDEX('Injection Schedule_SLDC'!$1:$1048576,6+COUNTA($A$3:A67),MATCH($K$2,'Injection Schedule_SLDC'!$6:$6,0))</f>
        <v>#N/A</v>
      </c>
      <c r="L67" s="57" t="e">
        <f>INDEX('Injection Schedule_SLDC'!$1:$1048576,6+COUNTA($A$3:A67),MATCH($L$2,'Injection Schedule_SLDC'!$6:$6,0))</f>
        <v>#N/A</v>
      </c>
      <c r="M67" s="57" t="e">
        <f>INDEX('Injection Schedule_SLDC'!$1:$1048576,6+COUNTA($A$3:A67),MATCH($M$2,'Injection Schedule_SLDC'!$6:$6,0))</f>
        <v>#N/A</v>
      </c>
      <c r="N67" s="57" t="e">
        <f>INDEX('Injection Schedule_SLDC'!$1:$1048576,6+COUNTA($A$3:A67),MATCH($N$2,'Injection Schedule_SLDC'!$6:$6,0))</f>
        <v>#N/A</v>
      </c>
      <c r="O67" s="57" t="e">
        <f>INDEX('Injection Schedule_SLDC'!$1:$1048576,6+COUNTA($A$3:A67),MATCH($O$2,'Injection Schedule_SLDC'!$6:$6,0))</f>
        <v>#N/A</v>
      </c>
      <c r="P67" s="57" t="e">
        <f>INDEX('Injection Schedule_SLDC'!$1:$1048576,6+COUNTA($A$3:A67),MATCH($P$2,'Injection Schedule_SLDC'!$6:$6,0))</f>
        <v>#N/A</v>
      </c>
      <c r="Q67" s="54"/>
      <c r="R67" s="58">
        <f>INDEX('State Drawl_ISGS_NRLDC'!$1:$1048576,MATCH("DADRIT",'State Drawl_ISGS_NRLDC'!$B:$B,0),COUNTA($A$3:A67)+2)</f>
        <v>387.27100000000002</v>
      </c>
      <c r="S67" s="58">
        <f>INDEX('State Drawl_ISGS_NRLDC'!$1:$1048576,MATCH("DADRT2",'State Drawl_ISGS_NRLDC'!$B:$B,0),COUNTA($A$3:A67)+2)</f>
        <v>664.62699999999995</v>
      </c>
      <c r="T67" s="58">
        <f>INDEX('State Drawl_ISGS_NRLDC'!$1:$1048576,MATCH("Jhajjar",'State Drawl_ISGS_NRLDC'!$B:$B,0),COUNTA($A$3:A67)+2)</f>
        <v>409.88</v>
      </c>
      <c r="U67" s="57" t="e">
        <f t="shared" ref="U67:U98" si="33">N67</f>
        <v>#N/A</v>
      </c>
      <c r="V67" s="57" t="e">
        <f t="shared" ref="V67:V98" si="34">O67</f>
        <v>#N/A</v>
      </c>
      <c r="W67" s="57" t="e">
        <f t="shared" ref="W67:W98" si="35">P67</f>
        <v>#N/A</v>
      </c>
      <c r="X67" s="54"/>
      <c r="Y67" s="57">
        <f t="shared" ref="Y67:Y98" si="36">R67*$Y$101</f>
        <v>0</v>
      </c>
      <c r="Z67" s="57">
        <f t="shared" ref="Z67:Z98" si="37">S67*$Z$101</f>
        <v>0</v>
      </c>
      <c r="AA67" s="57">
        <f t="shared" ref="AA67:AA98" si="38">T67*$AA$101</f>
        <v>0</v>
      </c>
      <c r="AB67" s="57" t="e">
        <f t="shared" ref="AB67:AB98" si="39">U67*$AB$101</f>
        <v>#N/A</v>
      </c>
      <c r="AC67" s="57" t="e">
        <f t="shared" ref="AC67:AC98" si="40">V67*$AC$101</f>
        <v>#N/A</v>
      </c>
      <c r="AD67" s="57" t="e">
        <f t="shared" ref="AD67:AD98" si="41">W67*$AD$101</f>
        <v>#N/A</v>
      </c>
      <c r="AE67" s="54"/>
      <c r="AF67" s="54"/>
      <c r="AG67" s="54"/>
      <c r="AH67" s="54"/>
      <c r="AI67" s="54"/>
      <c r="AJ67" s="54"/>
      <c r="AK67" s="69"/>
      <c r="AL67" s="70">
        <f t="shared" si="16"/>
        <v>0</v>
      </c>
      <c r="AM67" s="69"/>
      <c r="AN67" s="68" t="str">
        <f t="shared" ref="AN67:AN98" si="42">IFERROR(IF(AND(ROUND($B67,0)&gt;0,ROUND(D67,0)&lt;ROUND(Y67,0),ROUND($AF$3,0)&lt;ROUND($AL67,0)),"Violation","OK"),"--")</f>
        <v>OK</v>
      </c>
      <c r="AO67" s="65" t="str">
        <f t="shared" ref="AO67:AO98" si="43">IFERROR(IF(AND(ROUND($B67,0)&gt;0,ROUND(E67,0)&lt;ROUND(Z67,0),ROUND($AG$3,0)&lt;ROUND($AL67,0)),"Violation","OK"),"--")</f>
        <v>OK</v>
      </c>
      <c r="AP67" s="65" t="str">
        <f t="shared" ref="AP67:AP98" si="44">IFERROR(IF(AND(ROUND($B67,0)&gt;0,ROUND(F67,0)&lt;ROUND(AA67,0),ROUND($AH$3,0)&lt;ROUND($AL67,0)),"Violation","OK"),"--")</f>
        <v>OK</v>
      </c>
      <c r="AQ67" s="65" t="str">
        <f t="shared" ref="AQ67:AQ98" si="45">IFERROR(IF(AND(ROUND($B67,0)&gt;0,ROUND(G67,0)&lt;ROUND(AB67,0),ROUND($AI$3,0)&lt;ROUND($AL67,0)),"Violation","OK"),"--")</f>
        <v>--</v>
      </c>
      <c r="AR67" s="65" t="str">
        <f t="shared" ref="AR67:AR98" si="46">IFERROR(IF(AND(ROUND($B67,0)&gt;0,ROUND(H67,0)&lt;ROUND(AC67,0),ROUND($AJ$3,0)&lt;ROUND($AL67,0)),"Violation","OK"),"--")</f>
        <v>--</v>
      </c>
      <c r="AS67" s="65" t="str">
        <f t="shared" ref="AS67:AS98" si="47">IFERROR(IF(AND(ROUND($B67,0)&gt;0,ROUND(I67,0)&lt;ROUND(AD67,0),ROUND($AK$3,0)&lt;ROUND($AL67,0)),"Violation","OK"),"--")</f>
        <v>--</v>
      </c>
      <c r="AT67" s="63"/>
      <c r="AU67" s="66">
        <f t="shared" ref="AU67:AU98" si="48">IF(COUNTIF(AN67:AR67,"Violation")&gt;0,1,0)</f>
        <v>0</v>
      </c>
    </row>
    <row r="68" spans="1:47">
      <c r="A68" s="51" t="s">
        <v>111</v>
      </c>
      <c r="B68" s="53">
        <v>0</v>
      </c>
      <c r="C68" s="179"/>
      <c r="D68" s="57">
        <f>INDEX('Drawl Schedule_SLDC'!$1:$1048576,9+COUNTA($A$3:A68),MATCH(D2,'Drawl Schedule_SLDC'!$9:$9,0))</f>
        <v>383.81</v>
      </c>
      <c r="E68" s="57">
        <f>INDEX('Drawl Schedule_SLDC'!$1:$1048576,9+COUNTA($A$3:A68),MATCH($E$2,'Drawl Schedule_SLDC'!$9:$9,0))</f>
        <v>515.86</v>
      </c>
      <c r="F68" s="57">
        <f>INDEX('Drawl Schedule_SLDC'!$1:$1048576,9+COUNTA($A$3:A68),MATCH($F$2,'Drawl Schedule_SLDC'!$9:$9,0))</f>
        <v>4.68</v>
      </c>
      <c r="G68" s="57" t="e">
        <f>INDEX('Drawl Schedule_SLDC'!$1:$1048576,9+COUNTA($A$3:A68),MATCH($G$2,'Drawl Schedule_SLDC'!$9:$9,0))</f>
        <v>#N/A</v>
      </c>
      <c r="H68" s="57">
        <f>INDEX('Drawl Schedule_SLDC'!$1:$1048576,9+COUNTA($A$3:A68),MATCH($H$2,'Drawl Schedule_SLDC'!$9:$9,0))</f>
        <v>84.05</v>
      </c>
      <c r="I68" s="57">
        <f>INDEX('Drawl Schedule_SLDC'!$1:$1048576,9+COUNTA($A$3:A68),MATCH($I$2,'Drawl Schedule_SLDC'!$9:$9,0))</f>
        <v>100</v>
      </c>
      <c r="J68" s="54"/>
      <c r="K68" s="57" t="e">
        <f>INDEX('Injection Schedule_SLDC'!$1:$1048576,6+COUNTA($A$3:A68),MATCH($K$2,'Injection Schedule_SLDC'!$6:$6,0))</f>
        <v>#N/A</v>
      </c>
      <c r="L68" s="57" t="e">
        <f>INDEX('Injection Schedule_SLDC'!$1:$1048576,6+COUNTA($A$3:A68),MATCH($L$2,'Injection Schedule_SLDC'!$6:$6,0))</f>
        <v>#N/A</v>
      </c>
      <c r="M68" s="57" t="e">
        <f>INDEX('Injection Schedule_SLDC'!$1:$1048576,6+COUNTA($A$3:A68),MATCH($M$2,'Injection Schedule_SLDC'!$6:$6,0))</f>
        <v>#N/A</v>
      </c>
      <c r="N68" s="57" t="e">
        <f>INDEX('Injection Schedule_SLDC'!$1:$1048576,6+COUNTA($A$3:A68),MATCH($N$2,'Injection Schedule_SLDC'!$6:$6,0))</f>
        <v>#N/A</v>
      </c>
      <c r="O68" s="57" t="e">
        <f>INDEX('Injection Schedule_SLDC'!$1:$1048576,6+COUNTA($A$3:A68),MATCH($O$2,'Injection Schedule_SLDC'!$6:$6,0))</f>
        <v>#N/A</v>
      </c>
      <c r="P68" s="57" t="e">
        <f>INDEX('Injection Schedule_SLDC'!$1:$1048576,6+COUNTA($A$3:A68),MATCH($P$2,'Injection Schedule_SLDC'!$6:$6,0))</f>
        <v>#N/A</v>
      </c>
      <c r="Q68" s="54"/>
      <c r="R68" s="58">
        <f>INDEX('State Drawl_ISGS_NRLDC'!$1:$1048576,MATCH("DADRIT",'State Drawl_ISGS_NRLDC'!$B:$B,0),COUNTA($A$3:A68)+2)</f>
        <v>397.18099999999998</v>
      </c>
      <c r="S68" s="58">
        <f>INDEX('State Drawl_ISGS_NRLDC'!$1:$1048576,MATCH("DADRT2",'State Drawl_ISGS_NRLDC'!$B:$B,0),COUNTA($A$3:A68)+2)</f>
        <v>664.62699999999995</v>
      </c>
      <c r="T68" s="58">
        <f>INDEX('State Drawl_ISGS_NRLDC'!$1:$1048576,MATCH("Jhajjar",'State Drawl_ISGS_NRLDC'!$B:$B,0),COUNTA($A$3:A68)+2)</f>
        <v>409.88</v>
      </c>
      <c r="U68" s="57" t="e">
        <f t="shared" si="33"/>
        <v>#N/A</v>
      </c>
      <c r="V68" s="57" t="e">
        <f t="shared" si="34"/>
        <v>#N/A</v>
      </c>
      <c r="W68" s="57" t="e">
        <f t="shared" si="35"/>
        <v>#N/A</v>
      </c>
      <c r="X68" s="54"/>
      <c r="Y68" s="57">
        <f t="shared" si="36"/>
        <v>0</v>
      </c>
      <c r="Z68" s="57">
        <f t="shared" si="37"/>
        <v>0</v>
      </c>
      <c r="AA68" s="57">
        <f t="shared" si="38"/>
        <v>0</v>
      </c>
      <c r="AB68" s="57" t="e">
        <f t="shared" si="39"/>
        <v>#N/A</v>
      </c>
      <c r="AC68" s="57" t="e">
        <f t="shared" si="40"/>
        <v>#N/A</v>
      </c>
      <c r="AD68" s="57" t="e">
        <f t="shared" si="41"/>
        <v>#N/A</v>
      </c>
      <c r="AE68" s="54"/>
      <c r="AF68" s="54"/>
      <c r="AG68" s="54"/>
      <c r="AH68" s="54"/>
      <c r="AI68" s="54"/>
      <c r="AJ68" s="54"/>
      <c r="AK68" s="69"/>
      <c r="AL68" s="70">
        <f t="shared" ref="AL68:AL98" si="49">(AK68+AM68)/1000</f>
        <v>0</v>
      </c>
      <c r="AM68" s="69"/>
      <c r="AN68" s="68" t="str">
        <f t="shared" si="42"/>
        <v>OK</v>
      </c>
      <c r="AO68" s="65" t="str">
        <f t="shared" si="43"/>
        <v>OK</v>
      </c>
      <c r="AP68" s="65" t="str">
        <f t="shared" si="44"/>
        <v>OK</v>
      </c>
      <c r="AQ68" s="65" t="str">
        <f t="shared" si="45"/>
        <v>--</v>
      </c>
      <c r="AR68" s="65" t="str">
        <f t="shared" si="46"/>
        <v>--</v>
      </c>
      <c r="AS68" s="65" t="str">
        <f t="shared" si="47"/>
        <v>--</v>
      </c>
      <c r="AT68" s="63"/>
      <c r="AU68" s="66">
        <f t="shared" si="48"/>
        <v>0</v>
      </c>
    </row>
    <row r="69" spans="1:47">
      <c r="A69" s="51" t="s">
        <v>112</v>
      </c>
      <c r="B69" s="53">
        <v>0</v>
      </c>
      <c r="C69" s="179"/>
      <c r="D69" s="57">
        <f>INDEX('Drawl Schedule_SLDC'!$1:$1048576,9+COUNTA($A$3:A69),MATCH(D2,'Drawl Schedule_SLDC'!$9:$9,0))</f>
        <v>383.81</v>
      </c>
      <c r="E69" s="57">
        <f>INDEX('Drawl Schedule_SLDC'!$1:$1048576,9+COUNTA($A$3:A69),MATCH($E$2,'Drawl Schedule_SLDC'!$9:$9,0))</f>
        <v>515.86</v>
      </c>
      <c r="F69" s="57">
        <f>INDEX('Drawl Schedule_SLDC'!$1:$1048576,9+COUNTA($A$3:A69),MATCH($F$2,'Drawl Schedule_SLDC'!$9:$9,0))</f>
        <v>4.68</v>
      </c>
      <c r="G69" s="57" t="e">
        <f>INDEX('Drawl Schedule_SLDC'!$1:$1048576,9+COUNTA($A$3:A69),MATCH($G$2,'Drawl Schedule_SLDC'!$9:$9,0))</f>
        <v>#N/A</v>
      </c>
      <c r="H69" s="57">
        <f>INDEX('Drawl Schedule_SLDC'!$1:$1048576,9+COUNTA($A$3:A69),MATCH($H$2,'Drawl Schedule_SLDC'!$9:$9,0))</f>
        <v>84.05</v>
      </c>
      <c r="I69" s="57">
        <f>INDEX('Drawl Schedule_SLDC'!$1:$1048576,9+COUNTA($A$3:A69),MATCH($I$2,'Drawl Schedule_SLDC'!$9:$9,0))</f>
        <v>80</v>
      </c>
      <c r="J69" s="54"/>
      <c r="K69" s="57" t="e">
        <f>INDEX('Injection Schedule_SLDC'!$1:$1048576,6+COUNTA($A$3:A69),MATCH($K$2,'Injection Schedule_SLDC'!$6:$6,0))</f>
        <v>#N/A</v>
      </c>
      <c r="L69" s="57" t="e">
        <f>INDEX('Injection Schedule_SLDC'!$1:$1048576,6+COUNTA($A$3:A69),MATCH($L$2,'Injection Schedule_SLDC'!$6:$6,0))</f>
        <v>#N/A</v>
      </c>
      <c r="M69" s="57" t="e">
        <f>INDEX('Injection Schedule_SLDC'!$1:$1048576,6+COUNTA($A$3:A69),MATCH($M$2,'Injection Schedule_SLDC'!$6:$6,0))</f>
        <v>#N/A</v>
      </c>
      <c r="N69" s="57" t="e">
        <f>INDEX('Injection Schedule_SLDC'!$1:$1048576,6+COUNTA($A$3:A69),MATCH($N$2,'Injection Schedule_SLDC'!$6:$6,0))</f>
        <v>#N/A</v>
      </c>
      <c r="O69" s="57" t="e">
        <f>INDEX('Injection Schedule_SLDC'!$1:$1048576,6+COUNTA($A$3:A69),MATCH($O$2,'Injection Schedule_SLDC'!$6:$6,0))</f>
        <v>#N/A</v>
      </c>
      <c r="P69" s="57" t="e">
        <f>INDEX('Injection Schedule_SLDC'!$1:$1048576,6+COUNTA($A$3:A69),MATCH($P$2,'Injection Schedule_SLDC'!$6:$6,0))</f>
        <v>#N/A</v>
      </c>
      <c r="Q69" s="54"/>
      <c r="R69" s="58">
        <f>INDEX('State Drawl_ISGS_NRLDC'!$1:$1048576,MATCH("DADRIT",'State Drawl_ISGS_NRLDC'!$B:$B,0),COUNTA($A$3:A69)+2)</f>
        <v>402.13600000000002</v>
      </c>
      <c r="S69" s="58">
        <f>INDEX('State Drawl_ISGS_NRLDC'!$1:$1048576,MATCH("DADRT2",'State Drawl_ISGS_NRLDC'!$B:$B,0),COUNTA($A$3:A69)+2)</f>
        <v>669.58199999999999</v>
      </c>
      <c r="T69" s="58">
        <f>INDEX('State Drawl_ISGS_NRLDC'!$1:$1048576,MATCH("Jhajjar",'State Drawl_ISGS_NRLDC'!$B:$B,0),COUNTA($A$3:A69)+2)</f>
        <v>409.88</v>
      </c>
      <c r="U69" s="57" t="e">
        <f t="shared" si="33"/>
        <v>#N/A</v>
      </c>
      <c r="V69" s="57" t="e">
        <f t="shared" si="34"/>
        <v>#N/A</v>
      </c>
      <c r="W69" s="57" t="e">
        <f t="shared" si="35"/>
        <v>#N/A</v>
      </c>
      <c r="X69" s="54"/>
      <c r="Y69" s="57">
        <f t="shared" si="36"/>
        <v>0</v>
      </c>
      <c r="Z69" s="57">
        <f t="shared" si="37"/>
        <v>0</v>
      </c>
      <c r="AA69" s="57">
        <f t="shared" si="38"/>
        <v>0</v>
      </c>
      <c r="AB69" s="57" t="e">
        <f t="shared" si="39"/>
        <v>#N/A</v>
      </c>
      <c r="AC69" s="57" t="e">
        <f t="shared" si="40"/>
        <v>#N/A</v>
      </c>
      <c r="AD69" s="57" t="e">
        <f t="shared" si="41"/>
        <v>#N/A</v>
      </c>
      <c r="AE69" s="54"/>
      <c r="AF69" s="54"/>
      <c r="AG69" s="54"/>
      <c r="AH69" s="54"/>
      <c r="AI69" s="54"/>
      <c r="AJ69" s="54"/>
      <c r="AK69" s="69"/>
      <c r="AL69" s="70">
        <f t="shared" si="49"/>
        <v>0</v>
      </c>
      <c r="AM69" s="69"/>
      <c r="AN69" s="68" t="str">
        <f t="shared" si="42"/>
        <v>OK</v>
      </c>
      <c r="AO69" s="65" t="str">
        <f t="shared" si="43"/>
        <v>OK</v>
      </c>
      <c r="AP69" s="65" t="str">
        <f t="shared" si="44"/>
        <v>OK</v>
      </c>
      <c r="AQ69" s="65" t="str">
        <f t="shared" si="45"/>
        <v>--</v>
      </c>
      <c r="AR69" s="65" t="str">
        <f t="shared" si="46"/>
        <v>--</v>
      </c>
      <c r="AS69" s="65" t="str">
        <f t="shared" si="47"/>
        <v>--</v>
      </c>
      <c r="AT69" s="63"/>
      <c r="AU69" s="66">
        <f t="shared" si="48"/>
        <v>0</v>
      </c>
    </row>
    <row r="70" spans="1:47">
      <c r="A70" s="51" t="s">
        <v>113</v>
      </c>
      <c r="B70" s="53">
        <v>0</v>
      </c>
      <c r="C70" s="179"/>
      <c r="D70" s="57">
        <f>INDEX('Drawl Schedule_SLDC'!$1:$1048576,9+COUNTA($A$3:A70),MATCH(D2,'Drawl Schedule_SLDC'!$9:$9,0))</f>
        <v>383.81</v>
      </c>
      <c r="E70" s="57">
        <f>INDEX('Drawl Schedule_SLDC'!$1:$1048576,9+COUNTA($A$3:A70),MATCH($E$2,'Drawl Schedule_SLDC'!$9:$9,0))</f>
        <v>515.86</v>
      </c>
      <c r="F70" s="57">
        <f>INDEX('Drawl Schedule_SLDC'!$1:$1048576,9+COUNTA($A$3:A70),MATCH($F$2,'Drawl Schedule_SLDC'!$9:$9,0))</f>
        <v>4.68</v>
      </c>
      <c r="G70" s="57" t="e">
        <f>INDEX('Drawl Schedule_SLDC'!$1:$1048576,9+COUNTA($A$3:A70),MATCH($G$2,'Drawl Schedule_SLDC'!$9:$9,0))</f>
        <v>#N/A</v>
      </c>
      <c r="H70" s="57">
        <f>INDEX('Drawl Schedule_SLDC'!$1:$1048576,9+COUNTA($A$3:A70),MATCH($H$2,'Drawl Schedule_SLDC'!$9:$9,0))</f>
        <v>84.05</v>
      </c>
      <c r="I70" s="57">
        <f>INDEX('Drawl Schedule_SLDC'!$1:$1048576,9+COUNTA($A$3:A70),MATCH($I$2,'Drawl Schedule_SLDC'!$9:$9,0))</f>
        <v>80</v>
      </c>
      <c r="J70" s="54"/>
      <c r="K70" s="57" t="e">
        <f>INDEX('Injection Schedule_SLDC'!$1:$1048576,6+COUNTA($A$3:A70),MATCH($K$2,'Injection Schedule_SLDC'!$6:$6,0))</f>
        <v>#N/A</v>
      </c>
      <c r="L70" s="57" t="e">
        <f>INDEX('Injection Schedule_SLDC'!$1:$1048576,6+COUNTA($A$3:A70),MATCH($L$2,'Injection Schedule_SLDC'!$6:$6,0))</f>
        <v>#N/A</v>
      </c>
      <c r="M70" s="57" t="e">
        <f>INDEX('Injection Schedule_SLDC'!$1:$1048576,6+COUNTA($A$3:A70),MATCH($M$2,'Injection Schedule_SLDC'!$6:$6,0))</f>
        <v>#N/A</v>
      </c>
      <c r="N70" s="57" t="e">
        <f>INDEX('Injection Schedule_SLDC'!$1:$1048576,6+COUNTA($A$3:A70),MATCH($N$2,'Injection Schedule_SLDC'!$6:$6,0))</f>
        <v>#N/A</v>
      </c>
      <c r="O70" s="57" t="e">
        <f>INDEX('Injection Schedule_SLDC'!$1:$1048576,6+COUNTA($A$3:A70),MATCH($O$2,'Injection Schedule_SLDC'!$6:$6,0))</f>
        <v>#N/A</v>
      </c>
      <c r="P70" s="57" t="e">
        <f>INDEX('Injection Schedule_SLDC'!$1:$1048576,6+COUNTA($A$3:A70),MATCH($P$2,'Injection Schedule_SLDC'!$6:$6,0))</f>
        <v>#N/A</v>
      </c>
      <c r="Q70" s="54"/>
      <c r="R70" s="58">
        <f>INDEX('State Drawl_ISGS_NRLDC'!$1:$1048576,MATCH("DADRIT",'State Drawl_ISGS_NRLDC'!$B:$B,0),COUNTA($A$3:A70)+2)</f>
        <v>417.00099999999998</v>
      </c>
      <c r="S70" s="58">
        <f>INDEX('State Drawl_ISGS_NRLDC'!$1:$1048576,MATCH("DADRT2",'State Drawl_ISGS_NRLDC'!$B:$B,0),COUNTA($A$3:A70)+2)</f>
        <v>649.76199999999994</v>
      </c>
      <c r="T70" s="58">
        <f>INDEX('State Drawl_ISGS_NRLDC'!$1:$1048576,MATCH("Jhajjar",'State Drawl_ISGS_NRLDC'!$B:$B,0),COUNTA($A$3:A70)+2)</f>
        <v>409.88</v>
      </c>
      <c r="U70" s="57" t="e">
        <f t="shared" si="33"/>
        <v>#N/A</v>
      </c>
      <c r="V70" s="57" t="e">
        <f t="shared" si="34"/>
        <v>#N/A</v>
      </c>
      <c r="W70" s="57" t="e">
        <f t="shared" si="35"/>
        <v>#N/A</v>
      </c>
      <c r="X70" s="54"/>
      <c r="Y70" s="57">
        <f t="shared" si="36"/>
        <v>0</v>
      </c>
      <c r="Z70" s="57">
        <f t="shared" si="37"/>
        <v>0</v>
      </c>
      <c r="AA70" s="57">
        <f t="shared" si="38"/>
        <v>0</v>
      </c>
      <c r="AB70" s="57" t="e">
        <f t="shared" si="39"/>
        <v>#N/A</v>
      </c>
      <c r="AC70" s="57" t="e">
        <f t="shared" si="40"/>
        <v>#N/A</v>
      </c>
      <c r="AD70" s="57" t="e">
        <f t="shared" si="41"/>
        <v>#N/A</v>
      </c>
      <c r="AE70" s="54"/>
      <c r="AF70" s="54"/>
      <c r="AG70" s="54"/>
      <c r="AH70" s="54"/>
      <c r="AI70" s="54"/>
      <c r="AJ70" s="54"/>
      <c r="AK70" s="69"/>
      <c r="AL70" s="70">
        <f t="shared" si="49"/>
        <v>0</v>
      </c>
      <c r="AM70" s="69"/>
      <c r="AN70" s="68" t="str">
        <f t="shared" si="42"/>
        <v>OK</v>
      </c>
      <c r="AO70" s="65" t="str">
        <f t="shared" si="43"/>
        <v>OK</v>
      </c>
      <c r="AP70" s="65" t="str">
        <f t="shared" si="44"/>
        <v>OK</v>
      </c>
      <c r="AQ70" s="65" t="str">
        <f t="shared" si="45"/>
        <v>--</v>
      </c>
      <c r="AR70" s="65" t="str">
        <f t="shared" si="46"/>
        <v>--</v>
      </c>
      <c r="AS70" s="65" t="str">
        <f t="shared" si="47"/>
        <v>--</v>
      </c>
      <c r="AT70" s="63"/>
      <c r="AU70" s="66">
        <f t="shared" si="48"/>
        <v>0</v>
      </c>
    </row>
    <row r="71" spans="1:47">
      <c r="A71" s="51" t="s">
        <v>114</v>
      </c>
      <c r="B71" s="53">
        <v>0</v>
      </c>
      <c r="C71" s="179"/>
      <c r="D71" s="57">
        <f>INDEX('Drawl Schedule_SLDC'!$1:$1048576,9+COUNTA($A$3:A71),MATCH(D2,'Drawl Schedule_SLDC'!$9:$9,0))</f>
        <v>383.81</v>
      </c>
      <c r="E71" s="57">
        <f>INDEX('Drawl Schedule_SLDC'!$1:$1048576,9+COUNTA($A$3:A71),MATCH($E$2,'Drawl Schedule_SLDC'!$9:$9,0))</f>
        <v>515.86</v>
      </c>
      <c r="F71" s="57">
        <f>INDEX('Drawl Schedule_SLDC'!$1:$1048576,9+COUNTA($A$3:A71),MATCH($F$2,'Drawl Schedule_SLDC'!$9:$9,0))</f>
        <v>4.68</v>
      </c>
      <c r="G71" s="57" t="e">
        <f>INDEX('Drawl Schedule_SLDC'!$1:$1048576,9+COUNTA($A$3:A71),MATCH($G$2,'Drawl Schedule_SLDC'!$9:$9,0))</f>
        <v>#N/A</v>
      </c>
      <c r="H71" s="57">
        <f>INDEX('Drawl Schedule_SLDC'!$1:$1048576,9+COUNTA($A$3:A71),MATCH($H$2,'Drawl Schedule_SLDC'!$9:$9,0))</f>
        <v>84.05</v>
      </c>
      <c r="I71" s="57">
        <f>INDEX('Drawl Schedule_SLDC'!$1:$1048576,9+COUNTA($A$3:A71),MATCH($I$2,'Drawl Schedule_SLDC'!$9:$9,0))</f>
        <v>60</v>
      </c>
      <c r="J71" s="54"/>
      <c r="K71" s="57" t="e">
        <f>INDEX('Injection Schedule_SLDC'!$1:$1048576,6+COUNTA($A$3:A71),MATCH($K$2,'Injection Schedule_SLDC'!$6:$6,0))</f>
        <v>#N/A</v>
      </c>
      <c r="L71" s="57" t="e">
        <f>INDEX('Injection Schedule_SLDC'!$1:$1048576,6+COUNTA($A$3:A71),MATCH($L$2,'Injection Schedule_SLDC'!$6:$6,0))</f>
        <v>#N/A</v>
      </c>
      <c r="M71" s="57" t="e">
        <f>INDEX('Injection Schedule_SLDC'!$1:$1048576,6+COUNTA($A$3:A71),MATCH($M$2,'Injection Schedule_SLDC'!$6:$6,0))</f>
        <v>#N/A</v>
      </c>
      <c r="N71" s="57" t="e">
        <f>INDEX('Injection Schedule_SLDC'!$1:$1048576,6+COUNTA($A$3:A71),MATCH($N$2,'Injection Schedule_SLDC'!$6:$6,0))</f>
        <v>#N/A</v>
      </c>
      <c r="O71" s="57" t="e">
        <f>INDEX('Injection Schedule_SLDC'!$1:$1048576,6+COUNTA($A$3:A71),MATCH($O$2,'Injection Schedule_SLDC'!$6:$6,0))</f>
        <v>#N/A</v>
      </c>
      <c r="P71" s="57" t="e">
        <f>INDEX('Injection Schedule_SLDC'!$1:$1048576,6+COUNTA($A$3:A71),MATCH($P$2,'Injection Schedule_SLDC'!$6:$6,0))</f>
        <v>#N/A</v>
      </c>
      <c r="Q71" s="54"/>
      <c r="R71" s="58">
        <f>INDEX('State Drawl_ISGS_NRLDC'!$1:$1048576,MATCH("DADRIT",'State Drawl_ISGS_NRLDC'!$B:$B,0),COUNTA($A$3:A71)+2)</f>
        <v>412.04599999999999</v>
      </c>
      <c r="S71" s="58">
        <f>INDEX('State Drawl_ISGS_NRLDC'!$1:$1048576,MATCH("DADRT2",'State Drawl_ISGS_NRLDC'!$B:$B,0),COUNTA($A$3:A71)+2)</f>
        <v>659.67200000000003</v>
      </c>
      <c r="T71" s="58">
        <f>INDEX('State Drawl_ISGS_NRLDC'!$1:$1048576,MATCH("Jhajjar",'State Drawl_ISGS_NRLDC'!$B:$B,0),COUNTA($A$3:A71)+2)</f>
        <v>409.88</v>
      </c>
      <c r="U71" s="57" t="e">
        <f t="shared" si="33"/>
        <v>#N/A</v>
      </c>
      <c r="V71" s="57" t="e">
        <f t="shared" si="34"/>
        <v>#N/A</v>
      </c>
      <c r="W71" s="57" t="e">
        <f t="shared" si="35"/>
        <v>#N/A</v>
      </c>
      <c r="X71" s="54"/>
      <c r="Y71" s="57">
        <f t="shared" si="36"/>
        <v>0</v>
      </c>
      <c r="Z71" s="57">
        <f t="shared" si="37"/>
        <v>0</v>
      </c>
      <c r="AA71" s="57">
        <f t="shared" si="38"/>
        <v>0</v>
      </c>
      <c r="AB71" s="57" t="e">
        <f t="shared" si="39"/>
        <v>#N/A</v>
      </c>
      <c r="AC71" s="57" t="e">
        <f t="shared" si="40"/>
        <v>#N/A</v>
      </c>
      <c r="AD71" s="57" t="e">
        <f t="shared" si="41"/>
        <v>#N/A</v>
      </c>
      <c r="AE71" s="54"/>
      <c r="AF71" s="54"/>
      <c r="AG71" s="54"/>
      <c r="AH71" s="54"/>
      <c r="AI71" s="54"/>
      <c r="AJ71" s="54"/>
      <c r="AK71" s="69"/>
      <c r="AL71" s="70">
        <f t="shared" si="49"/>
        <v>0</v>
      </c>
      <c r="AM71" s="69"/>
      <c r="AN71" s="68" t="str">
        <f t="shared" si="42"/>
        <v>OK</v>
      </c>
      <c r="AO71" s="65" t="str">
        <f t="shared" si="43"/>
        <v>OK</v>
      </c>
      <c r="AP71" s="65" t="str">
        <f t="shared" si="44"/>
        <v>OK</v>
      </c>
      <c r="AQ71" s="65" t="str">
        <f t="shared" si="45"/>
        <v>--</v>
      </c>
      <c r="AR71" s="65" t="str">
        <f t="shared" si="46"/>
        <v>--</v>
      </c>
      <c r="AS71" s="65" t="str">
        <f t="shared" si="47"/>
        <v>--</v>
      </c>
      <c r="AT71" s="63"/>
      <c r="AU71" s="66">
        <f t="shared" si="48"/>
        <v>0</v>
      </c>
    </row>
    <row r="72" spans="1:47">
      <c r="A72" s="51" t="s">
        <v>115</v>
      </c>
      <c r="B72" s="53">
        <v>0</v>
      </c>
      <c r="C72" s="179"/>
      <c r="D72" s="57">
        <f>INDEX('Drawl Schedule_SLDC'!$1:$1048576,9+COUNTA($A$3:A72),MATCH(D2,'Drawl Schedule_SLDC'!$9:$9,0))</f>
        <v>373</v>
      </c>
      <c r="E72" s="57">
        <f>INDEX('Drawl Schedule_SLDC'!$1:$1048576,9+COUNTA($A$3:A72),MATCH($E$2,'Drawl Schedule_SLDC'!$9:$9,0))</f>
        <v>515.86</v>
      </c>
      <c r="F72" s="57">
        <f>INDEX('Drawl Schedule_SLDC'!$1:$1048576,9+COUNTA($A$3:A72),MATCH($F$2,'Drawl Schedule_SLDC'!$9:$9,0))</f>
        <v>4.68</v>
      </c>
      <c r="G72" s="57" t="e">
        <f>INDEX('Drawl Schedule_SLDC'!$1:$1048576,9+COUNTA($A$3:A72),MATCH($G$2,'Drawl Schedule_SLDC'!$9:$9,0))</f>
        <v>#N/A</v>
      </c>
      <c r="H72" s="57">
        <f>INDEX('Drawl Schedule_SLDC'!$1:$1048576,9+COUNTA($A$3:A72),MATCH($H$2,'Drawl Schedule_SLDC'!$9:$9,0))</f>
        <v>84.05</v>
      </c>
      <c r="I72" s="57">
        <f>INDEX('Drawl Schedule_SLDC'!$1:$1048576,9+COUNTA($A$3:A72),MATCH($I$2,'Drawl Schedule_SLDC'!$9:$9,0))</f>
        <v>60</v>
      </c>
      <c r="J72" s="54"/>
      <c r="K72" s="57" t="e">
        <f>INDEX('Injection Schedule_SLDC'!$1:$1048576,6+COUNTA($A$3:A72),MATCH($K$2,'Injection Schedule_SLDC'!$6:$6,0))</f>
        <v>#N/A</v>
      </c>
      <c r="L72" s="57" t="e">
        <f>INDEX('Injection Schedule_SLDC'!$1:$1048576,6+COUNTA($A$3:A72),MATCH($L$2,'Injection Schedule_SLDC'!$6:$6,0))</f>
        <v>#N/A</v>
      </c>
      <c r="M72" s="57" t="e">
        <f>INDEX('Injection Schedule_SLDC'!$1:$1048576,6+COUNTA($A$3:A72),MATCH($M$2,'Injection Schedule_SLDC'!$6:$6,0))</f>
        <v>#N/A</v>
      </c>
      <c r="N72" s="57" t="e">
        <f>INDEX('Injection Schedule_SLDC'!$1:$1048576,6+COUNTA($A$3:A72),MATCH($N$2,'Injection Schedule_SLDC'!$6:$6,0))</f>
        <v>#N/A</v>
      </c>
      <c r="O72" s="57" t="e">
        <f>INDEX('Injection Schedule_SLDC'!$1:$1048576,6+COUNTA($A$3:A72),MATCH($O$2,'Injection Schedule_SLDC'!$6:$6,0))</f>
        <v>#N/A</v>
      </c>
      <c r="P72" s="57" t="e">
        <f>INDEX('Injection Schedule_SLDC'!$1:$1048576,6+COUNTA($A$3:A72),MATCH($P$2,'Injection Schedule_SLDC'!$6:$6,0))</f>
        <v>#N/A</v>
      </c>
      <c r="Q72" s="54"/>
      <c r="R72" s="58">
        <f>INDEX('State Drawl_ISGS_NRLDC'!$1:$1048576,MATCH("DADRIT",'State Drawl_ISGS_NRLDC'!$B:$B,0),COUNTA($A$3:A72)+2)</f>
        <v>402.13600000000002</v>
      </c>
      <c r="S72" s="58">
        <f>INDEX('State Drawl_ISGS_NRLDC'!$1:$1048576,MATCH("DADRT2",'State Drawl_ISGS_NRLDC'!$B:$B,0),COUNTA($A$3:A72)+2)</f>
        <v>669.58199999999999</v>
      </c>
      <c r="T72" s="58">
        <f>INDEX('State Drawl_ISGS_NRLDC'!$1:$1048576,MATCH("Jhajjar",'State Drawl_ISGS_NRLDC'!$B:$B,0),COUNTA($A$3:A72)+2)</f>
        <v>409.88</v>
      </c>
      <c r="U72" s="57" t="e">
        <f t="shared" si="33"/>
        <v>#N/A</v>
      </c>
      <c r="V72" s="57" t="e">
        <f t="shared" si="34"/>
        <v>#N/A</v>
      </c>
      <c r="W72" s="57" t="e">
        <f t="shared" si="35"/>
        <v>#N/A</v>
      </c>
      <c r="X72" s="54"/>
      <c r="Y72" s="57">
        <f t="shared" si="36"/>
        <v>0</v>
      </c>
      <c r="Z72" s="57">
        <f t="shared" si="37"/>
        <v>0</v>
      </c>
      <c r="AA72" s="57">
        <f t="shared" si="38"/>
        <v>0</v>
      </c>
      <c r="AB72" s="57" t="e">
        <f t="shared" si="39"/>
        <v>#N/A</v>
      </c>
      <c r="AC72" s="57" t="e">
        <f t="shared" si="40"/>
        <v>#N/A</v>
      </c>
      <c r="AD72" s="57" t="e">
        <f t="shared" si="41"/>
        <v>#N/A</v>
      </c>
      <c r="AE72" s="54"/>
      <c r="AF72" s="54"/>
      <c r="AG72" s="54"/>
      <c r="AH72" s="54"/>
      <c r="AI72" s="54"/>
      <c r="AJ72" s="54"/>
      <c r="AK72" s="69"/>
      <c r="AL72" s="70">
        <f t="shared" si="49"/>
        <v>0</v>
      </c>
      <c r="AM72" s="69"/>
      <c r="AN72" s="68" t="str">
        <f t="shared" si="42"/>
        <v>OK</v>
      </c>
      <c r="AO72" s="65" t="str">
        <f t="shared" si="43"/>
        <v>OK</v>
      </c>
      <c r="AP72" s="65" t="str">
        <f t="shared" si="44"/>
        <v>OK</v>
      </c>
      <c r="AQ72" s="65" t="str">
        <f t="shared" si="45"/>
        <v>--</v>
      </c>
      <c r="AR72" s="65" t="str">
        <f t="shared" si="46"/>
        <v>--</v>
      </c>
      <c r="AS72" s="65" t="str">
        <f t="shared" si="47"/>
        <v>--</v>
      </c>
      <c r="AT72" s="63"/>
      <c r="AU72" s="66">
        <f t="shared" si="48"/>
        <v>0</v>
      </c>
    </row>
    <row r="73" spans="1:47">
      <c r="A73" s="51" t="s">
        <v>116</v>
      </c>
      <c r="B73" s="53">
        <v>0</v>
      </c>
      <c r="C73" s="179"/>
      <c r="D73" s="57">
        <f>INDEX('Drawl Schedule_SLDC'!$1:$1048576,9+COUNTA($A$3:A73),MATCH(D2,'Drawl Schedule_SLDC'!$9:$9,0))</f>
        <v>375</v>
      </c>
      <c r="E73" s="57">
        <f>INDEX('Drawl Schedule_SLDC'!$1:$1048576,9+COUNTA($A$3:A73),MATCH($E$2,'Drawl Schedule_SLDC'!$9:$9,0))</f>
        <v>515.86</v>
      </c>
      <c r="F73" s="57">
        <f>INDEX('Drawl Schedule_SLDC'!$1:$1048576,9+COUNTA($A$3:A73),MATCH($F$2,'Drawl Schedule_SLDC'!$9:$9,0))</f>
        <v>4.68</v>
      </c>
      <c r="G73" s="57" t="e">
        <f>INDEX('Drawl Schedule_SLDC'!$1:$1048576,9+COUNTA($A$3:A73),MATCH($G$2,'Drawl Schedule_SLDC'!$9:$9,0))</f>
        <v>#N/A</v>
      </c>
      <c r="H73" s="57">
        <f>INDEX('Drawl Schedule_SLDC'!$1:$1048576,9+COUNTA($A$3:A73),MATCH($H$2,'Drawl Schedule_SLDC'!$9:$9,0))</f>
        <v>84.05</v>
      </c>
      <c r="I73" s="57">
        <f>INDEX('Drawl Schedule_SLDC'!$1:$1048576,9+COUNTA($A$3:A73),MATCH($I$2,'Drawl Schedule_SLDC'!$9:$9,0))</f>
        <v>10</v>
      </c>
      <c r="J73" s="54"/>
      <c r="K73" s="57" t="e">
        <f>INDEX('Injection Schedule_SLDC'!$1:$1048576,6+COUNTA($A$3:A73),MATCH($K$2,'Injection Schedule_SLDC'!$6:$6,0))</f>
        <v>#N/A</v>
      </c>
      <c r="L73" s="57" t="e">
        <f>INDEX('Injection Schedule_SLDC'!$1:$1048576,6+COUNTA($A$3:A73),MATCH($L$2,'Injection Schedule_SLDC'!$6:$6,0))</f>
        <v>#N/A</v>
      </c>
      <c r="M73" s="57" t="e">
        <f>INDEX('Injection Schedule_SLDC'!$1:$1048576,6+COUNTA($A$3:A73),MATCH($M$2,'Injection Schedule_SLDC'!$6:$6,0))</f>
        <v>#N/A</v>
      </c>
      <c r="N73" s="57" t="e">
        <f>INDEX('Injection Schedule_SLDC'!$1:$1048576,6+COUNTA($A$3:A73),MATCH($N$2,'Injection Schedule_SLDC'!$6:$6,0))</f>
        <v>#N/A</v>
      </c>
      <c r="O73" s="57" t="e">
        <f>INDEX('Injection Schedule_SLDC'!$1:$1048576,6+COUNTA($A$3:A73),MATCH($O$2,'Injection Schedule_SLDC'!$6:$6,0))</f>
        <v>#N/A</v>
      </c>
      <c r="P73" s="57" t="e">
        <f>INDEX('Injection Schedule_SLDC'!$1:$1048576,6+COUNTA($A$3:A73),MATCH($P$2,'Injection Schedule_SLDC'!$6:$6,0))</f>
        <v>#N/A</v>
      </c>
      <c r="Q73" s="54"/>
      <c r="R73" s="58">
        <f>INDEX('State Drawl_ISGS_NRLDC'!$1:$1048576,MATCH("DADRIT",'State Drawl_ISGS_NRLDC'!$B:$B,0),COUNTA($A$3:A73)+2)</f>
        <v>366.67700000000002</v>
      </c>
      <c r="S73" s="58">
        <f>INDEX('State Drawl_ISGS_NRLDC'!$1:$1048576,MATCH("DADRT2",'State Drawl_ISGS_NRLDC'!$B:$B,0),COUNTA($A$3:A73)+2)</f>
        <v>620.03099999999995</v>
      </c>
      <c r="T73" s="58">
        <f>INDEX('State Drawl_ISGS_NRLDC'!$1:$1048576,MATCH("Jhajjar",'State Drawl_ISGS_NRLDC'!$B:$B,0),COUNTA($A$3:A73)+2)</f>
        <v>409.88</v>
      </c>
      <c r="U73" s="57" t="e">
        <f t="shared" si="33"/>
        <v>#N/A</v>
      </c>
      <c r="V73" s="57" t="e">
        <f t="shared" si="34"/>
        <v>#N/A</v>
      </c>
      <c r="W73" s="57" t="e">
        <f t="shared" si="35"/>
        <v>#N/A</v>
      </c>
      <c r="X73" s="54"/>
      <c r="Y73" s="57">
        <f t="shared" si="36"/>
        <v>0</v>
      </c>
      <c r="Z73" s="57">
        <f t="shared" si="37"/>
        <v>0</v>
      </c>
      <c r="AA73" s="57">
        <f t="shared" si="38"/>
        <v>0</v>
      </c>
      <c r="AB73" s="57" t="e">
        <f t="shared" si="39"/>
        <v>#N/A</v>
      </c>
      <c r="AC73" s="57" t="e">
        <f t="shared" si="40"/>
        <v>#N/A</v>
      </c>
      <c r="AD73" s="57" t="e">
        <f t="shared" si="41"/>
        <v>#N/A</v>
      </c>
      <c r="AE73" s="54"/>
      <c r="AF73" s="54"/>
      <c r="AG73" s="54"/>
      <c r="AH73" s="54"/>
      <c r="AI73" s="54"/>
      <c r="AJ73" s="54"/>
      <c r="AK73" s="69"/>
      <c r="AL73" s="70">
        <f t="shared" si="49"/>
        <v>0</v>
      </c>
      <c r="AM73" s="69"/>
      <c r="AN73" s="68" t="str">
        <f t="shared" si="42"/>
        <v>OK</v>
      </c>
      <c r="AO73" s="65" t="str">
        <f t="shared" si="43"/>
        <v>OK</v>
      </c>
      <c r="AP73" s="65" t="str">
        <f t="shared" si="44"/>
        <v>OK</v>
      </c>
      <c r="AQ73" s="65" t="str">
        <f t="shared" si="45"/>
        <v>--</v>
      </c>
      <c r="AR73" s="65" t="str">
        <f t="shared" si="46"/>
        <v>--</v>
      </c>
      <c r="AS73" s="65" t="str">
        <f t="shared" si="47"/>
        <v>--</v>
      </c>
      <c r="AT73" s="63"/>
      <c r="AU73" s="66">
        <f t="shared" si="48"/>
        <v>0</v>
      </c>
    </row>
    <row r="74" spans="1:47">
      <c r="A74" s="51" t="s">
        <v>117</v>
      </c>
      <c r="B74" s="53">
        <v>0</v>
      </c>
      <c r="C74" s="179"/>
      <c r="D74" s="57">
        <f>INDEX('Drawl Schedule_SLDC'!$1:$1048576,9+COUNTA($A$3:A74),MATCH(D2,'Drawl Schedule_SLDC'!$9:$9,0))</f>
        <v>380</v>
      </c>
      <c r="E74" s="57">
        <f>INDEX('Drawl Schedule_SLDC'!$1:$1048576,9+COUNTA($A$3:A74),MATCH($E$2,'Drawl Schedule_SLDC'!$9:$9,0))</f>
        <v>515.86</v>
      </c>
      <c r="F74" s="57">
        <f>INDEX('Drawl Schedule_SLDC'!$1:$1048576,9+COUNTA($A$3:A74),MATCH($F$2,'Drawl Schedule_SLDC'!$9:$9,0))</f>
        <v>4.68</v>
      </c>
      <c r="G74" s="57" t="e">
        <f>INDEX('Drawl Schedule_SLDC'!$1:$1048576,9+COUNTA($A$3:A74),MATCH($G$2,'Drawl Schedule_SLDC'!$9:$9,0))</f>
        <v>#N/A</v>
      </c>
      <c r="H74" s="57">
        <f>INDEX('Drawl Schedule_SLDC'!$1:$1048576,9+COUNTA($A$3:A74),MATCH($H$2,'Drawl Schedule_SLDC'!$9:$9,0))</f>
        <v>75.14</v>
      </c>
      <c r="I74" s="57">
        <f>INDEX('Drawl Schedule_SLDC'!$1:$1048576,9+COUNTA($A$3:A74),MATCH($I$2,'Drawl Schedule_SLDC'!$9:$9,0))</f>
        <v>10</v>
      </c>
      <c r="J74" s="54"/>
      <c r="K74" s="57" t="e">
        <f>INDEX('Injection Schedule_SLDC'!$1:$1048576,6+COUNTA($A$3:A74),MATCH($K$2,'Injection Schedule_SLDC'!$6:$6,0))</f>
        <v>#N/A</v>
      </c>
      <c r="L74" s="57" t="e">
        <f>INDEX('Injection Schedule_SLDC'!$1:$1048576,6+COUNTA($A$3:A74),MATCH($L$2,'Injection Schedule_SLDC'!$6:$6,0))</f>
        <v>#N/A</v>
      </c>
      <c r="M74" s="57" t="e">
        <f>INDEX('Injection Schedule_SLDC'!$1:$1048576,6+COUNTA($A$3:A74),MATCH($M$2,'Injection Schedule_SLDC'!$6:$6,0))</f>
        <v>#N/A</v>
      </c>
      <c r="N74" s="57" t="e">
        <f>INDEX('Injection Schedule_SLDC'!$1:$1048576,6+COUNTA($A$3:A74),MATCH($N$2,'Injection Schedule_SLDC'!$6:$6,0))</f>
        <v>#N/A</v>
      </c>
      <c r="O74" s="57" t="e">
        <f>INDEX('Injection Schedule_SLDC'!$1:$1048576,6+COUNTA($A$3:A74),MATCH($O$2,'Injection Schedule_SLDC'!$6:$6,0))</f>
        <v>#N/A</v>
      </c>
      <c r="P74" s="57" t="e">
        <f>INDEX('Injection Schedule_SLDC'!$1:$1048576,6+COUNTA($A$3:A74),MATCH($P$2,'Injection Schedule_SLDC'!$6:$6,0))</f>
        <v>#N/A</v>
      </c>
      <c r="Q74" s="54"/>
      <c r="R74" s="58">
        <f>INDEX('State Drawl_ISGS_NRLDC'!$1:$1048576,MATCH("DADRIT",'State Drawl_ISGS_NRLDC'!$B:$B,0),COUNTA($A$3:A74)+2)</f>
        <v>346.85700000000003</v>
      </c>
      <c r="S74" s="58">
        <f>INDEX('State Drawl_ISGS_NRLDC'!$1:$1048576,MATCH("DADRT2",'State Drawl_ISGS_NRLDC'!$B:$B,0),COUNTA($A$3:A74)+2)</f>
        <v>605.16600000000005</v>
      </c>
      <c r="T74" s="58">
        <f>INDEX('State Drawl_ISGS_NRLDC'!$1:$1048576,MATCH("Jhajjar",'State Drawl_ISGS_NRLDC'!$B:$B,0),COUNTA($A$3:A74)+2)</f>
        <v>409.88</v>
      </c>
      <c r="U74" s="57" t="e">
        <f t="shared" si="33"/>
        <v>#N/A</v>
      </c>
      <c r="V74" s="57" t="e">
        <f t="shared" si="34"/>
        <v>#N/A</v>
      </c>
      <c r="W74" s="57" t="e">
        <f t="shared" si="35"/>
        <v>#N/A</v>
      </c>
      <c r="X74" s="54"/>
      <c r="Y74" s="57">
        <f t="shared" si="36"/>
        <v>0</v>
      </c>
      <c r="Z74" s="57">
        <f t="shared" si="37"/>
        <v>0</v>
      </c>
      <c r="AA74" s="57">
        <f t="shared" si="38"/>
        <v>0</v>
      </c>
      <c r="AB74" s="57" t="e">
        <f t="shared" si="39"/>
        <v>#N/A</v>
      </c>
      <c r="AC74" s="57" t="e">
        <f t="shared" si="40"/>
        <v>#N/A</v>
      </c>
      <c r="AD74" s="57" t="e">
        <f t="shared" si="41"/>
        <v>#N/A</v>
      </c>
      <c r="AE74" s="54"/>
      <c r="AF74" s="54"/>
      <c r="AG74" s="54"/>
      <c r="AH74" s="54"/>
      <c r="AI74" s="54"/>
      <c r="AJ74" s="54"/>
      <c r="AK74" s="69"/>
      <c r="AL74" s="70">
        <f t="shared" si="49"/>
        <v>0</v>
      </c>
      <c r="AM74" s="69"/>
      <c r="AN74" s="68" t="str">
        <f t="shared" si="42"/>
        <v>OK</v>
      </c>
      <c r="AO74" s="65" t="str">
        <f t="shared" si="43"/>
        <v>OK</v>
      </c>
      <c r="AP74" s="65" t="str">
        <f t="shared" si="44"/>
        <v>OK</v>
      </c>
      <c r="AQ74" s="65" t="str">
        <f t="shared" si="45"/>
        <v>--</v>
      </c>
      <c r="AR74" s="65" t="str">
        <f t="shared" si="46"/>
        <v>--</v>
      </c>
      <c r="AS74" s="65" t="str">
        <f t="shared" si="47"/>
        <v>--</v>
      </c>
      <c r="AT74" s="63"/>
      <c r="AU74" s="66">
        <f t="shared" si="48"/>
        <v>0</v>
      </c>
    </row>
    <row r="75" spans="1:47">
      <c r="A75" s="51" t="s">
        <v>118</v>
      </c>
      <c r="B75" s="53">
        <v>0</v>
      </c>
      <c r="C75" s="179"/>
      <c r="D75" s="57">
        <f>INDEX('Drawl Schedule_SLDC'!$1:$1048576,9+COUNTA($A$3:A75),MATCH(D2,'Drawl Schedule_SLDC'!$9:$9,0))</f>
        <v>360</v>
      </c>
      <c r="E75" s="57">
        <f>INDEX('Drawl Schedule_SLDC'!$1:$1048576,9+COUNTA($A$3:A75),MATCH($E$2,'Drawl Schedule_SLDC'!$9:$9,0))</f>
        <v>515.86</v>
      </c>
      <c r="F75" s="57">
        <f>INDEX('Drawl Schedule_SLDC'!$1:$1048576,9+COUNTA($A$3:A75),MATCH($F$2,'Drawl Schedule_SLDC'!$9:$9,0))</f>
        <v>4.68</v>
      </c>
      <c r="G75" s="57" t="e">
        <f>INDEX('Drawl Schedule_SLDC'!$1:$1048576,9+COUNTA($A$3:A75),MATCH($G$2,'Drawl Schedule_SLDC'!$9:$9,0))</f>
        <v>#N/A</v>
      </c>
      <c r="H75" s="57">
        <f>INDEX('Drawl Schedule_SLDC'!$1:$1048576,9+COUNTA($A$3:A75),MATCH($H$2,'Drawl Schedule_SLDC'!$9:$9,0))</f>
        <v>75.14</v>
      </c>
      <c r="I75" s="57">
        <f>INDEX('Drawl Schedule_SLDC'!$1:$1048576,9+COUNTA($A$3:A75),MATCH($I$2,'Drawl Schedule_SLDC'!$9:$9,0))</f>
        <v>4.1399999999999997</v>
      </c>
      <c r="J75" s="54"/>
      <c r="K75" s="57" t="e">
        <f>INDEX('Injection Schedule_SLDC'!$1:$1048576,6+COUNTA($A$3:A75),MATCH($K$2,'Injection Schedule_SLDC'!$6:$6,0))</f>
        <v>#N/A</v>
      </c>
      <c r="L75" s="57" t="e">
        <f>INDEX('Injection Schedule_SLDC'!$1:$1048576,6+COUNTA($A$3:A75),MATCH($L$2,'Injection Schedule_SLDC'!$6:$6,0))</f>
        <v>#N/A</v>
      </c>
      <c r="M75" s="57" t="e">
        <f>INDEX('Injection Schedule_SLDC'!$1:$1048576,6+COUNTA($A$3:A75),MATCH($M$2,'Injection Schedule_SLDC'!$6:$6,0))</f>
        <v>#N/A</v>
      </c>
      <c r="N75" s="57" t="e">
        <f>INDEX('Injection Schedule_SLDC'!$1:$1048576,6+COUNTA($A$3:A75),MATCH($N$2,'Injection Schedule_SLDC'!$6:$6,0))</f>
        <v>#N/A</v>
      </c>
      <c r="O75" s="57" t="e">
        <f>INDEX('Injection Schedule_SLDC'!$1:$1048576,6+COUNTA($A$3:A75),MATCH($O$2,'Injection Schedule_SLDC'!$6:$6,0))</f>
        <v>#N/A</v>
      </c>
      <c r="P75" s="57" t="e">
        <f>INDEX('Injection Schedule_SLDC'!$1:$1048576,6+COUNTA($A$3:A75),MATCH($P$2,'Injection Schedule_SLDC'!$6:$6,0))</f>
        <v>#N/A</v>
      </c>
      <c r="Q75" s="54"/>
      <c r="R75" s="58">
        <f>INDEX('State Drawl_ISGS_NRLDC'!$1:$1048576,MATCH("DADRIT",'State Drawl_ISGS_NRLDC'!$B:$B,0),COUNTA($A$3:A75)+2)</f>
        <v>327.81</v>
      </c>
      <c r="S75" s="58">
        <f>INDEX('State Drawl_ISGS_NRLDC'!$1:$1048576,MATCH("DADRT2",'State Drawl_ISGS_NRLDC'!$B:$B,0),COUNTA($A$3:A75)+2)</f>
        <v>610.12099999999998</v>
      </c>
      <c r="T75" s="58">
        <f>INDEX('State Drawl_ISGS_NRLDC'!$1:$1048576,MATCH("Jhajjar",'State Drawl_ISGS_NRLDC'!$B:$B,0),COUNTA($A$3:A75)+2)</f>
        <v>409.88</v>
      </c>
      <c r="U75" s="57" t="e">
        <f t="shared" si="33"/>
        <v>#N/A</v>
      </c>
      <c r="V75" s="57" t="e">
        <f t="shared" si="34"/>
        <v>#N/A</v>
      </c>
      <c r="W75" s="57" t="e">
        <f t="shared" si="35"/>
        <v>#N/A</v>
      </c>
      <c r="X75" s="54"/>
      <c r="Y75" s="57">
        <f t="shared" si="36"/>
        <v>0</v>
      </c>
      <c r="Z75" s="57">
        <f t="shared" si="37"/>
        <v>0</v>
      </c>
      <c r="AA75" s="57">
        <f t="shared" si="38"/>
        <v>0</v>
      </c>
      <c r="AB75" s="57" t="e">
        <f t="shared" si="39"/>
        <v>#N/A</v>
      </c>
      <c r="AC75" s="57" t="e">
        <f t="shared" si="40"/>
        <v>#N/A</v>
      </c>
      <c r="AD75" s="57" t="e">
        <f t="shared" si="41"/>
        <v>#N/A</v>
      </c>
      <c r="AE75" s="54"/>
      <c r="AF75" s="54"/>
      <c r="AG75" s="54"/>
      <c r="AH75" s="54"/>
      <c r="AI75" s="54"/>
      <c r="AJ75" s="54"/>
      <c r="AK75" s="69"/>
      <c r="AL75" s="70">
        <f t="shared" si="49"/>
        <v>0</v>
      </c>
      <c r="AM75" s="69"/>
      <c r="AN75" s="68" t="str">
        <f t="shared" si="42"/>
        <v>OK</v>
      </c>
      <c r="AO75" s="65" t="str">
        <f t="shared" si="43"/>
        <v>OK</v>
      </c>
      <c r="AP75" s="65" t="str">
        <f t="shared" si="44"/>
        <v>OK</v>
      </c>
      <c r="AQ75" s="65" t="str">
        <f t="shared" si="45"/>
        <v>--</v>
      </c>
      <c r="AR75" s="65" t="str">
        <f t="shared" si="46"/>
        <v>--</v>
      </c>
      <c r="AS75" s="65" t="str">
        <f t="shared" si="47"/>
        <v>--</v>
      </c>
      <c r="AT75" s="63"/>
      <c r="AU75" s="66">
        <f t="shared" si="48"/>
        <v>0</v>
      </c>
    </row>
    <row r="76" spans="1:47">
      <c r="A76" s="51" t="s">
        <v>119</v>
      </c>
      <c r="B76" s="53">
        <v>0</v>
      </c>
      <c r="C76" s="179"/>
      <c r="D76" s="57">
        <f>INDEX('Drawl Schedule_SLDC'!$1:$1048576,9+COUNTA($A$3:A76),MATCH(D2,'Drawl Schedule_SLDC'!$9:$9,0))</f>
        <v>320</v>
      </c>
      <c r="E76" s="57">
        <f>INDEX('Drawl Schedule_SLDC'!$1:$1048576,9+COUNTA($A$3:A76),MATCH($E$2,'Drawl Schedule_SLDC'!$9:$9,0))</f>
        <v>515.86</v>
      </c>
      <c r="F76" s="57">
        <f>INDEX('Drawl Schedule_SLDC'!$1:$1048576,9+COUNTA($A$3:A76),MATCH($F$2,'Drawl Schedule_SLDC'!$9:$9,0))</f>
        <v>4.68</v>
      </c>
      <c r="G76" s="57" t="e">
        <f>INDEX('Drawl Schedule_SLDC'!$1:$1048576,9+COUNTA($A$3:A76),MATCH($G$2,'Drawl Schedule_SLDC'!$9:$9,0))</f>
        <v>#N/A</v>
      </c>
      <c r="H76" s="57">
        <f>INDEX('Drawl Schedule_SLDC'!$1:$1048576,9+COUNTA($A$3:A76),MATCH($H$2,'Drawl Schedule_SLDC'!$9:$9,0))</f>
        <v>75.14</v>
      </c>
      <c r="I76" s="57">
        <f>INDEX('Drawl Schedule_SLDC'!$1:$1048576,9+COUNTA($A$3:A76),MATCH($I$2,'Drawl Schedule_SLDC'!$9:$9,0))</f>
        <v>4.1399999999999997</v>
      </c>
      <c r="J76" s="54"/>
      <c r="K76" s="57" t="e">
        <f>INDEX('Injection Schedule_SLDC'!$1:$1048576,6+COUNTA($A$3:A76),MATCH($K$2,'Injection Schedule_SLDC'!$6:$6,0))</f>
        <v>#N/A</v>
      </c>
      <c r="L76" s="57" t="e">
        <f>INDEX('Injection Schedule_SLDC'!$1:$1048576,6+COUNTA($A$3:A76),MATCH($L$2,'Injection Schedule_SLDC'!$6:$6,0))</f>
        <v>#N/A</v>
      </c>
      <c r="M76" s="57" t="e">
        <f>INDEX('Injection Schedule_SLDC'!$1:$1048576,6+COUNTA($A$3:A76),MATCH($M$2,'Injection Schedule_SLDC'!$6:$6,0))</f>
        <v>#N/A</v>
      </c>
      <c r="N76" s="57" t="e">
        <f>INDEX('Injection Schedule_SLDC'!$1:$1048576,6+COUNTA($A$3:A76),MATCH($N$2,'Injection Schedule_SLDC'!$6:$6,0))</f>
        <v>#N/A</v>
      </c>
      <c r="O76" s="57" t="e">
        <f>INDEX('Injection Schedule_SLDC'!$1:$1048576,6+COUNTA($A$3:A76),MATCH($O$2,'Injection Schedule_SLDC'!$6:$6,0))</f>
        <v>#N/A</v>
      </c>
      <c r="P76" s="57" t="e">
        <f>INDEX('Injection Schedule_SLDC'!$1:$1048576,6+COUNTA($A$3:A76),MATCH($P$2,'Injection Schedule_SLDC'!$6:$6,0))</f>
        <v>#N/A</v>
      </c>
      <c r="Q76" s="54"/>
      <c r="R76" s="58">
        <f>INDEX('State Drawl_ISGS_NRLDC'!$1:$1048576,MATCH("DADRIT",'State Drawl_ISGS_NRLDC'!$B:$B,0),COUNTA($A$3:A76)+2)</f>
        <v>337.72</v>
      </c>
      <c r="S76" s="58">
        <f>INDEX('State Drawl_ISGS_NRLDC'!$1:$1048576,MATCH("DADRT2",'State Drawl_ISGS_NRLDC'!$B:$B,0),COUNTA($A$3:A76)+2)</f>
        <v>615.59199999999998</v>
      </c>
      <c r="T76" s="58">
        <f>INDEX('State Drawl_ISGS_NRLDC'!$1:$1048576,MATCH("Jhajjar",'State Drawl_ISGS_NRLDC'!$B:$B,0),COUNTA($A$3:A76)+2)</f>
        <v>389.78800000000001</v>
      </c>
      <c r="U76" s="57" t="e">
        <f t="shared" si="33"/>
        <v>#N/A</v>
      </c>
      <c r="V76" s="57" t="e">
        <f t="shared" si="34"/>
        <v>#N/A</v>
      </c>
      <c r="W76" s="57" t="e">
        <f t="shared" si="35"/>
        <v>#N/A</v>
      </c>
      <c r="X76" s="54"/>
      <c r="Y76" s="57">
        <f t="shared" si="36"/>
        <v>0</v>
      </c>
      <c r="Z76" s="57">
        <f t="shared" si="37"/>
        <v>0</v>
      </c>
      <c r="AA76" s="57">
        <f t="shared" si="38"/>
        <v>0</v>
      </c>
      <c r="AB76" s="57" t="e">
        <f t="shared" si="39"/>
        <v>#N/A</v>
      </c>
      <c r="AC76" s="57" t="e">
        <f t="shared" si="40"/>
        <v>#N/A</v>
      </c>
      <c r="AD76" s="57" t="e">
        <f t="shared" si="41"/>
        <v>#N/A</v>
      </c>
      <c r="AE76" s="54"/>
      <c r="AF76" s="54"/>
      <c r="AG76" s="54"/>
      <c r="AH76" s="54"/>
      <c r="AI76" s="54"/>
      <c r="AJ76" s="54"/>
      <c r="AK76" s="69"/>
      <c r="AL76" s="70">
        <f t="shared" si="49"/>
        <v>0</v>
      </c>
      <c r="AM76" s="69"/>
      <c r="AN76" s="68" t="str">
        <f t="shared" si="42"/>
        <v>OK</v>
      </c>
      <c r="AO76" s="65" t="str">
        <f t="shared" si="43"/>
        <v>OK</v>
      </c>
      <c r="AP76" s="65" t="str">
        <f t="shared" si="44"/>
        <v>OK</v>
      </c>
      <c r="AQ76" s="65" t="str">
        <f t="shared" si="45"/>
        <v>--</v>
      </c>
      <c r="AR76" s="65" t="str">
        <f t="shared" si="46"/>
        <v>--</v>
      </c>
      <c r="AS76" s="65" t="str">
        <f t="shared" si="47"/>
        <v>--</v>
      </c>
      <c r="AT76" s="63"/>
      <c r="AU76" s="66">
        <f t="shared" si="48"/>
        <v>0</v>
      </c>
    </row>
    <row r="77" spans="1:47">
      <c r="A77" s="51" t="s">
        <v>120</v>
      </c>
      <c r="B77" s="53">
        <v>0</v>
      </c>
      <c r="C77" s="179"/>
      <c r="D77" s="57">
        <f>INDEX('Drawl Schedule_SLDC'!$1:$1048576,9+COUNTA($A$3:A77),MATCH(D2,'Drawl Schedule_SLDC'!$9:$9,0))</f>
        <v>280</v>
      </c>
      <c r="E77" s="57">
        <f>INDEX('Drawl Schedule_SLDC'!$1:$1048576,9+COUNTA($A$3:A77),MATCH($E$2,'Drawl Schedule_SLDC'!$9:$9,0))</f>
        <v>515.86</v>
      </c>
      <c r="F77" s="57">
        <f>INDEX('Drawl Schedule_SLDC'!$1:$1048576,9+COUNTA($A$3:A77),MATCH($F$2,'Drawl Schedule_SLDC'!$9:$9,0))</f>
        <v>4.68</v>
      </c>
      <c r="G77" s="57" t="e">
        <f>INDEX('Drawl Schedule_SLDC'!$1:$1048576,9+COUNTA($A$3:A77),MATCH($G$2,'Drawl Schedule_SLDC'!$9:$9,0))</f>
        <v>#N/A</v>
      </c>
      <c r="H77" s="57">
        <f>INDEX('Drawl Schedule_SLDC'!$1:$1048576,9+COUNTA($A$3:A77),MATCH($H$2,'Drawl Schedule_SLDC'!$9:$9,0))</f>
        <v>84.05</v>
      </c>
      <c r="I77" s="57">
        <f>INDEX('Drawl Schedule_SLDC'!$1:$1048576,9+COUNTA($A$3:A77),MATCH($I$2,'Drawl Schedule_SLDC'!$9:$9,0))</f>
        <v>4.1399999999999997</v>
      </c>
      <c r="J77" s="54"/>
      <c r="K77" s="57" t="e">
        <f>INDEX('Injection Schedule_SLDC'!$1:$1048576,6+COUNTA($A$3:A77),MATCH($K$2,'Injection Schedule_SLDC'!$6:$6,0))</f>
        <v>#N/A</v>
      </c>
      <c r="L77" s="57" t="e">
        <f>INDEX('Injection Schedule_SLDC'!$1:$1048576,6+COUNTA($A$3:A77),MATCH($L$2,'Injection Schedule_SLDC'!$6:$6,0))</f>
        <v>#N/A</v>
      </c>
      <c r="M77" s="57" t="e">
        <f>INDEX('Injection Schedule_SLDC'!$1:$1048576,6+COUNTA($A$3:A77),MATCH($M$2,'Injection Schedule_SLDC'!$6:$6,0))</f>
        <v>#N/A</v>
      </c>
      <c r="N77" s="57" t="e">
        <f>INDEX('Injection Schedule_SLDC'!$1:$1048576,6+COUNTA($A$3:A77),MATCH($N$2,'Injection Schedule_SLDC'!$6:$6,0))</f>
        <v>#N/A</v>
      </c>
      <c r="O77" s="57" t="e">
        <f>INDEX('Injection Schedule_SLDC'!$1:$1048576,6+COUNTA($A$3:A77),MATCH($O$2,'Injection Schedule_SLDC'!$6:$6,0))</f>
        <v>#N/A</v>
      </c>
      <c r="P77" s="57" t="e">
        <f>INDEX('Injection Schedule_SLDC'!$1:$1048576,6+COUNTA($A$3:A77),MATCH($P$2,'Injection Schedule_SLDC'!$6:$6,0))</f>
        <v>#N/A</v>
      </c>
      <c r="Q77" s="54"/>
      <c r="R77" s="58">
        <f>INDEX('State Drawl_ISGS_NRLDC'!$1:$1048576,MATCH("DADRIT",'State Drawl_ISGS_NRLDC'!$B:$B,0),COUNTA($A$3:A77)+2)</f>
        <v>312.94400000000002</v>
      </c>
      <c r="S77" s="58">
        <f>INDEX('State Drawl_ISGS_NRLDC'!$1:$1048576,MATCH("DADRT2",'State Drawl_ISGS_NRLDC'!$B:$B,0),COUNTA($A$3:A77)+2)</f>
        <v>594.61199999999997</v>
      </c>
      <c r="T77" s="58">
        <f>INDEX('State Drawl_ISGS_NRLDC'!$1:$1048576,MATCH("Jhajjar",'State Drawl_ISGS_NRLDC'!$B:$B,0),COUNTA($A$3:A77)+2)</f>
        <v>366.995</v>
      </c>
      <c r="U77" s="57" t="e">
        <f t="shared" si="33"/>
        <v>#N/A</v>
      </c>
      <c r="V77" s="57" t="e">
        <f t="shared" si="34"/>
        <v>#N/A</v>
      </c>
      <c r="W77" s="57" t="e">
        <f t="shared" si="35"/>
        <v>#N/A</v>
      </c>
      <c r="X77" s="54"/>
      <c r="Y77" s="57">
        <f t="shared" si="36"/>
        <v>0</v>
      </c>
      <c r="Z77" s="57">
        <f t="shared" si="37"/>
        <v>0</v>
      </c>
      <c r="AA77" s="57">
        <f t="shared" si="38"/>
        <v>0</v>
      </c>
      <c r="AB77" s="57" t="e">
        <f t="shared" si="39"/>
        <v>#N/A</v>
      </c>
      <c r="AC77" s="57" t="e">
        <f t="shared" si="40"/>
        <v>#N/A</v>
      </c>
      <c r="AD77" s="57" t="e">
        <f t="shared" si="41"/>
        <v>#N/A</v>
      </c>
      <c r="AE77" s="54"/>
      <c r="AF77" s="54"/>
      <c r="AG77" s="54"/>
      <c r="AH77" s="54"/>
      <c r="AI77" s="54"/>
      <c r="AJ77" s="54"/>
      <c r="AK77" s="69"/>
      <c r="AL77" s="70">
        <f t="shared" si="49"/>
        <v>0</v>
      </c>
      <c r="AM77" s="69"/>
      <c r="AN77" s="68" t="str">
        <f t="shared" si="42"/>
        <v>OK</v>
      </c>
      <c r="AO77" s="65" t="str">
        <f t="shared" si="43"/>
        <v>OK</v>
      </c>
      <c r="AP77" s="65" t="str">
        <f t="shared" si="44"/>
        <v>OK</v>
      </c>
      <c r="AQ77" s="65" t="str">
        <f t="shared" si="45"/>
        <v>--</v>
      </c>
      <c r="AR77" s="65" t="str">
        <f t="shared" si="46"/>
        <v>--</v>
      </c>
      <c r="AS77" s="65" t="str">
        <f t="shared" si="47"/>
        <v>--</v>
      </c>
      <c r="AT77" s="63"/>
      <c r="AU77" s="66">
        <f t="shared" si="48"/>
        <v>0</v>
      </c>
    </row>
    <row r="78" spans="1:47">
      <c r="A78" s="51" t="s">
        <v>121</v>
      </c>
      <c r="B78" s="53">
        <v>0</v>
      </c>
      <c r="C78" s="179"/>
      <c r="D78" s="57">
        <f>INDEX('Drawl Schedule_SLDC'!$1:$1048576,9+COUNTA($A$3:A78),MATCH(D2,'Drawl Schedule_SLDC'!$9:$9,0))</f>
        <v>383.81</v>
      </c>
      <c r="E78" s="57">
        <f>INDEX('Drawl Schedule_SLDC'!$1:$1048576,9+COUNTA($A$3:A78),MATCH($E$2,'Drawl Schedule_SLDC'!$9:$9,0))</f>
        <v>515.86</v>
      </c>
      <c r="F78" s="57">
        <f>INDEX('Drawl Schedule_SLDC'!$1:$1048576,9+COUNTA($A$3:A78),MATCH($F$2,'Drawl Schedule_SLDC'!$9:$9,0))</f>
        <v>4.68</v>
      </c>
      <c r="G78" s="57" t="e">
        <f>INDEX('Drawl Schedule_SLDC'!$1:$1048576,9+COUNTA($A$3:A78),MATCH($G$2,'Drawl Schedule_SLDC'!$9:$9,0))</f>
        <v>#N/A</v>
      </c>
      <c r="H78" s="57">
        <f>INDEX('Drawl Schedule_SLDC'!$1:$1048576,9+COUNTA($A$3:A78),MATCH($H$2,'Drawl Schedule_SLDC'!$9:$9,0))</f>
        <v>84.05</v>
      </c>
      <c r="I78" s="57">
        <f>INDEX('Drawl Schedule_SLDC'!$1:$1048576,9+COUNTA($A$3:A78),MATCH($I$2,'Drawl Schedule_SLDC'!$9:$9,0))</f>
        <v>20</v>
      </c>
      <c r="J78" s="54"/>
      <c r="K78" s="57" t="e">
        <f>INDEX('Injection Schedule_SLDC'!$1:$1048576,6+COUNTA($A$3:A78),MATCH($K$2,'Injection Schedule_SLDC'!$6:$6,0))</f>
        <v>#N/A</v>
      </c>
      <c r="L78" s="57" t="e">
        <f>INDEX('Injection Schedule_SLDC'!$1:$1048576,6+COUNTA($A$3:A78),MATCH($L$2,'Injection Schedule_SLDC'!$6:$6,0))</f>
        <v>#N/A</v>
      </c>
      <c r="M78" s="57" t="e">
        <f>INDEX('Injection Schedule_SLDC'!$1:$1048576,6+COUNTA($A$3:A78),MATCH($M$2,'Injection Schedule_SLDC'!$6:$6,0))</f>
        <v>#N/A</v>
      </c>
      <c r="N78" s="57" t="e">
        <f>INDEX('Injection Schedule_SLDC'!$1:$1048576,6+COUNTA($A$3:A78),MATCH($N$2,'Injection Schedule_SLDC'!$6:$6,0))</f>
        <v>#N/A</v>
      </c>
      <c r="O78" s="57" t="e">
        <f>INDEX('Injection Schedule_SLDC'!$1:$1048576,6+COUNTA($A$3:A78),MATCH($O$2,'Injection Schedule_SLDC'!$6:$6,0))</f>
        <v>#N/A</v>
      </c>
      <c r="P78" s="57" t="e">
        <f>INDEX('Injection Schedule_SLDC'!$1:$1048576,6+COUNTA($A$3:A78),MATCH($P$2,'Injection Schedule_SLDC'!$6:$6,0))</f>
        <v>#N/A</v>
      </c>
      <c r="Q78" s="54"/>
      <c r="R78" s="58">
        <f>INDEX('State Drawl_ISGS_NRLDC'!$1:$1048576,MATCH("DADRIT",'State Drawl_ISGS_NRLDC'!$B:$B,0),COUNTA($A$3:A78)+2)</f>
        <v>335.10399999999998</v>
      </c>
      <c r="S78" s="58">
        <f>INDEX('State Drawl_ISGS_NRLDC'!$1:$1048576,MATCH("DADRT2",'State Drawl_ISGS_NRLDC'!$B:$B,0),COUNTA($A$3:A78)+2)</f>
        <v>641.19000000000005</v>
      </c>
      <c r="T78" s="58">
        <f>INDEX('State Drawl_ISGS_NRLDC'!$1:$1048576,MATCH("Jhajjar",'State Drawl_ISGS_NRLDC'!$B:$B,0),COUNTA($A$3:A78)+2)</f>
        <v>362.04</v>
      </c>
      <c r="U78" s="57" t="e">
        <f t="shared" si="33"/>
        <v>#N/A</v>
      </c>
      <c r="V78" s="57" t="e">
        <f t="shared" si="34"/>
        <v>#N/A</v>
      </c>
      <c r="W78" s="57" t="e">
        <f t="shared" si="35"/>
        <v>#N/A</v>
      </c>
      <c r="X78" s="54"/>
      <c r="Y78" s="57">
        <f t="shared" si="36"/>
        <v>0</v>
      </c>
      <c r="Z78" s="57">
        <f t="shared" si="37"/>
        <v>0</v>
      </c>
      <c r="AA78" s="57">
        <f t="shared" si="38"/>
        <v>0</v>
      </c>
      <c r="AB78" s="57" t="e">
        <f t="shared" si="39"/>
        <v>#N/A</v>
      </c>
      <c r="AC78" s="57" t="e">
        <f t="shared" si="40"/>
        <v>#N/A</v>
      </c>
      <c r="AD78" s="57" t="e">
        <f t="shared" si="41"/>
        <v>#N/A</v>
      </c>
      <c r="AE78" s="54"/>
      <c r="AF78" s="54"/>
      <c r="AG78" s="54"/>
      <c r="AH78" s="54"/>
      <c r="AI78" s="54"/>
      <c r="AJ78" s="54"/>
      <c r="AK78" s="69"/>
      <c r="AL78" s="70">
        <f t="shared" si="49"/>
        <v>0</v>
      </c>
      <c r="AM78" s="69"/>
      <c r="AN78" s="68" t="str">
        <f t="shared" si="42"/>
        <v>OK</v>
      </c>
      <c r="AO78" s="65" t="str">
        <f t="shared" si="43"/>
        <v>OK</v>
      </c>
      <c r="AP78" s="65" t="str">
        <f t="shared" si="44"/>
        <v>OK</v>
      </c>
      <c r="AQ78" s="65" t="str">
        <f t="shared" si="45"/>
        <v>--</v>
      </c>
      <c r="AR78" s="65" t="str">
        <f t="shared" si="46"/>
        <v>--</v>
      </c>
      <c r="AS78" s="65" t="str">
        <f t="shared" si="47"/>
        <v>--</v>
      </c>
      <c r="AT78" s="63"/>
      <c r="AU78" s="66">
        <f t="shared" si="48"/>
        <v>0</v>
      </c>
    </row>
    <row r="79" spans="1:47">
      <c r="A79" s="51" t="s">
        <v>122</v>
      </c>
      <c r="B79" s="53">
        <v>0</v>
      </c>
      <c r="C79" s="179"/>
      <c r="D79" s="57">
        <f>INDEX('Drawl Schedule_SLDC'!$1:$1048576,9+COUNTA($A$3:A79),MATCH(D2,'Drawl Schedule_SLDC'!$9:$9,0))</f>
        <v>375</v>
      </c>
      <c r="E79" s="57">
        <f>INDEX('Drawl Schedule_SLDC'!$1:$1048576,9+COUNTA($A$3:A79),MATCH($E$2,'Drawl Schedule_SLDC'!$9:$9,0))</f>
        <v>515.86</v>
      </c>
      <c r="F79" s="57">
        <f>INDEX('Drawl Schedule_SLDC'!$1:$1048576,9+COUNTA($A$3:A79),MATCH($F$2,'Drawl Schedule_SLDC'!$9:$9,0))</f>
        <v>4.68</v>
      </c>
      <c r="G79" s="57" t="e">
        <f>INDEX('Drawl Schedule_SLDC'!$1:$1048576,9+COUNTA($A$3:A79),MATCH($G$2,'Drawl Schedule_SLDC'!$9:$9,0))</f>
        <v>#N/A</v>
      </c>
      <c r="H79" s="57">
        <f>INDEX('Drawl Schedule_SLDC'!$1:$1048576,9+COUNTA($A$3:A79),MATCH($H$2,'Drawl Schedule_SLDC'!$9:$9,0))</f>
        <v>84.05</v>
      </c>
      <c r="I79" s="57">
        <f>INDEX('Drawl Schedule_SLDC'!$1:$1048576,9+COUNTA($A$3:A79),MATCH($I$2,'Drawl Schedule_SLDC'!$9:$9,0))</f>
        <v>15</v>
      </c>
      <c r="J79" s="54"/>
      <c r="K79" s="57" t="e">
        <f>INDEX('Injection Schedule_SLDC'!$1:$1048576,6+COUNTA($A$3:A79),MATCH($K$2,'Injection Schedule_SLDC'!$6:$6,0))</f>
        <v>#N/A</v>
      </c>
      <c r="L79" s="57" t="e">
        <f>INDEX('Injection Schedule_SLDC'!$1:$1048576,6+COUNTA($A$3:A79),MATCH($L$2,'Injection Schedule_SLDC'!$6:$6,0))</f>
        <v>#N/A</v>
      </c>
      <c r="M79" s="57" t="e">
        <f>INDEX('Injection Schedule_SLDC'!$1:$1048576,6+COUNTA($A$3:A79),MATCH($M$2,'Injection Schedule_SLDC'!$6:$6,0))</f>
        <v>#N/A</v>
      </c>
      <c r="N79" s="57" t="e">
        <f>INDEX('Injection Schedule_SLDC'!$1:$1048576,6+COUNTA($A$3:A79),MATCH($N$2,'Injection Schedule_SLDC'!$6:$6,0))</f>
        <v>#N/A</v>
      </c>
      <c r="O79" s="57" t="e">
        <f>INDEX('Injection Schedule_SLDC'!$1:$1048576,6+COUNTA($A$3:A79),MATCH($O$2,'Injection Schedule_SLDC'!$6:$6,0))</f>
        <v>#N/A</v>
      </c>
      <c r="P79" s="57" t="e">
        <f>INDEX('Injection Schedule_SLDC'!$1:$1048576,6+COUNTA($A$3:A79),MATCH($P$2,'Injection Schedule_SLDC'!$6:$6,0))</f>
        <v>#N/A</v>
      </c>
      <c r="Q79" s="54"/>
      <c r="R79" s="58">
        <f>INDEX('State Drawl_ISGS_NRLDC'!$1:$1048576,MATCH("DADRIT",'State Drawl_ISGS_NRLDC'!$B:$B,0),COUNTA($A$3:A79)+2)</f>
        <v>335.10399999999998</v>
      </c>
      <c r="S79" s="58">
        <f>INDEX('State Drawl_ISGS_NRLDC'!$1:$1048576,MATCH("DADRT2",'State Drawl_ISGS_NRLDC'!$B:$B,0),COUNTA($A$3:A79)+2)</f>
        <v>647.13599999999997</v>
      </c>
      <c r="T79" s="58">
        <f>INDEX('State Drawl_ISGS_NRLDC'!$1:$1048576,MATCH("Jhajjar",'State Drawl_ISGS_NRLDC'!$B:$B,0),COUNTA($A$3:A79)+2)</f>
        <v>362.04</v>
      </c>
      <c r="U79" s="57" t="e">
        <f t="shared" si="33"/>
        <v>#N/A</v>
      </c>
      <c r="V79" s="57" t="e">
        <f t="shared" si="34"/>
        <v>#N/A</v>
      </c>
      <c r="W79" s="57" t="e">
        <f t="shared" si="35"/>
        <v>#N/A</v>
      </c>
      <c r="X79" s="54"/>
      <c r="Y79" s="57">
        <f t="shared" si="36"/>
        <v>0</v>
      </c>
      <c r="Z79" s="57">
        <f t="shared" si="37"/>
        <v>0</v>
      </c>
      <c r="AA79" s="57">
        <f t="shared" si="38"/>
        <v>0</v>
      </c>
      <c r="AB79" s="57" t="e">
        <f t="shared" si="39"/>
        <v>#N/A</v>
      </c>
      <c r="AC79" s="57" t="e">
        <f t="shared" si="40"/>
        <v>#N/A</v>
      </c>
      <c r="AD79" s="57" t="e">
        <f t="shared" si="41"/>
        <v>#N/A</v>
      </c>
      <c r="AE79" s="54"/>
      <c r="AF79" s="54"/>
      <c r="AG79" s="54"/>
      <c r="AH79" s="54"/>
      <c r="AI79" s="54"/>
      <c r="AJ79" s="54"/>
      <c r="AK79" s="69"/>
      <c r="AL79" s="70">
        <f t="shared" si="49"/>
        <v>0</v>
      </c>
      <c r="AM79" s="69"/>
      <c r="AN79" s="68" t="str">
        <f t="shared" si="42"/>
        <v>OK</v>
      </c>
      <c r="AO79" s="65" t="str">
        <f t="shared" si="43"/>
        <v>OK</v>
      </c>
      <c r="AP79" s="65" t="str">
        <f t="shared" si="44"/>
        <v>OK</v>
      </c>
      <c r="AQ79" s="65" t="str">
        <f t="shared" si="45"/>
        <v>--</v>
      </c>
      <c r="AR79" s="65" t="str">
        <f t="shared" si="46"/>
        <v>--</v>
      </c>
      <c r="AS79" s="65" t="str">
        <f t="shared" si="47"/>
        <v>--</v>
      </c>
      <c r="AT79" s="63"/>
      <c r="AU79" s="66">
        <f t="shared" si="48"/>
        <v>0</v>
      </c>
    </row>
    <row r="80" spans="1:47">
      <c r="A80" s="51" t="s">
        <v>123</v>
      </c>
      <c r="B80" s="53">
        <v>0</v>
      </c>
      <c r="C80" s="179"/>
      <c r="D80" s="57">
        <f>INDEX('Drawl Schedule_SLDC'!$1:$1048576,9+COUNTA($A$3:A80),MATCH(D2,'Drawl Schedule_SLDC'!$9:$9,0))</f>
        <v>383.81</v>
      </c>
      <c r="E80" s="57">
        <f>INDEX('Drawl Schedule_SLDC'!$1:$1048576,9+COUNTA($A$3:A80),MATCH($E$2,'Drawl Schedule_SLDC'!$9:$9,0))</f>
        <v>515.86</v>
      </c>
      <c r="F80" s="57">
        <f>INDEX('Drawl Schedule_SLDC'!$1:$1048576,9+COUNTA($A$3:A80),MATCH($F$2,'Drawl Schedule_SLDC'!$9:$9,0))</f>
        <v>4.68</v>
      </c>
      <c r="G80" s="57" t="e">
        <f>INDEX('Drawl Schedule_SLDC'!$1:$1048576,9+COUNTA($A$3:A80),MATCH($G$2,'Drawl Schedule_SLDC'!$9:$9,0))</f>
        <v>#N/A</v>
      </c>
      <c r="H80" s="57">
        <f>INDEX('Drawl Schedule_SLDC'!$1:$1048576,9+COUNTA($A$3:A80),MATCH($H$2,'Drawl Schedule_SLDC'!$9:$9,0))</f>
        <v>84.05</v>
      </c>
      <c r="I80" s="57">
        <f>INDEX('Drawl Schedule_SLDC'!$1:$1048576,9+COUNTA($A$3:A80),MATCH($I$2,'Drawl Schedule_SLDC'!$9:$9,0))</f>
        <v>25</v>
      </c>
      <c r="J80" s="54"/>
      <c r="K80" s="57" t="e">
        <f>INDEX('Injection Schedule_SLDC'!$1:$1048576,6+COUNTA($A$3:A80),MATCH($K$2,'Injection Schedule_SLDC'!$6:$6,0))</f>
        <v>#N/A</v>
      </c>
      <c r="L80" s="57" t="e">
        <f>INDEX('Injection Schedule_SLDC'!$1:$1048576,6+COUNTA($A$3:A80),MATCH($L$2,'Injection Schedule_SLDC'!$6:$6,0))</f>
        <v>#N/A</v>
      </c>
      <c r="M80" s="57" t="e">
        <f>INDEX('Injection Schedule_SLDC'!$1:$1048576,6+COUNTA($A$3:A80),MATCH($M$2,'Injection Schedule_SLDC'!$6:$6,0))</f>
        <v>#N/A</v>
      </c>
      <c r="N80" s="57" t="e">
        <f>INDEX('Injection Schedule_SLDC'!$1:$1048576,6+COUNTA($A$3:A80),MATCH($N$2,'Injection Schedule_SLDC'!$6:$6,0))</f>
        <v>#N/A</v>
      </c>
      <c r="O80" s="57" t="e">
        <f>INDEX('Injection Schedule_SLDC'!$1:$1048576,6+COUNTA($A$3:A80),MATCH($O$2,'Injection Schedule_SLDC'!$6:$6,0))</f>
        <v>#N/A</v>
      </c>
      <c r="P80" s="57" t="e">
        <f>INDEX('Injection Schedule_SLDC'!$1:$1048576,6+COUNTA($A$3:A80),MATCH($P$2,'Injection Schedule_SLDC'!$6:$6,0))</f>
        <v>#N/A</v>
      </c>
      <c r="Q80" s="54"/>
      <c r="R80" s="58">
        <f>INDEX('State Drawl_ISGS_NRLDC'!$1:$1048576,MATCH("DADRIT",'State Drawl_ISGS_NRLDC'!$B:$B,0),COUNTA($A$3:A80)+2)</f>
        <v>335.10399999999998</v>
      </c>
      <c r="S80" s="58">
        <f>INDEX('State Drawl_ISGS_NRLDC'!$1:$1048576,MATCH("DADRT2",'State Drawl_ISGS_NRLDC'!$B:$B,0),COUNTA($A$3:A80)+2)</f>
        <v>661.01</v>
      </c>
      <c r="T80" s="58">
        <f>INDEX('State Drawl_ISGS_NRLDC'!$1:$1048576,MATCH("Jhajjar",'State Drawl_ISGS_NRLDC'!$B:$B,0),COUNTA($A$3:A80)+2)</f>
        <v>362.04</v>
      </c>
      <c r="U80" s="57" t="e">
        <f t="shared" si="33"/>
        <v>#N/A</v>
      </c>
      <c r="V80" s="57" t="e">
        <f t="shared" si="34"/>
        <v>#N/A</v>
      </c>
      <c r="W80" s="57" t="e">
        <f t="shared" si="35"/>
        <v>#N/A</v>
      </c>
      <c r="X80" s="54"/>
      <c r="Y80" s="57">
        <f t="shared" si="36"/>
        <v>0</v>
      </c>
      <c r="Z80" s="57">
        <f t="shared" si="37"/>
        <v>0</v>
      </c>
      <c r="AA80" s="57">
        <f t="shared" si="38"/>
        <v>0</v>
      </c>
      <c r="AB80" s="57" t="e">
        <f t="shared" si="39"/>
        <v>#N/A</v>
      </c>
      <c r="AC80" s="57" t="e">
        <f t="shared" si="40"/>
        <v>#N/A</v>
      </c>
      <c r="AD80" s="57" t="e">
        <f t="shared" si="41"/>
        <v>#N/A</v>
      </c>
      <c r="AE80" s="54"/>
      <c r="AF80" s="54"/>
      <c r="AG80" s="54"/>
      <c r="AH80" s="54"/>
      <c r="AI80" s="54"/>
      <c r="AJ80" s="54"/>
      <c r="AK80" s="69"/>
      <c r="AL80" s="70">
        <f t="shared" si="49"/>
        <v>0</v>
      </c>
      <c r="AM80" s="69"/>
      <c r="AN80" s="68" t="str">
        <f t="shared" si="42"/>
        <v>OK</v>
      </c>
      <c r="AO80" s="65" t="str">
        <f t="shared" si="43"/>
        <v>OK</v>
      </c>
      <c r="AP80" s="65" t="str">
        <f t="shared" si="44"/>
        <v>OK</v>
      </c>
      <c r="AQ80" s="65" t="str">
        <f t="shared" si="45"/>
        <v>--</v>
      </c>
      <c r="AR80" s="65" t="str">
        <f t="shared" si="46"/>
        <v>--</v>
      </c>
      <c r="AS80" s="65" t="str">
        <f t="shared" si="47"/>
        <v>--</v>
      </c>
      <c r="AT80" s="63"/>
      <c r="AU80" s="66">
        <f t="shared" si="48"/>
        <v>0</v>
      </c>
    </row>
    <row r="81" spans="1:47">
      <c r="A81" s="51" t="s">
        <v>124</v>
      </c>
      <c r="B81" s="53">
        <v>0</v>
      </c>
      <c r="C81" s="179"/>
      <c r="D81" s="57">
        <f>INDEX('Drawl Schedule_SLDC'!$1:$1048576,9+COUNTA($A$3:A81),MATCH(D2,'Drawl Schedule_SLDC'!$9:$9,0))</f>
        <v>383.81</v>
      </c>
      <c r="E81" s="57">
        <f>INDEX('Drawl Schedule_SLDC'!$1:$1048576,9+COUNTA($A$3:A81),MATCH($E$2,'Drawl Schedule_SLDC'!$9:$9,0))</f>
        <v>515.86</v>
      </c>
      <c r="F81" s="57">
        <f>INDEX('Drawl Schedule_SLDC'!$1:$1048576,9+COUNTA($A$3:A81),MATCH($F$2,'Drawl Schedule_SLDC'!$9:$9,0))</f>
        <v>4.68</v>
      </c>
      <c r="G81" s="57" t="e">
        <f>INDEX('Drawl Schedule_SLDC'!$1:$1048576,9+COUNTA($A$3:A81),MATCH($G$2,'Drawl Schedule_SLDC'!$9:$9,0))</f>
        <v>#N/A</v>
      </c>
      <c r="H81" s="57">
        <f>INDEX('Drawl Schedule_SLDC'!$1:$1048576,9+COUNTA($A$3:A81),MATCH($H$2,'Drawl Schedule_SLDC'!$9:$9,0))</f>
        <v>84.05</v>
      </c>
      <c r="I81" s="57">
        <f>INDEX('Drawl Schedule_SLDC'!$1:$1048576,9+COUNTA($A$3:A81),MATCH($I$2,'Drawl Schedule_SLDC'!$9:$9,0))</f>
        <v>4.1399999999999997</v>
      </c>
      <c r="J81" s="54"/>
      <c r="K81" s="57" t="e">
        <f>INDEX('Injection Schedule_SLDC'!$1:$1048576,6+COUNTA($A$3:A81),MATCH($K$2,'Injection Schedule_SLDC'!$6:$6,0))</f>
        <v>#N/A</v>
      </c>
      <c r="L81" s="57" t="e">
        <f>INDEX('Injection Schedule_SLDC'!$1:$1048576,6+COUNTA($A$3:A81),MATCH($L$2,'Injection Schedule_SLDC'!$6:$6,0))</f>
        <v>#N/A</v>
      </c>
      <c r="M81" s="57" t="e">
        <f>INDEX('Injection Schedule_SLDC'!$1:$1048576,6+COUNTA($A$3:A81),MATCH($M$2,'Injection Schedule_SLDC'!$6:$6,0))</f>
        <v>#N/A</v>
      </c>
      <c r="N81" s="57" t="e">
        <f>INDEX('Injection Schedule_SLDC'!$1:$1048576,6+COUNTA($A$3:A81),MATCH($N$2,'Injection Schedule_SLDC'!$6:$6,0))</f>
        <v>#N/A</v>
      </c>
      <c r="O81" s="57" t="e">
        <f>INDEX('Injection Schedule_SLDC'!$1:$1048576,6+COUNTA($A$3:A81),MATCH($O$2,'Injection Schedule_SLDC'!$6:$6,0))</f>
        <v>#N/A</v>
      </c>
      <c r="P81" s="57" t="e">
        <f>INDEX('Injection Schedule_SLDC'!$1:$1048576,6+COUNTA($A$3:A81),MATCH($P$2,'Injection Schedule_SLDC'!$6:$6,0))</f>
        <v>#N/A</v>
      </c>
      <c r="Q81" s="54"/>
      <c r="R81" s="58">
        <f>INDEX('State Drawl_ISGS_NRLDC'!$1:$1048576,MATCH("DADRIT",'State Drawl_ISGS_NRLDC'!$B:$B,0),COUNTA($A$3:A81)+2)</f>
        <v>338.29500000000002</v>
      </c>
      <c r="S81" s="58">
        <f>INDEX('State Drawl_ISGS_NRLDC'!$1:$1048576,MATCH("DADRT2",'State Drawl_ISGS_NRLDC'!$B:$B,0),COUNTA($A$3:A81)+2)</f>
        <v>676.04399999999998</v>
      </c>
      <c r="T81" s="58">
        <f>INDEX('State Drawl_ISGS_NRLDC'!$1:$1048576,MATCH("Jhajjar",'State Drawl_ISGS_NRLDC'!$B:$B,0),COUNTA($A$3:A81)+2)</f>
        <v>352.12900000000002</v>
      </c>
      <c r="U81" s="57" t="e">
        <f t="shared" si="33"/>
        <v>#N/A</v>
      </c>
      <c r="V81" s="57" t="e">
        <f t="shared" si="34"/>
        <v>#N/A</v>
      </c>
      <c r="W81" s="57" t="e">
        <f t="shared" si="35"/>
        <v>#N/A</v>
      </c>
      <c r="X81" s="54"/>
      <c r="Y81" s="57">
        <f t="shared" si="36"/>
        <v>0</v>
      </c>
      <c r="Z81" s="57">
        <f t="shared" si="37"/>
        <v>0</v>
      </c>
      <c r="AA81" s="57">
        <f t="shared" si="38"/>
        <v>0</v>
      </c>
      <c r="AB81" s="57" t="e">
        <f t="shared" si="39"/>
        <v>#N/A</v>
      </c>
      <c r="AC81" s="57" t="e">
        <f t="shared" si="40"/>
        <v>#N/A</v>
      </c>
      <c r="AD81" s="57" t="e">
        <f t="shared" si="41"/>
        <v>#N/A</v>
      </c>
      <c r="AE81" s="54"/>
      <c r="AF81" s="54"/>
      <c r="AG81" s="54"/>
      <c r="AH81" s="54"/>
      <c r="AI81" s="54"/>
      <c r="AJ81" s="54"/>
      <c r="AK81" s="69"/>
      <c r="AL81" s="70">
        <f t="shared" si="49"/>
        <v>0</v>
      </c>
      <c r="AM81" s="69"/>
      <c r="AN81" s="68" t="str">
        <f t="shared" si="42"/>
        <v>OK</v>
      </c>
      <c r="AO81" s="65" t="str">
        <f t="shared" si="43"/>
        <v>OK</v>
      </c>
      <c r="AP81" s="65" t="str">
        <f t="shared" si="44"/>
        <v>OK</v>
      </c>
      <c r="AQ81" s="65" t="str">
        <f t="shared" si="45"/>
        <v>--</v>
      </c>
      <c r="AR81" s="65" t="str">
        <f t="shared" si="46"/>
        <v>--</v>
      </c>
      <c r="AS81" s="65" t="str">
        <f t="shared" si="47"/>
        <v>--</v>
      </c>
      <c r="AT81" s="63"/>
      <c r="AU81" s="66">
        <f t="shared" si="48"/>
        <v>0</v>
      </c>
    </row>
    <row r="82" spans="1:47">
      <c r="A82" s="51" t="s">
        <v>125</v>
      </c>
      <c r="B82" s="53">
        <v>0</v>
      </c>
      <c r="C82" s="179"/>
      <c r="D82" s="57">
        <f>INDEX('Drawl Schedule_SLDC'!$1:$1048576,9+COUNTA($A$3:A82),MATCH(D2,'Drawl Schedule_SLDC'!$9:$9,0))</f>
        <v>355</v>
      </c>
      <c r="E82" s="57">
        <f>INDEX('Drawl Schedule_SLDC'!$1:$1048576,9+COUNTA($A$3:A82),MATCH($E$2,'Drawl Schedule_SLDC'!$9:$9,0))</f>
        <v>515.86</v>
      </c>
      <c r="F82" s="57">
        <f>INDEX('Drawl Schedule_SLDC'!$1:$1048576,9+COUNTA($A$3:A82),MATCH($F$2,'Drawl Schedule_SLDC'!$9:$9,0))</f>
        <v>4.68</v>
      </c>
      <c r="G82" s="57" t="e">
        <f>INDEX('Drawl Schedule_SLDC'!$1:$1048576,9+COUNTA($A$3:A82),MATCH($G$2,'Drawl Schedule_SLDC'!$9:$9,0))</f>
        <v>#N/A</v>
      </c>
      <c r="H82" s="57">
        <f>INDEX('Drawl Schedule_SLDC'!$1:$1048576,9+COUNTA($A$3:A82),MATCH($H$2,'Drawl Schedule_SLDC'!$9:$9,0))</f>
        <v>84.05</v>
      </c>
      <c r="I82" s="57">
        <f>INDEX('Drawl Schedule_SLDC'!$1:$1048576,9+COUNTA($A$3:A82),MATCH($I$2,'Drawl Schedule_SLDC'!$9:$9,0))</f>
        <v>4.1399999999999997</v>
      </c>
      <c r="J82" s="54"/>
      <c r="K82" s="57" t="e">
        <f>INDEX('Injection Schedule_SLDC'!$1:$1048576,6+COUNTA($A$3:A82),MATCH($K$2,'Injection Schedule_SLDC'!$6:$6,0))</f>
        <v>#N/A</v>
      </c>
      <c r="L82" s="57" t="e">
        <f>INDEX('Injection Schedule_SLDC'!$1:$1048576,6+COUNTA($A$3:A82),MATCH($L$2,'Injection Schedule_SLDC'!$6:$6,0))</f>
        <v>#N/A</v>
      </c>
      <c r="M82" s="57" t="e">
        <f>INDEX('Injection Schedule_SLDC'!$1:$1048576,6+COUNTA($A$3:A82),MATCH($M$2,'Injection Schedule_SLDC'!$6:$6,0))</f>
        <v>#N/A</v>
      </c>
      <c r="N82" s="57" t="e">
        <f>INDEX('Injection Schedule_SLDC'!$1:$1048576,6+COUNTA($A$3:A82),MATCH($N$2,'Injection Schedule_SLDC'!$6:$6,0))</f>
        <v>#N/A</v>
      </c>
      <c r="O82" s="57" t="e">
        <f>INDEX('Injection Schedule_SLDC'!$1:$1048576,6+COUNTA($A$3:A82),MATCH($O$2,'Injection Schedule_SLDC'!$6:$6,0))</f>
        <v>#N/A</v>
      </c>
      <c r="P82" s="57" t="e">
        <f>INDEX('Injection Schedule_SLDC'!$1:$1048576,6+COUNTA($A$3:A82),MATCH($P$2,'Injection Schedule_SLDC'!$6:$6,0))</f>
        <v>#N/A</v>
      </c>
      <c r="Q82" s="54"/>
      <c r="R82" s="58">
        <f>INDEX('State Drawl_ISGS_NRLDC'!$1:$1048576,MATCH("DADRIT",'State Drawl_ISGS_NRLDC'!$B:$B,0),COUNTA($A$3:A82)+2)</f>
        <v>336.31299999999999</v>
      </c>
      <c r="S82" s="58">
        <f>INDEX('State Drawl_ISGS_NRLDC'!$1:$1048576,MATCH("DADRT2",'State Drawl_ISGS_NRLDC'!$B:$B,0),COUNTA($A$3:A82)+2)</f>
        <v>676.04399999999998</v>
      </c>
      <c r="T82" s="58">
        <f>INDEX('State Drawl_ISGS_NRLDC'!$1:$1048576,MATCH("Jhajjar",'State Drawl_ISGS_NRLDC'!$B:$B,0),COUNTA($A$3:A82)+2)</f>
        <v>347.17399999999998</v>
      </c>
      <c r="U82" s="57" t="e">
        <f t="shared" si="33"/>
        <v>#N/A</v>
      </c>
      <c r="V82" s="57" t="e">
        <f t="shared" si="34"/>
        <v>#N/A</v>
      </c>
      <c r="W82" s="57" t="e">
        <f t="shared" si="35"/>
        <v>#N/A</v>
      </c>
      <c r="X82" s="54"/>
      <c r="Y82" s="57">
        <f t="shared" si="36"/>
        <v>0</v>
      </c>
      <c r="Z82" s="57">
        <f t="shared" si="37"/>
        <v>0</v>
      </c>
      <c r="AA82" s="57">
        <f t="shared" si="38"/>
        <v>0</v>
      </c>
      <c r="AB82" s="57" t="e">
        <f t="shared" si="39"/>
        <v>#N/A</v>
      </c>
      <c r="AC82" s="57" t="e">
        <f t="shared" si="40"/>
        <v>#N/A</v>
      </c>
      <c r="AD82" s="57" t="e">
        <f t="shared" si="41"/>
        <v>#N/A</v>
      </c>
      <c r="AE82" s="54"/>
      <c r="AF82" s="54"/>
      <c r="AG82" s="54"/>
      <c r="AH82" s="54"/>
      <c r="AI82" s="54"/>
      <c r="AJ82" s="54"/>
      <c r="AK82" s="69"/>
      <c r="AL82" s="70">
        <f t="shared" si="49"/>
        <v>0</v>
      </c>
      <c r="AM82" s="69"/>
      <c r="AN82" s="68" t="str">
        <f t="shared" si="42"/>
        <v>OK</v>
      </c>
      <c r="AO82" s="65" t="str">
        <f t="shared" si="43"/>
        <v>OK</v>
      </c>
      <c r="AP82" s="65" t="str">
        <f t="shared" si="44"/>
        <v>OK</v>
      </c>
      <c r="AQ82" s="65" t="str">
        <f t="shared" si="45"/>
        <v>--</v>
      </c>
      <c r="AR82" s="65" t="str">
        <f t="shared" si="46"/>
        <v>--</v>
      </c>
      <c r="AS82" s="65" t="str">
        <f t="shared" si="47"/>
        <v>--</v>
      </c>
      <c r="AT82" s="63"/>
      <c r="AU82" s="66">
        <f t="shared" si="48"/>
        <v>0</v>
      </c>
    </row>
    <row r="83" spans="1:47">
      <c r="A83" s="51" t="s">
        <v>126</v>
      </c>
      <c r="B83" s="53">
        <v>0</v>
      </c>
      <c r="C83" s="179"/>
      <c r="D83" s="57">
        <f>INDEX('Drawl Schedule_SLDC'!$1:$1048576,9+COUNTA($A$3:A83),MATCH(D2,'Drawl Schedule_SLDC'!$9:$9,0))</f>
        <v>355</v>
      </c>
      <c r="E83" s="57">
        <f>INDEX('Drawl Schedule_SLDC'!$1:$1048576,9+COUNTA($A$3:A83),MATCH($E$2,'Drawl Schedule_SLDC'!$9:$9,0))</f>
        <v>515.86</v>
      </c>
      <c r="F83" s="57">
        <f>INDEX('Drawl Schedule_SLDC'!$1:$1048576,9+COUNTA($A$3:A83),MATCH($F$2,'Drawl Schedule_SLDC'!$9:$9,0))</f>
        <v>4.68</v>
      </c>
      <c r="G83" s="57" t="e">
        <f>INDEX('Drawl Schedule_SLDC'!$1:$1048576,9+COUNTA($A$3:A83),MATCH($G$2,'Drawl Schedule_SLDC'!$9:$9,0))</f>
        <v>#N/A</v>
      </c>
      <c r="H83" s="57">
        <f>INDEX('Drawl Schedule_SLDC'!$1:$1048576,9+COUNTA($A$3:A83),MATCH($H$2,'Drawl Schedule_SLDC'!$9:$9,0))</f>
        <v>84.05</v>
      </c>
      <c r="I83" s="57">
        <f>INDEX('Drawl Schedule_SLDC'!$1:$1048576,9+COUNTA($A$3:A83),MATCH($I$2,'Drawl Schedule_SLDC'!$9:$9,0))</f>
        <v>4.1399999999999997</v>
      </c>
      <c r="J83" s="54"/>
      <c r="K83" s="57" t="e">
        <f>INDEX('Injection Schedule_SLDC'!$1:$1048576,6+COUNTA($A$3:A83),MATCH($K$2,'Injection Schedule_SLDC'!$6:$6,0))</f>
        <v>#N/A</v>
      </c>
      <c r="L83" s="57" t="e">
        <f>INDEX('Injection Schedule_SLDC'!$1:$1048576,6+COUNTA($A$3:A83),MATCH($L$2,'Injection Schedule_SLDC'!$6:$6,0))</f>
        <v>#N/A</v>
      </c>
      <c r="M83" s="57" t="e">
        <f>INDEX('Injection Schedule_SLDC'!$1:$1048576,6+COUNTA($A$3:A83),MATCH($M$2,'Injection Schedule_SLDC'!$6:$6,0))</f>
        <v>#N/A</v>
      </c>
      <c r="N83" s="57" t="e">
        <f>INDEX('Injection Schedule_SLDC'!$1:$1048576,6+COUNTA($A$3:A83),MATCH($N$2,'Injection Schedule_SLDC'!$6:$6,0))</f>
        <v>#N/A</v>
      </c>
      <c r="O83" s="57" t="e">
        <f>INDEX('Injection Schedule_SLDC'!$1:$1048576,6+COUNTA($A$3:A83),MATCH($O$2,'Injection Schedule_SLDC'!$6:$6,0))</f>
        <v>#N/A</v>
      </c>
      <c r="P83" s="57" t="e">
        <f>INDEX('Injection Schedule_SLDC'!$1:$1048576,6+COUNTA($A$3:A83),MATCH($P$2,'Injection Schedule_SLDC'!$6:$6,0))</f>
        <v>#N/A</v>
      </c>
      <c r="Q83" s="54"/>
      <c r="R83" s="58">
        <f>INDEX('State Drawl_ISGS_NRLDC'!$1:$1048576,MATCH("DADRIT",'State Drawl_ISGS_NRLDC'!$B:$B,0),COUNTA($A$3:A83)+2)</f>
        <v>335.322</v>
      </c>
      <c r="S83" s="58">
        <f>INDEX('State Drawl_ISGS_NRLDC'!$1:$1048576,MATCH("DADRT2",'State Drawl_ISGS_NRLDC'!$B:$B,0),COUNTA($A$3:A83)+2)</f>
        <v>676.04399999999998</v>
      </c>
      <c r="T83" s="58">
        <f>INDEX('State Drawl_ISGS_NRLDC'!$1:$1048576,MATCH("Jhajjar",'State Drawl_ISGS_NRLDC'!$B:$B,0),COUNTA($A$3:A83)+2)</f>
        <v>341.22800000000001</v>
      </c>
      <c r="U83" s="57" t="e">
        <f t="shared" si="33"/>
        <v>#N/A</v>
      </c>
      <c r="V83" s="57" t="e">
        <f t="shared" si="34"/>
        <v>#N/A</v>
      </c>
      <c r="W83" s="57" t="e">
        <f t="shared" si="35"/>
        <v>#N/A</v>
      </c>
      <c r="X83" s="54"/>
      <c r="Y83" s="57">
        <f t="shared" si="36"/>
        <v>0</v>
      </c>
      <c r="Z83" s="57">
        <f t="shared" si="37"/>
        <v>0</v>
      </c>
      <c r="AA83" s="57">
        <f t="shared" si="38"/>
        <v>0</v>
      </c>
      <c r="AB83" s="57" t="e">
        <f t="shared" si="39"/>
        <v>#N/A</v>
      </c>
      <c r="AC83" s="57" t="e">
        <f t="shared" si="40"/>
        <v>#N/A</v>
      </c>
      <c r="AD83" s="57" t="e">
        <f t="shared" si="41"/>
        <v>#N/A</v>
      </c>
      <c r="AE83" s="54"/>
      <c r="AF83" s="54"/>
      <c r="AG83" s="54"/>
      <c r="AH83" s="54"/>
      <c r="AI83" s="54"/>
      <c r="AJ83" s="54"/>
      <c r="AK83" s="69"/>
      <c r="AL83" s="70">
        <f t="shared" si="49"/>
        <v>0</v>
      </c>
      <c r="AM83" s="69"/>
      <c r="AN83" s="68" t="str">
        <f t="shared" si="42"/>
        <v>OK</v>
      </c>
      <c r="AO83" s="65" t="str">
        <f t="shared" si="43"/>
        <v>OK</v>
      </c>
      <c r="AP83" s="65" t="str">
        <f t="shared" si="44"/>
        <v>OK</v>
      </c>
      <c r="AQ83" s="65" t="str">
        <f t="shared" si="45"/>
        <v>--</v>
      </c>
      <c r="AR83" s="65" t="str">
        <f t="shared" si="46"/>
        <v>--</v>
      </c>
      <c r="AS83" s="65" t="str">
        <f t="shared" si="47"/>
        <v>--</v>
      </c>
      <c r="AT83" s="63"/>
      <c r="AU83" s="66">
        <f t="shared" si="48"/>
        <v>0</v>
      </c>
    </row>
    <row r="84" spans="1:47">
      <c r="A84" s="52" t="s">
        <v>127</v>
      </c>
      <c r="B84" s="53">
        <v>0</v>
      </c>
      <c r="C84" s="179"/>
      <c r="D84" s="57">
        <f>INDEX('Drawl Schedule_SLDC'!$1:$1048576,9+COUNTA($A$3:A84),MATCH(D2,'Drawl Schedule_SLDC'!$9:$9,0))</f>
        <v>335</v>
      </c>
      <c r="E84" s="57">
        <f>INDEX('Drawl Schedule_SLDC'!$1:$1048576,9+COUNTA($A$3:A84),MATCH($E$2,'Drawl Schedule_SLDC'!$9:$9,0))</f>
        <v>515.86</v>
      </c>
      <c r="F84" s="57">
        <f>INDEX('Drawl Schedule_SLDC'!$1:$1048576,9+COUNTA($A$3:A84),MATCH($F$2,'Drawl Schedule_SLDC'!$9:$9,0))</f>
        <v>4.68</v>
      </c>
      <c r="G84" s="57" t="e">
        <f>INDEX('Drawl Schedule_SLDC'!$1:$1048576,9+COUNTA($A$3:A84),MATCH($G$2,'Drawl Schedule_SLDC'!$9:$9,0))</f>
        <v>#N/A</v>
      </c>
      <c r="H84" s="57">
        <f>INDEX('Drawl Schedule_SLDC'!$1:$1048576,9+COUNTA($A$3:A84),MATCH($H$2,'Drawl Schedule_SLDC'!$9:$9,0))</f>
        <v>84.05</v>
      </c>
      <c r="I84" s="57">
        <f>INDEX('Drawl Schedule_SLDC'!$1:$1048576,9+COUNTA($A$3:A84),MATCH($I$2,'Drawl Schedule_SLDC'!$9:$9,0))</f>
        <v>4.1399999999999997</v>
      </c>
      <c r="J84" s="54"/>
      <c r="K84" s="57" t="e">
        <f>INDEX('Injection Schedule_SLDC'!$1:$1048576,6+COUNTA($A$3:A84),MATCH($K$2,'Injection Schedule_SLDC'!$6:$6,0))</f>
        <v>#N/A</v>
      </c>
      <c r="L84" s="57" t="e">
        <f>INDEX('Injection Schedule_SLDC'!$1:$1048576,6+COUNTA($A$3:A84),MATCH($L$2,'Injection Schedule_SLDC'!$6:$6,0))</f>
        <v>#N/A</v>
      </c>
      <c r="M84" s="57" t="e">
        <f>INDEX('Injection Schedule_SLDC'!$1:$1048576,6+COUNTA($A$3:A84),MATCH($M$2,'Injection Schedule_SLDC'!$6:$6,0))</f>
        <v>#N/A</v>
      </c>
      <c r="N84" s="57" t="e">
        <f>INDEX('Injection Schedule_SLDC'!$1:$1048576,6+COUNTA($A$3:A84),MATCH($N$2,'Injection Schedule_SLDC'!$6:$6,0))</f>
        <v>#N/A</v>
      </c>
      <c r="O84" s="57" t="e">
        <f>INDEX('Injection Schedule_SLDC'!$1:$1048576,6+COUNTA($A$3:A84),MATCH($O$2,'Injection Schedule_SLDC'!$6:$6,0))</f>
        <v>#N/A</v>
      </c>
      <c r="P84" s="57" t="e">
        <f>INDEX('Injection Schedule_SLDC'!$1:$1048576,6+COUNTA($A$3:A84),MATCH($P$2,'Injection Schedule_SLDC'!$6:$6,0))</f>
        <v>#N/A</v>
      </c>
      <c r="Q84" s="54"/>
      <c r="R84" s="58">
        <f>INDEX('State Drawl_ISGS_NRLDC'!$1:$1048576,MATCH("DADRIT",'State Drawl_ISGS_NRLDC'!$B:$B,0),COUNTA($A$3:A84)+2)</f>
        <v>349.19600000000003</v>
      </c>
      <c r="S84" s="58">
        <f>INDEX('State Drawl_ISGS_NRLDC'!$1:$1048576,MATCH("DADRT2",'State Drawl_ISGS_NRLDC'!$B:$B,0),COUNTA($A$3:A84)+2)</f>
        <v>676.04399999999998</v>
      </c>
      <c r="T84" s="58">
        <f>INDEX('State Drawl_ISGS_NRLDC'!$1:$1048576,MATCH("Jhajjar",'State Drawl_ISGS_NRLDC'!$B:$B,0),COUNTA($A$3:A84)+2)</f>
        <v>330.327</v>
      </c>
      <c r="U84" s="57" t="e">
        <f t="shared" si="33"/>
        <v>#N/A</v>
      </c>
      <c r="V84" s="57" t="e">
        <f t="shared" si="34"/>
        <v>#N/A</v>
      </c>
      <c r="W84" s="57" t="e">
        <f t="shared" si="35"/>
        <v>#N/A</v>
      </c>
      <c r="X84" s="54"/>
      <c r="Y84" s="57">
        <f t="shared" si="36"/>
        <v>0</v>
      </c>
      <c r="Z84" s="57">
        <f t="shared" si="37"/>
        <v>0</v>
      </c>
      <c r="AA84" s="57">
        <f t="shared" si="38"/>
        <v>0</v>
      </c>
      <c r="AB84" s="57" t="e">
        <f t="shared" si="39"/>
        <v>#N/A</v>
      </c>
      <c r="AC84" s="57" t="e">
        <f t="shared" si="40"/>
        <v>#N/A</v>
      </c>
      <c r="AD84" s="57" t="e">
        <f t="shared" si="41"/>
        <v>#N/A</v>
      </c>
      <c r="AE84" s="54"/>
      <c r="AF84" s="54"/>
      <c r="AG84" s="54"/>
      <c r="AH84" s="54"/>
      <c r="AI84" s="54"/>
      <c r="AJ84" s="54"/>
      <c r="AK84" s="69"/>
      <c r="AL84" s="70">
        <f t="shared" si="49"/>
        <v>0</v>
      </c>
      <c r="AM84" s="69"/>
      <c r="AN84" s="68" t="str">
        <f t="shared" si="42"/>
        <v>OK</v>
      </c>
      <c r="AO84" s="65" t="str">
        <f t="shared" si="43"/>
        <v>OK</v>
      </c>
      <c r="AP84" s="65" t="str">
        <f t="shared" si="44"/>
        <v>OK</v>
      </c>
      <c r="AQ84" s="65" t="str">
        <f t="shared" si="45"/>
        <v>--</v>
      </c>
      <c r="AR84" s="65" t="str">
        <f t="shared" si="46"/>
        <v>--</v>
      </c>
      <c r="AS84" s="65" t="str">
        <f t="shared" si="47"/>
        <v>--</v>
      </c>
      <c r="AT84" s="63"/>
      <c r="AU84" s="66">
        <f t="shared" si="48"/>
        <v>0</v>
      </c>
    </row>
    <row r="85" spans="1:47">
      <c r="A85" s="52" t="s">
        <v>128</v>
      </c>
      <c r="B85" s="53">
        <v>0</v>
      </c>
      <c r="C85" s="179"/>
      <c r="D85" s="57">
        <f>INDEX('Drawl Schedule_SLDC'!$1:$1048576,9+COUNTA($A$3:A85),MATCH(D2,'Drawl Schedule_SLDC'!$9:$9,0))</f>
        <v>380</v>
      </c>
      <c r="E85" s="57">
        <f>INDEX('Drawl Schedule_SLDC'!$1:$1048576,9+COUNTA($A$3:A85),MATCH($E$2,'Drawl Schedule_SLDC'!$9:$9,0))</f>
        <v>515.86</v>
      </c>
      <c r="F85" s="57">
        <f>INDEX('Drawl Schedule_SLDC'!$1:$1048576,9+COUNTA($A$3:A85),MATCH($F$2,'Drawl Schedule_SLDC'!$9:$9,0))</f>
        <v>4.68</v>
      </c>
      <c r="G85" s="57" t="e">
        <f>INDEX('Drawl Schedule_SLDC'!$1:$1048576,9+COUNTA($A$3:A85),MATCH($G$2,'Drawl Schedule_SLDC'!$9:$9,0))</f>
        <v>#N/A</v>
      </c>
      <c r="H85" s="57">
        <f>INDEX('Drawl Schedule_SLDC'!$1:$1048576,9+COUNTA($A$3:A85),MATCH($H$2,'Drawl Schedule_SLDC'!$9:$9,0))</f>
        <v>84.05</v>
      </c>
      <c r="I85" s="57">
        <f>INDEX('Drawl Schedule_SLDC'!$1:$1048576,9+COUNTA($A$3:A85),MATCH($I$2,'Drawl Schedule_SLDC'!$9:$9,0))</f>
        <v>4.1399999999999997</v>
      </c>
      <c r="J85" s="54"/>
      <c r="K85" s="57" t="e">
        <f>INDEX('Injection Schedule_SLDC'!$1:$1048576,6+COUNTA($A$3:A85),MATCH($K$2,'Injection Schedule_SLDC'!$6:$6,0))</f>
        <v>#N/A</v>
      </c>
      <c r="L85" s="57" t="e">
        <f>INDEX('Injection Schedule_SLDC'!$1:$1048576,6+COUNTA($A$3:A85),MATCH($L$2,'Injection Schedule_SLDC'!$6:$6,0))</f>
        <v>#N/A</v>
      </c>
      <c r="M85" s="57" t="e">
        <f>INDEX('Injection Schedule_SLDC'!$1:$1048576,6+COUNTA($A$3:A85),MATCH($M$2,'Injection Schedule_SLDC'!$6:$6,0))</f>
        <v>#N/A</v>
      </c>
      <c r="N85" s="57" t="e">
        <f>INDEX('Injection Schedule_SLDC'!$1:$1048576,6+COUNTA($A$3:A85),MATCH($N$2,'Injection Schedule_SLDC'!$6:$6,0))</f>
        <v>#N/A</v>
      </c>
      <c r="O85" s="57" t="e">
        <f>INDEX('Injection Schedule_SLDC'!$1:$1048576,6+COUNTA($A$3:A85),MATCH($O$2,'Injection Schedule_SLDC'!$6:$6,0))</f>
        <v>#N/A</v>
      </c>
      <c r="P85" s="57" t="e">
        <f>INDEX('Injection Schedule_SLDC'!$1:$1048576,6+COUNTA($A$3:A85),MATCH($P$2,'Injection Schedule_SLDC'!$6:$6,0))</f>
        <v>#N/A</v>
      </c>
      <c r="Q85" s="54"/>
      <c r="R85" s="58">
        <f>INDEX('State Drawl_ISGS_NRLDC'!$1:$1048576,MATCH("DADRIT",'State Drawl_ISGS_NRLDC'!$B:$B,0),COUNTA($A$3:A85)+2)</f>
        <v>335.322</v>
      </c>
      <c r="S85" s="58">
        <f>INDEX('State Drawl_ISGS_NRLDC'!$1:$1048576,MATCH("DADRT2",'State Drawl_ISGS_NRLDC'!$B:$B,0),COUNTA($A$3:A85)+2)</f>
        <v>676.04399999999998</v>
      </c>
      <c r="T85" s="58">
        <f>INDEX('State Drawl_ISGS_NRLDC'!$1:$1048576,MATCH("Jhajjar",'State Drawl_ISGS_NRLDC'!$B:$B,0),COUNTA($A$3:A85)+2)</f>
        <v>262.93799999999999</v>
      </c>
      <c r="U85" s="57" t="e">
        <f t="shared" si="33"/>
        <v>#N/A</v>
      </c>
      <c r="V85" s="57" t="e">
        <f t="shared" si="34"/>
        <v>#N/A</v>
      </c>
      <c r="W85" s="57" t="e">
        <f t="shared" si="35"/>
        <v>#N/A</v>
      </c>
      <c r="X85" s="54"/>
      <c r="Y85" s="57">
        <f t="shared" si="36"/>
        <v>0</v>
      </c>
      <c r="Z85" s="57">
        <f t="shared" si="37"/>
        <v>0</v>
      </c>
      <c r="AA85" s="57">
        <f t="shared" si="38"/>
        <v>0</v>
      </c>
      <c r="AB85" s="57" t="e">
        <f t="shared" si="39"/>
        <v>#N/A</v>
      </c>
      <c r="AC85" s="57" t="e">
        <f t="shared" si="40"/>
        <v>#N/A</v>
      </c>
      <c r="AD85" s="57" t="e">
        <f t="shared" si="41"/>
        <v>#N/A</v>
      </c>
      <c r="AE85" s="54"/>
      <c r="AF85" s="54"/>
      <c r="AG85" s="54"/>
      <c r="AH85" s="54"/>
      <c r="AI85" s="54"/>
      <c r="AJ85" s="54"/>
      <c r="AK85" s="69"/>
      <c r="AL85" s="70">
        <f t="shared" si="49"/>
        <v>0</v>
      </c>
      <c r="AM85" s="69"/>
      <c r="AN85" s="68" t="str">
        <f t="shared" si="42"/>
        <v>OK</v>
      </c>
      <c r="AO85" s="65" t="str">
        <f t="shared" si="43"/>
        <v>OK</v>
      </c>
      <c r="AP85" s="65" t="str">
        <f t="shared" si="44"/>
        <v>OK</v>
      </c>
      <c r="AQ85" s="65" t="str">
        <f t="shared" si="45"/>
        <v>--</v>
      </c>
      <c r="AR85" s="65" t="str">
        <f t="shared" si="46"/>
        <v>--</v>
      </c>
      <c r="AS85" s="65" t="str">
        <f t="shared" si="47"/>
        <v>--</v>
      </c>
      <c r="AT85" s="63"/>
      <c r="AU85" s="66">
        <f t="shared" si="48"/>
        <v>0</v>
      </c>
    </row>
    <row r="86" spans="1:47">
      <c r="A86" s="52" t="s">
        <v>129</v>
      </c>
      <c r="B86" s="53">
        <v>0</v>
      </c>
      <c r="C86" s="179"/>
      <c r="D86" s="57">
        <f>INDEX('Drawl Schedule_SLDC'!$1:$1048576,9+COUNTA($A$3:A86),MATCH(D2,'Drawl Schedule_SLDC'!$9:$9,0))</f>
        <v>380</v>
      </c>
      <c r="E86" s="57">
        <f>INDEX('Drawl Schedule_SLDC'!$1:$1048576,9+COUNTA($A$3:A86),MATCH($E$2,'Drawl Schedule_SLDC'!$9:$9,0))</f>
        <v>515.86</v>
      </c>
      <c r="F86" s="57">
        <f>INDEX('Drawl Schedule_SLDC'!$1:$1048576,9+COUNTA($A$3:A86),MATCH($F$2,'Drawl Schedule_SLDC'!$9:$9,0))</f>
        <v>4.68</v>
      </c>
      <c r="G86" s="57" t="e">
        <f>INDEX('Drawl Schedule_SLDC'!$1:$1048576,9+COUNTA($A$3:A86),MATCH($G$2,'Drawl Schedule_SLDC'!$9:$9,0))</f>
        <v>#N/A</v>
      </c>
      <c r="H86" s="57">
        <f>INDEX('Drawl Schedule_SLDC'!$1:$1048576,9+COUNTA($A$3:A86),MATCH($H$2,'Drawl Schedule_SLDC'!$9:$9,0))</f>
        <v>84.05</v>
      </c>
      <c r="I86" s="57">
        <f>INDEX('Drawl Schedule_SLDC'!$1:$1048576,9+COUNTA($A$3:A86),MATCH($I$2,'Drawl Schedule_SLDC'!$9:$9,0))</f>
        <v>4.1399999999999997</v>
      </c>
      <c r="J86" s="54"/>
      <c r="K86" s="57" t="e">
        <f>INDEX('Injection Schedule_SLDC'!$1:$1048576,6+COUNTA($A$3:A86),MATCH($K$2,'Injection Schedule_SLDC'!$6:$6,0))</f>
        <v>#N/A</v>
      </c>
      <c r="L86" s="57" t="e">
        <f>INDEX('Injection Schedule_SLDC'!$1:$1048576,6+COUNTA($A$3:A86),MATCH($L$2,'Injection Schedule_SLDC'!$6:$6,0))</f>
        <v>#N/A</v>
      </c>
      <c r="M86" s="57" t="e">
        <f>INDEX('Injection Schedule_SLDC'!$1:$1048576,6+COUNTA($A$3:A86),MATCH($M$2,'Injection Schedule_SLDC'!$6:$6,0))</f>
        <v>#N/A</v>
      </c>
      <c r="N86" s="57" t="e">
        <f>INDEX('Injection Schedule_SLDC'!$1:$1048576,6+COUNTA($A$3:A86),MATCH($N$2,'Injection Schedule_SLDC'!$6:$6,0))</f>
        <v>#N/A</v>
      </c>
      <c r="O86" s="57" t="e">
        <f>INDEX('Injection Schedule_SLDC'!$1:$1048576,6+COUNTA($A$3:A86),MATCH($O$2,'Injection Schedule_SLDC'!$6:$6,0))</f>
        <v>#N/A</v>
      </c>
      <c r="P86" s="57" t="e">
        <f>INDEX('Injection Schedule_SLDC'!$1:$1048576,6+COUNTA($A$3:A86),MATCH($P$2,'Injection Schedule_SLDC'!$6:$6,0))</f>
        <v>#N/A</v>
      </c>
      <c r="Q86" s="54"/>
      <c r="R86" s="58">
        <f>INDEX('State Drawl_ISGS_NRLDC'!$1:$1048576,MATCH("DADRIT",'State Drawl_ISGS_NRLDC'!$B:$B,0),COUNTA($A$3:A86)+2)</f>
        <v>320.45600000000002</v>
      </c>
      <c r="S86" s="58">
        <f>INDEX('State Drawl_ISGS_NRLDC'!$1:$1048576,MATCH("DADRT2",'State Drawl_ISGS_NRLDC'!$B:$B,0),COUNTA($A$3:A86)+2)</f>
        <v>676.04399999999998</v>
      </c>
      <c r="T86" s="58">
        <f>INDEX('State Drawl_ISGS_NRLDC'!$1:$1048576,MATCH("Jhajjar",'State Drawl_ISGS_NRLDC'!$B:$B,0),COUNTA($A$3:A86)+2)</f>
        <v>243.11699999999999</v>
      </c>
      <c r="U86" s="57" t="e">
        <f t="shared" si="33"/>
        <v>#N/A</v>
      </c>
      <c r="V86" s="57" t="e">
        <f t="shared" si="34"/>
        <v>#N/A</v>
      </c>
      <c r="W86" s="57" t="e">
        <f t="shared" si="35"/>
        <v>#N/A</v>
      </c>
      <c r="X86" s="54"/>
      <c r="Y86" s="57">
        <f t="shared" si="36"/>
        <v>0</v>
      </c>
      <c r="Z86" s="57">
        <f t="shared" si="37"/>
        <v>0</v>
      </c>
      <c r="AA86" s="57">
        <f t="shared" si="38"/>
        <v>0</v>
      </c>
      <c r="AB86" s="57" t="e">
        <f t="shared" si="39"/>
        <v>#N/A</v>
      </c>
      <c r="AC86" s="57" t="e">
        <f t="shared" si="40"/>
        <v>#N/A</v>
      </c>
      <c r="AD86" s="57" t="e">
        <f t="shared" si="41"/>
        <v>#N/A</v>
      </c>
      <c r="AE86" s="54"/>
      <c r="AF86" s="54"/>
      <c r="AG86" s="54"/>
      <c r="AH86" s="54"/>
      <c r="AI86" s="54"/>
      <c r="AJ86" s="54"/>
      <c r="AK86" s="69"/>
      <c r="AL86" s="70">
        <f t="shared" si="49"/>
        <v>0</v>
      </c>
      <c r="AM86" s="69"/>
      <c r="AN86" s="68" t="str">
        <f t="shared" si="42"/>
        <v>OK</v>
      </c>
      <c r="AO86" s="65" t="str">
        <f t="shared" si="43"/>
        <v>OK</v>
      </c>
      <c r="AP86" s="65" t="str">
        <f t="shared" si="44"/>
        <v>OK</v>
      </c>
      <c r="AQ86" s="65" t="str">
        <f t="shared" si="45"/>
        <v>--</v>
      </c>
      <c r="AR86" s="65" t="str">
        <f t="shared" si="46"/>
        <v>--</v>
      </c>
      <c r="AS86" s="65" t="str">
        <f t="shared" si="47"/>
        <v>--</v>
      </c>
      <c r="AT86" s="63"/>
      <c r="AU86" s="66">
        <f t="shared" si="48"/>
        <v>0</v>
      </c>
    </row>
    <row r="87" spans="1:47">
      <c r="A87" s="52" t="s">
        <v>130</v>
      </c>
      <c r="B87" s="53">
        <v>0</v>
      </c>
      <c r="C87" s="179"/>
      <c r="D87" s="57">
        <f>INDEX('Drawl Schedule_SLDC'!$1:$1048576,9+COUNTA($A$3:A87),MATCH(D2,'Drawl Schedule_SLDC'!$9:$9,0))</f>
        <v>383.81</v>
      </c>
      <c r="E87" s="57">
        <f>INDEX('Drawl Schedule_SLDC'!$1:$1048576,9+COUNTA($A$3:A87),MATCH($E$2,'Drawl Schedule_SLDC'!$9:$9,0))</f>
        <v>515.86</v>
      </c>
      <c r="F87" s="57">
        <f>INDEX('Drawl Schedule_SLDC'!$1:$1048576,9+COUNTA($A$3:A87),MATCH($F$2,'Drawl Schedule_SLDC'!$9:$9,0))</f>
        <v>4.68</v>
      </c>
      <c r="G87" s="57" t="e">
        <f>INDEX('Drawl Schedule_SLDC'!$1:$1048576,9+COUNTA($A$3:A87),MATCH($G$2,'Drawl Schedule_SLDC'!$9:$9,0))</f>
        <v>#N/A</v>
      </c>
      <c r="H87" s="57">
        <f>INDEX('Drawl Schedule_SLDC'!$1:$1048576,9+COUNTA($A$3:A87),MATCH($H$2,'Drawl Schedule_SLDC'!$9:$9,0))</f>
        <v>84.05</v>
      </c>
      <c r="I87" s="57">
        <f>INDEX('Drawl Schedule_SLDC'!$1:$1048576,9+COUNTA($A$3:A87),MATCH($I$2,'Drawl Schedule_SLDC'!$9:$9,0))</f>
        <v>4.1399999999999997</v>
      </c>
      <c r="J87" s="54"/>
      <c r="K87" s="57" t="e">
        <f>INDEX('Injection Schedule_SLDC'!$1:$1048576,6+COUNTA($A$3:A87),MATCH($K$2,'Injection Schedule_SLDC'!$6:$6,0))</f>
        <v>#N/A</v>
      </c>
      <c r="L87" s="57" t="e">
        <f>INDEX('Injection Schedule_SLDC'!$1:$1048576,6+COUNTA($A$3:A87),MATCH($L$2,'Injection Schedule_SLDC'!$6:$6,0))</f>
        <v>#N/A</v>
      </c>
      <c r="M87" s="57" t="e">
        <f>INDEX('Injection Schedule_SLDC'!$1:$1048576,6+COUNTA($A$3:A87),MATCH($M$2,'Injection Schedule_SLDC'!$6:$6,0))</f>
        <v>#N/A</v>
      </c>
      <c r="N87" s="57" t="e">
        <f>INDEX('Injection Schedule_SLDC'!$1:$1048576,6+COUNTA($A$3:A87),MATCH($N$2,'Injection Schedule_SLDC'!$6:$6,0))</f>
        <v>#N/A</v>
      </c>
      <c r="O87" s="57" t="e">
        <f>INDEX('Injection Schedule_SLDC'!$1:$1048576,6+COUNTA($A$3:A87),MATCH($O$2,'Injection Schedule_SLDC'!$6:$6,0))</f>
        <v>#N/A</v>
      </c>
      <c r="P87" s="57" t="e">
        <f>INDEX('Injection Schedule_SLDC'!$1:$1048576,6+COUNTA($A$3:A87),MATCH($P$2,'Injection Schedule_SLDC'!$6:$6,0))</f>
        <v>#N/A</v>
      </c>
      <c r="Q87" s="54"/>
      <c r="R87" s="58">
        <f>INDEX('State Drawl_ISGS_NRLDC'!$1:$1048576,MATCH("DADRIT",'State Drawl_ISGS_NRLDC'!$B:$B,0),COUNTA($A$3:A87)+2)</f>
        <v>338.29500000000002</v>
      </c>
      <c r="S87" s="58">
        <f>INDEX('State Drawl_ISGS_NRLDC'!$1:$1048576,MATCH("DADRT2",'State Drawl_ISGS_NRLDC'!$B:$B,0),COUNTA($A$3:A87)+2)</f>
        <v>665.14300000000003</v>
      </c>
      <c r="T87" s="58">
        <f>INDEX('State Drawl_ISGS_NRLDC'!$1:$1048576,MATCH("Jhajjar",'State Drawl_ISGS_NRLDC'!$B:$B,0),COUNTA($A$3:A87)+2)</f>
        <v>267.57499999999999</v>
      </c>
      <c r="U87" s="57" t="e">
        <f t="shared" si="33"/>
        <v>#N/A</v>
      </c>
      <c r="V87" s="57" t="e">
        <f t="shared" si="34"/>
        <v>#N/A</v>
      </c>
      <c r="W87" s="57" t="e">
        <f t="shared" si="35"/>
        <v>#N/A</v>
      </c>
      <c r="X87" s="54"/>
      <c r="Y87" s="57">
        <f t="shared" si="36"/>
        <v>0</v>
      </c>
      <c r="Z87" s="57">
        <f t="shared" si="37"/>
        <v>0</v>
      </c>
      <c r="AA87" s="57">
        <f t="shared" si="38"/>
        <v>0</v>
      </c>
      <c r="AB87" s="57" t="e">
        <f t="shared" si="39"/>
        <v>#N/A</v>
      </c>
      <c r="AC87" s="57" t="e">
        <f t="shared" si="40"/>
        <v>#N/A</v>
      </c>
      <c r="AD87" s="57" t="e">
        <f t="shared" si="41"/>
        <v>#N/A</v>
      </c>
      <c r="AE87" s="54"/>
      <c r="AF87" s="54"/>
      <c r="AG87" s="54"/>
      <c r="AH87" s="54"/>
      <c r="AI87" s="54"/>
      <c r="AJ87" s="54"/>
      <c r="AK87" s="69"/>
      <c r="AL87" s="70">
        <f t="shared" si="49"/>
        <v>0</v>
      </c>
      <c r="AM87" s="69"/>
      <c r="AN87" s="68" t="str">
        <f t="shared" si="42"/>
        <v>OK</v>
      </c>
      <c r="AO87" s="65" t="str">
        <f t="shared" si="43"/>
        <v>OK</v>
      </c>
      <c r="AP87" s="65" t="str">
        <f t="shared" si="44"/>
        <v>OK</v>
      </c>
      <c r="AQ87" s="65" t="str">
        <f t="shared" si="45"/>
        <v>--</v>
      </c>
      <c r="AR87" s="65" t="str">
        <f t="shared" si="46"/>
        <v>--</v>
      </c>
      <c r="AS87" s="65" t="str">
        <f t="shared" si="47"/>
        <v>--</v>
      </c>
      <c r="AT87" s="63"/>
      <c r="AU87" s="66">
        <f t="shared" si="48"/>
        <v>0</v>
      </c>
    </row>
    <row r="88" spans="1:47">
      <c r="A88" s="52" t="s">
        <v>131</v>
      </c>
      <c r="B88" s="53">
        <v>0</v>
      </c>
      <c r="C88" s="179"/>
      <c r="D88" s="57">
        <f>INDEX('Drawl Schedule_SLDC'!$1:$1048576,9+COUNTA($A$3:A88),MATCH(D2,'Drawl Schedule_SLDC'!$9:$9,0))</f>
        <v>383.81</v>
      </c>
      <c r="E88" s="57">
        <f>INDEX('Drawl Schedule_SLDC'!$1:$1048576,9+COUNTA($A$3:A88),MATCH($E$2,'Drawl Schedule_SLDC'!$9:$9,0))</f>
        <v>515.86</v>
      </c>
      <c r="F88" s="57">
        <f>INDEX('Drawl Schedule_SLDC'!$1:$1048576,9+COUNTA($A$3:A88),MATCH($F$2,'Drawl Schedule_SLDC'!$9:$9,0))</f>
        <v>4.68</v>
      </c>
      <c r="G88" s="57" t="e">
        <f>INDEX('Drawl Schedule_SLDC'!$1:$1048576,9+COUNTA($A$3:A88),MATCH($G$2,'Drawl Schedule_SLDC'!$9:$9,0))</f>
        <v>#N/A</v>
      </c>
      <c r="H88" s="57">
        <f>INDEX('Drawl Schedule_SLDC'!$1:$1048576,9+COUNTA($A$3:A88),MATCH($H$2,'Drawl Schedule_SLDC'!$9:$9,0))</f>
        <v>84.05</v>
      </c>
      <c r="I88" s="57">
        <f>INDEX('Drawl Schedule_SLDC'!$1:$1048576,9+COUNTA($A$3:A88),MATCH($I$2,'Drawl Schedule_SLDC'!$9:$9,0))</f>
        <v>20</v>
      </c>
      <c r="J88" s="54"/>
      <c r="K88" s="57" t="e">
        <f>INDEX('Injection Schedule_SLDC'!$1:$1048576,6+COUNTA($A$3:A88),MATCH($K$2,'Injection Schedule_SLDC'!$6:$6,0))</f>
        <v>#N/A</v>
      </c>
      <c r="L88" s="57" t="e">
        <f>INDEX('Injection Schedule_SLDC'!$1:$1048576,6+COUNTA($A$3:A88),MATCH($L$2,'Injection Schedule_SLDC'!$6:$6,0))</f>
        <v>#N/A</v>
      </c>
      <c r="M88" s="57" t="e">
        <f>INDEX('Injection Schedule_SLDC'!$1:$1048576,6+COUNTA($A$3:A88),MATCH($M$2,'Injection Schedule_SLDC'!$6:$6,0))</f>
        <v>#N/A</v>
      </c>
      <c r="N88" s="57" t="e">
        <f>INDEX('Injection Schedule_SLDC'!$1:$1048576,6+COUNTA($A$3:A88),MATCH($N$2,'Injection Schedule_SLDC'!$6:$6,0))</f>
        <v>#N/A</v>
      </c>
      <c r="O88" s="57" t="e">
        <f>INDEX('Injection Schedule_SLDC'!$1:$1048576,6+COUNTA($A$3:A88),MATCH($O$2,'Injection Schedule_SLDC'!$6:$6,0))</f>
        <v>#N/A</v>
      </c>
      <c r="P88" s="57" t="e">
        <f>INDEX('Injection Schedule_SLDC'!$1:$1048576,6+COUNTA($A$3:A88),MATCH($P$2,'Injection Schedule_SLDC'!$6:$6,0))</f>
        <v>#N/A</v>
      </c>
      <c r="Q88" s="54"/>
      <c r="R88" s="58">
        <f>INDEX('State Drawl_ISGS_NRLDC'!$1:$1048576,MATCH("DADRIT",'State Drawl_ISGS_NRLDC'!$B:$B,0),COUNTA($A$3:A88)+2)</f>
        <v>287.39600000000002</v>
      </c>
      <c r="S88" s="58">
        <f>INDEX('State Drawl_ISGS_NRLDC'!$1:$1048576,MATCH("DADRT2",'State Drawl_ISGS_NRLDC'!$B:$B,0),COUNTA($A$3:A88)+2)</f>
        <v>645.32299999999998</v>
      </c>
      <c r="T88" s="58">
        <f>INDEX('State Drawl_ISGS_NRLDC'!$1:$1048576,MATCH("Jhajjar",'State Drawl_ISGS_NRLDC'!$B:$B,0),COUNTA($A$3:A88)+2)</f>
        <v>267.89299999999997</v>
      </c>
      <c r="U88" s="57" t="e">
        <f t="shared" si="33"/>
        <v>#N/A</v>
      </c>
      <c r="V88" s="57" t="e">
        <f t="shared" si="34"/>
        <v>#N/A</v>
      </c>
      <c r="W88" s="57" t="e">
        <f t="shared" si="35"/>
        <v>#N/A</v>
      </c>
      <c r="X88" s="54"/>
      <c r="Y88" s="57">
        <f t="shared" si="36"/>
        <v>0</v>
      </c>
      <c r="Z88" s="57">
        <f t="shared" si="37"/>
        <v>0</v>
      </c>
      <c r="AA88" s="57">
        <f t="shared" si="38"/>
        <v>0</v>
      </c>
      <c r="AB88" s="57" t="e">
        <f t="shared" si="39"/>
        <v>#N/A</v>
      </c>
      <c r="AC88" s="57" t="e">
        <f t="shared" si="40"/>
        <v>#N/A</v>
      </c>
      <c r="AD88" s="57" t="e">
        <f t="shared" si="41"/>
        <v>#N/A</v>
      </c>
      <c r="AE88" s="54"/>
      <c r="AF88" s="54"/>
      <c r="AG88" s="54"/>
      <c r="AH88" s="54"/>
      <c r="AI88" s="54"/>
      <c r="AJ88" s="54"/>
      <c r="AK88" s="69"/>
      <c r="AL88" s="70">
        <f t="shared" si="49"/>
        <v>0</v>
      </c>
      <c r="AM88" s="69"/>
      <c r="AN88" s="68" t="str">
        <f t="shared" si="42"/>
        <v>OK</v>
      </c>
      <c r="AO88" s="65" t="str">
        <f t="shared" si="43"/>
        <v>OK</v>
      </c>
      <c r="AP88" s="65" t="str">
        <f t="shared" si="44"/>
        <v>OK</v>
      </c>
      <c r="AQ88" s="65" t="str">
        <f t="shared" si="45"/>
        <v>--</v>
      </c>
      <c r="AR88" s="65" t="str">
        <f t="shared" si="46"/>
        <v>--</v>
      </c>
      <c r="AS88" s="65" t="str">
        <f t="shared" si="47"/>
        <v>--</v>
      </c>
      <c r="AT88" s="63"/>
      <c r="AU88" s="66">
        <f t="shared" si="48"/>
        <v>0</v>
      </c>
    </row>
    <row r="89" spans="1:47">
      <c r="A89" s="52" t="s">
        <v>132</v>
      </c>
      <c r="B89" s="53">
        <v>0</v>
      </c>
      <c r="C89" s="179"/>
      <c r="D89" s="57">
        <f>INDEX('Drawl Schedule_SLDC'!$1:$1048576,9+COUNTA($A$3:A89),MATCH(D2,'Drawl Schedule_SLDC'!$9:$9,0))</f>
        <v>383.81</v>
      </c>
      <c r="E89" s="57">
        <f>INDEX('Drawl Schedule_SLDC'!$1:$1048576,9+COUNTA($A$3:A89),MATCH($E$2,'Drawl Schedule_SLDC'!$9:$9,0))</f>
        <v>515.86</v>
      </c>
      <c r="F89" s="57">
        <f>INDEX('Drawl Schedule_SLDC'!$1:$1048576,9+COUNTA($A$3:A89),MATCH($F$2,'Drawl Schedule_SLDC'!$9:$9,0))</f>
        <v>4.68</v>
      </c>
      <c r="G89" s="57" t="e">
        <f>INDEX('Drawl Schedule_SLDC'!$1:$1048576,9+COUNTA($A$3:A89),MATCH($G$2,'Drawl Schedule_SLDC'!$9:$9,0))</f>
        <v>#N/A</v>
      </c>
      <c r="H89" s="57">
        <f>INDEX('Drawl Schedule_SLDC'!$1:$1048576,9+COUNTA($A$3:A89),MATCH($H$2,'Drawl Schedule_SLDC'!$9:$9,0))</f>
        <v>84.05</v>
      </c>
      <c r="I89" s="57">
        <f>INDEX('Drawl Schedule_SLDC'!$1:$1048576,9+COUNTA($A$3:A89),MATCH($I$2,'Drawl Schedule_SLDC'!$9:$9,0))</f>
        <v>40</v>
      </c>
      <c r="J89" s="54"/>
      <c r="K89" s="57" t="e">
        <f>INDEX('Injection Schedule_SLDC'!$1:$1048576,6+COUNTA($A$3:A89),MATCH($K$2,'Injection Schedule_SLDC'!$6:$6,0))</f>
        <v>#N/A</v>
      </c>
      <c r="L89" s="57" t="e">
        <f>INDEX('Injection Schedule_SLDC'!$1:$1048576,6+COUNTA($A$3:A89),MATCH($L$2,'Injection Schedule_SLDC'!$6:$6,0))</f>
        <v>#N/A</v>
      </c>
      <c r="M89" s="57" t="e">
        <f>INDEX('Injection Schedule_SLDC'!$1:$1048576,6+COUNTA($A$3:A89),MATCH($M$2,'Injection Schedule_SLDC'!$6:$6,0))</f>
        <v>#N/A</v>
      </c>
      <c r="N89" s="57" t="e">
        <f>INDEX('Injection Schedule_SLDC'!$1:$1048576,6+COUNTA($A$3:A89),MATCH($N$2,'Injection Schedule_SLDC'!$6:$6,0))</f>
        <v>#N/A</v>
      </c>
      <c r="O89" s="57" t="e">
        <f>INDEX('Injection Schedule_SLDC'!$1:$1048576,6+COUNTA($A$3:A89),MATCH($O$2,'Injection Schedule_SLDC'!$6:$6,0))</f>
        <v>#N/A</v>
      </c>
      <c r="P89" s="57" t="e">
        <f>INDEX('Injection Schedule_SLDC'!$1:$1048576,6+COUNTA($A$3:A89),MATCH($P$2,'Injection Schedule_SLDC'!$6:$6,0))</f>
        <v>#N/A</v>
      </c>
      <c r="Q89" s="54"/>
      <c r="R89" s="58">
        <f>INDEX('State Drawl_ISGS_NRLDC'!$1:$1048576,MATCH("DADRIT",'State Drawl_ISGS_NRLDC'!$B:$B,0),COUNTA($A$3:A89)+2)</f>
        <v>308.20699999999999</v>
      </c>
      <c r="S89" s="58">
        <f>INDEX('State Drawl_ISGS_NRLDC'!$1:$1048576,MATCH("DADRT2",'State Drawl_ISGS_NRLDC'!$B:$B,0),COUNTA($A$3:A89)+2)</f>
        <v>640.36800000000005</v>
      </c>
      <c r="T89" s="58">
        <f>INDEX('State Drawl_ISGS_NRLDC'!$1:$1048576,MATCH("Jhajjar",'State Drawl_ISGS_NRLDC'!$B:$B,0),COUNTA($A$3:A89)+2)</f>
        <v>257.98200000000003</v>
      </c>
      <c r="U89" s="57" t="e">
        <f t="shared" si="33"/>
        <v>#N/A</v>
      </c>
      <c r="V89" s="57" t="e">
        <f t="shared" si="34"/>
        <v>#N/A</v>
      </c>
      <c r="W89" s="57" t="e">
        <f t="shared" si="35"/>
        <v>#N/A</v>
      </c>
      <c r="X89" s="54"/>
      <c r="Y89" s="57">
        <f t="shared" si="36"/>
        <v>0</v>
      </c>
      <c r="Z89" s="57">
        <f t="shared" si="37"/>
        <v>0</v>
      </c>
      <c r="AA89" s="57">
        <f t="shared" si="38"/>
        <v>0</v>
      </c>
      <c r="AB89" s="57" t="e">
        <f t="shared" si="39"/>
        <v>#N/A</v>
      </c>
      <c r="AC89" s="57" t="e">
        <f t="shared" si="40"/>
        <v>#N/A</v>
      </c>
      <c r="AD89" s="57" t="e">
        <f t="shared" si="41"/>
        <v>#N/A</v>
      </c>
      <c r="AE89" s="54"/>
      <c r="AF89" s="54"/>
      <c r="AG89" s="54"/>
      <c r="AH89" s="54"/>
      <c r="AI89" s="54"/>
      <c r="AJ89" s="54"/>
      <c r="AK89" s="69"/>
      <c r="AL89" s="70">
        <f t="shared" si="49"/>
        <v>0</v>
      </c>
      <c r="AM89" s="69"/>
      <c r="AN89" s="68" t="str">
        <f t="shared" si="42"/>
        <v>OK</v>
      </c>
      <c r="AO89" s="65" t="str">
        <f t="shared" si="43"/>
        <v>OK</v>
      </c>
      <c r="AP89" s="65" t="str">
        <f t="shared" si="44"/>
        <v>OK</v>
      </c>
      <c r="AQ89" s="65" t="str">
        <f t="shared" si="45"/>
        <v>--</v>
      </c>
      <c r="AR89" s="65" t="str">
        <f t="shared" si="46"/>
        <v>--</v>
      </c>
      <c r="AS89" s="65" t="str">
        <f t="shared" si="47"/>
        <v>--</v>
      </c>
      <c r="AT89" s="63"/>
      <c r="AU89" s="66">
        <f t="shared" si="48"/>
        <v>0</v>
      </c>
    </row>
    <row r="90" spans="1:47">
      <c r="A90" s="52" t="s">
        <v>133</v>
      </c>
      <c r="B90" s="53">
        <v>0</v>
      </c>
      <c r="C90" s="179"/>
      <c r="D90" s="57">
        <f>INDEX('Drawl Schedule_SLDC'!$1:$1048576,9+COUNTA($A$3:A90),MATCH(D2,'Drawl Schedule_SLDC'!$9:$9,0))</f>
        <v>383.81</v>
      </c>
      <c r="E90" s="57">
        <f>INDEX('Drawl Schedule_SLDC'!$1:$1048576,9+COUNTA($A$3:A90),MATCH($E$2,'Drawl Schedule_SLDC'!$9:$9,0))</f>
        <v>515.86</v>
      </c>
      <c r="F90" s="57">
        <f>INDEX('Drawl Schedule_SLDC'!$1:$1048576,9+COUNTA($A$3:A90),MATCH($F$2,'Drawl Schedule_SLDC'!$9:$9,0))</f>
        <v>4.68</v>
      </c>
      <c r="G90" s="57" t="e">
        <f>INDEX('Drawl Schedule_SLDC'!$1:$1048576,9+COUNTA($A$3:A90),MATCH($G$2,'Drawl Schedule_SLDC'!$9:$9,0))</f>
        <v>#N/A</v>
      </c>
      <c r="H90" s="57">
        <f>INDEX('Drawl Schedule_SLDC'!$1:$1048576,9+COUNTA($A$3:A90),MATCH($H$2,'Drawl Schedule_SLDC'!$9:$9,0))</f>
        <v>84.05</v>
      </c>
      <c r="I90" s="57">
        <f>INDEX('Drawl Schedule_SLDC'!$1:$1048576,9+COUNTA($A$3:A90),MATCH($I$2,'Drawl Schedule_SLDC'!$9:$9,0))</f>
        <v>40</v>
      </c>
      <c r="J90" s="54"/>
      <c r="K90" s="57" t="e">
        <f>INDEX('Injection Schedule_SLDC'!$1:$1048576,6+COUNTA($A$3:A90),MATCH($K$2,'Injection Schedule_SLDC'!$6:$6,0))</f>
        <v>#N/A</v>
      </c>
      <c r="L90" s="57" t="e">
        <f>INDEX('Injection Schedule_SLDC'!$1:$1048576,6+COUNTA($A$3:A90),MATCH($L$2,'Injection Schedule_SLDC'!$6:$6,0))</f>
        <v>#N/A</v>
      </c>
      <c r="M90" s="57" t="e">
        <f>INDEX('Injection Schedule_SLDC'!$1:$1048576,6+COUNTA($A$3:A90),MATCH($M$2,'Injection Schedule_SLDC'!$6:$6,0))</f>
        <v>#N/A</v>
      </c>
      <c r="N90" s="57" t="e">
        <f>INDEX('Injection Schedule_SLDC'!$1:$1048576,6+COUNTA($A$3:A90),MATCH($N$2,'Injection Schedule_SLDC'!$6:$6,0))</f>
        <v>#N/A</v>
      </c>
      <c r="O90" s="57" t="e">
        <f>INDEX('Injection Schedule_SLDC'!$1:$1048576,6+COUNTA($A$3:A90),MATCH($O$2,'Injection Schedule_SLDC'!$6:$6,0))</f>
        <v>#N/A</v>
      </c>
      <c r="P90" s="57" t="e">
        <f>INDEX('Injection Schedule_SLDC'!$1:$1048576,6+COUNTA($A$3:A90),MATCH($P$2,'Injection Schedule_SLDC'!$6:$6,0))</f>
        <v>#N/A</v>
      </c>
      <c r="Q90" s="54"/>
      <c r="R90" s="58">
        <f>INDEX('State Drawl_ISGS_NRLDC'!$1:$1048576,MATCH("DADRIT",'State Drawl_ISGS_NRLDC'!$B:$B,0),COUNTA($A$3:A90)+2)</f>
        <v>322.08199999999999</v>
      </c>
      <c r="S90" s="58">
        <f>INDEX('State Drawl_ISGS_NRLDC'!$1:$1048576,MATCH("DADRT2",'State Drawl_ISGS_NRLDC'!$B:$B,0),COUNTA($A$3:A90)+2)</f>
        <v>600.55799999999999</v>
      </c>
      <c r="T90" s="58">
        <f>INDEX('State Drawl_ISGS_NRLDC'!$1:$1048576,MATCH("Jhajjar",'State Drawl_ISGS_NRLDC'!$B:$B,0),COUNTA($A$3:A90)+2)</f>
        <v>228.25200000000001</v>
      </c>
      <c r="U90" s="57" t="e">
        <f t="shared" si="33"/>
        <v>#N/A</v>
      </c>
      <c r="V90" s="57" t="e">
        <f t="shared" si="34"/>
        <v>#N/A</v>
      </c>
      <c r="W90" s="57" t="e">
        <f t="shared" si="35"/>
        <v>#N/A</v>
      </c>
      <c r="X90" s="54"/>
      <c r="Y90" s="57">
        <f t="shared" si="36"/>
        <v>0</v>
      </c>
      <c r="Z90" s="57">
        <f t="shared" si="37"/>
        <v>0</v>
      </c>
      <c r="AA90" s="57">
        <f t="shared" si="38"/>
        <v>0</v>
      </c>
      <c r="AB90" s="57" t="e">
        <f t="shared" si="39"/>
        <v>#N/A</v>
      </c>
      <c r="AC90" s="57" t="e">
        <f t="shared" si="40"/>
        <v>#N/A</v>
      </c>
      <c r="AD90" s="57" t="e">
        <f t="shared" si="41"/>
        <v>#N/A</v>
      </c>
      <c r="AE90" s="54"/>
      <c r="AF90" s="54"/>
      <c r="AG90" s="54"/>
      <c r="AH90" s="54"/>
      <c r="AI90" s="54"/>
      <c r="AJ90" s="54"/>
      <c r="AK90" s="69"/>
      <c r="AL90" s="70">
        <f t="shared" si="49"/>
        <v>0</v>
      </c>
      <c r="AM90" s="69"/>
      <c r="AN90" s="68" t="str">
        <f t="shared" si="42"/>
        <v>OK</v>
      </c>
      <c r="AO90" s="65" t="str">
        <f t="shared" si="43"/>
        <v>OK</v>
      </c>
      <c r="AP90" s="65" t="str">
        <f t="shared" si="44"/>
        <v>OK</v>
      </c>
      <c r="AQ90" s="65" t="str">
        <f t="shared" si="45"/>
        <v>--</v>
      </c>
      <c r="AR90" s="65" t="str">
        <f t="shared" si="46"/>
        <v>--</v>
      </c>
      <c r="AS90" s="65" t="str">
        <f t="shared" si="47"/>
        <v>--</v>
      </c>
      <c r="AT90" s="63"/>
      <c r="AU90" s="66">
        <f t="shared" si="48"/>
        <v>0</v>
      </c>
    </row>
    <row r="91" spans="1:47">
      <c r="A91" s="52" t="s">
        <v>134</v>
      </c>
      <c r="B91" s="53">
        <v>0</v>
      </c>
      <c r="C91" s="179"/>
      <c r="D91" s="57">
        <f>INDEX('Drawl Schedule_SLDC'!$1:$1048576,9+COUNTA($A$3:A91),MATCH(D2,'Drawl Schedule_SLDC'!$9:$9,0))</f>
        <v>383.81</v>
      </c>
      <c r="E91" s="57">
        <f>INDEX('Drawl Schedule_SLDC'!$1:$1048576,9+COUNTA($A$3:A91),MATCH($E$2,'Drawl Schedule_SLDC'!$9:$9,0))</f>
        <v>515.86</v>
      </c>
      <c r="F91" s="57">
        <f>INDEX('Drawl Schedule_SLDC'!$1:$1048576,9+COUNTA($A$3:A91),MATCH($F$2,'Drawl Schedule_SLDC'!$9:$9,0))</f>
        <v>4.68</v>
      </c>
      <c r="G91" s="57" t="e">
        <f>INDEX('Drawl Schedule_SLDC'!$1:$1048576,9+COUNTA($A$3:A91),MATCH($G$2,'Drawl Schedule_SLDC'!$9:$9,0))</f>
        <v>#N/A</v>
      </c>
      <c r="H91" s="57">
        <f>INDEX('Drawl Schedule_SLDC'!$1:$1048576,9+COUNTA($A$3:A91),MATCH($H$2,'Drawl Schedule_SLDC'!$9:$9,0))</f>
        <v>84.05</v>
      </c>
      <c r="I91" s="57">
        <f>INDEX('Drawl Schedule_SLDC'!$1:$1048576,9+COUNTA($A$3:A91),MATCH($I$2,'Drawl Schedule_SLDC'!$9:$9,0))</f>
        <v>20</v>
      </c>
      <c r="J91" s="54"/>
      <c r="K91" s="57" t="e">
        <f>INDEX('Injection Schedule_SLDC'!$1:$1048576,6+COUNTA($A$3:A91),MATCH($K$2,'Injection Schedule_SLDC'!$6:$6,0))</f>
        <v>#N/A</v>
      </c>
      <c r="L91" s="57" t="e">
        <f>INDEX('Injection Schedule_SLDC'!$1:$1048576,6+COUNTA($A$3:A91),MATCH($L$2,'Injection Schedule_SLDC'!$6:$6,0))</f>
        <v>#N/A</v>
      </c>
      <c r="M91" s="57" t="e">
        <f>INDEX('Injection Schedule_SLDC'!$1:$1048576,6+COUNTA($A$3:A91),MATCH($M$2,'Injection Schedule_SLDC'!$6:$6,0))</f>
        <v>#N/A</v>
      </c>
      <c r="N91" s="57" t="e">
        <f>INDEX('Injection Schedule_SLDC'!$1:$1048576,6+COUNTA($A$3:A91),MATCH($N$2,'Injection Schedule_SLDC'!$6:$6,0))</f>
        <v>#N/A</v>
      </c>
      <c r="O91" s="57" t="e">
        <f>INDEX('Injection Schedule_SLDC'!$1:$1048576,6+COUNTA($A$3:A91),MATCH($O$2,'Injection Schedule_SLDC'!$6:$6,0))</f>
        <v>#N/A</v>
      </c>
      <c r="P91" s="57" t="e">
        <f>INDEX('Injection Schedule_SLDC'!$1:$1048576,6+COUNTA($A$3:A91),MATCH($P$2,'Injection Schedule_SLDC'!$6:$6,0))</f>
        <v>#N/A</v>
      </c>
      <c r="Q91" s="54"/>
      <c r="R91" s="58">
        <f>INDEX('State Drawl_ISGS_NRLDC'!$1:$1048576,MATCH("DADRIT",'State Drawl_ISGS_NRLDC'!$B:$B,0),COUNTA($A$3:A91)+2)</f>
        <v>303.25200000000001</v>
      </c>
      <c r="S91" s="58">
        <f>INDEX('State Drawl_ISGS_NRLDC'!$1:$1048576,MATCH("DADRT2",'State Drawl_ISGS_NRLDC'!$B:$B,0),COUNTA($A$3:A91)+2)</f>
        <v>590.64800000000002</v>
      </c>
      <c r="T91" s="58">
        <f>INDEX('State Drawl_ISGS_NRLDC'!$1:$1048576,MATCH("Jhajjar",'State Drawl_ISGS_NRLDC'!$B:$B,0),COUNTA($A$3:A91)+2)</f>
        <v>243.11699999999999</v>
      </c>
      <c r="U91" s="57" t="e">
        <f t="shared" si="33"/>
        <v>#N/A</v>
      </c>
      <c r="V91" s="57" t="e">
        <f t="shared" si="34"/>
        <v>#N/A</v>
      </c>
      <c r="W91" s="57" t="e">
        <f t="shared" si="35"/>
        <v>#N/A</v>
      </c>
      <c r="X91" s="54"/>
      <c r="Y91" s="57">
        <f t="shared" si="36"/>
        <v>0</v>
      </c>
      <c r="Z91" s="57">
        <f t="shared" si="37"/>
        <v>0</v>
      </c>
      <c r="AA91" s="57">
        <f t="shared" si="38"/>
        <v>0</v>
      </c>
      <c r="AB91" s="57" t="e">
        <f t="shared" si="39"/>
        <v>#N/A</v>
      </c>
      <c r="AC91" s="57" t="e">
        <f t="shared" si="40"/>
        <v>#N/A</v>
      </c>
      <c r="AD91" s="57" t="e">
        <f t="shared" si="41"/>
        <v>#N/A</v>
      </c>
      <c r="AE91" s="54"/>
      <c r="AF91" s="54"/>
      <c r="AG91" s="54"/>
      <c r="AH91" s="54"/>
      <c r="AI91" s="54"/>
      <c r="AJ91" s="54"/>
      <c r="AK91" s="69"/>
      <c r="AL91" s="70">
        <f t="shared" si="49"/>
        <v>0</v>
      </c>
      <c r="AM91" s="69"/>
      <c r="AN91" s="68" t="str">
        <f t="shared" si="42"/>
        <v>OK</v>
      </c>
      <c r="AO91" s="65" t="str">
        <f t="shared" si="43"/>
        <v>OK</v>
      </c>
      <c r="AP91" s="65" t="str">
        <f t="shared" si="44"/>
        <v>OK</v>
      </c>
      <c r="AQ91" s="65" t="str">
        <f t="shared" si="45"/>
        <v>--</v>
      </c>
      <c r="AR91" s="65" t="str">
        <f t="shared" si="46"/>
        <v>--</v>
      </c>
      <c r="AS91" s="65" t="str">
        <f t="shared" si="47"/>
        <v>--</v>
      </c>
      <c r="AT91" s="63"/>
      <c r="AU91" s="66">
        <f t="shared" si="48"/>
        <v>0</v>
      </c>
    </row>
    <row r="92" spans="1:47">
      <c r="A92" s="51" t="s">
        <v>135</v>
      </c>
      <c r="B92" s="53">
        <v>0</v>
      </c>
      <c r="C92" s="179"/>
      <c r="D92" s="57">
        <f>INDEX('Drawl Schedule_SLDC'!$1:$1048576,9+COUNTA($A$3:A92),MATCH(D2,'Drawl Schedule_SLDC'!$9:$9,0))</f>
        <v>383.81</v>
      </c>
      <c r="E92" s="57">
        <f>INDEX('Drawl Schedule_SLDC'!$1:$1048576,9+COUNTA($A$3:A92),MATCH($E$2,'Drawl Schedule_SLDC'!$9:$9,0))</f>
        <v>515.86</v>
      </c>
      <c r="F92" s="57">
        <f>INDEX('Drawl Schedule_SLDC'!$1:$1048576,9+COUNTA($A$3:A92),MATCH($F$2,'Drawl Schedule_SLDC'!$9:$9,0))</f>
        <v>4.68</v>
      </c>
      <c r="G92" s="57" t="e">
        <f>INDEX('Drawl Schedule_SLDC'!$1:$1048576,9+COUNTA($A$3:A92),MATCH($G$2,'Drawl Schedule_SLDC'!$9:$9,0))</f>
        <v>#N/A</v>
      </c>
      <c r="H92" s="57">
        <f>INDEX('Drawl Schedule_SLDC'!$1:$1048576,9+COUNTA($A$3:A92),MATCH($H$2,'Drawl Schedule_SLDC'!$9:$9,0))</f>
        <v>84.05</v>
      </c>
      <c r="I92" s="57">
        <f>INDEX('Drawl Schedule_SLDC'!$1:$1048576,9+COUNTA($A$3:A92),MATCH($I$2,'Drawl Schedule_SLDC'!$9:$9,0))</f>
        <v>15</v>
      </c>
      <c r="J92" s="54"/>
      <c r="K92" s="57" t="e">
        <f>INDEX('Injection Schedule_SLDC'!$1:$1048576,6+COUNTA($A$3:A92),MATCH($K$2,'Injection Schedule_SLDC'!$6:$6,0))</f>
        <v>#N/A</v>
      </c>
      <c r="L92" s="57" t="e">
        <f>INDEX('Injection Schedule_SLDC'!$1:$1048576,6+COUNTA($A$3:A92),MATCH($L$2,'Injection Schedule_SLDC'!$6:$6,0))</f>
        <v>#N/A</v>
      </c>
      <c r="M92" s="57" t="e">
        <f>INDEX('Injection Schedule_SLDC'!$1:$1048576,6+COUNTA($A$3:A92),MATCH($M$2,'Injection Schedule_SLDC'!$6:$6,0))</f>
        <v>#N/A</v>
      </c>
      <c r="N92" s="57" t="e">
        <f>INDEX('Injection Schedule_SLDC'!$1:$1048576,6+COUNTA($A$3:A92),MATCH($N$2,'Injection Schedule_SLDC'!$6:$6,0))</f>
        <v>#N/A</v>
      </c>
      <c r="O92" s="57" t="e">
        <f>INDEX('Injection Schedule_SLDC'!$1:$1048576,6+COUNTA($A$3:A92),MATCH($O$2,'Injection Schedule_SLDC'!$6:$6,0))</f>
        <v>#N/A</v>
      </c>
      <c r="P92" s="57" t="e">
        <f>INDEX('Injection Schedule_SLDC'!$1:$1048576,6+COUNTA($A$3:A92),MATCH($P$2,'Injection Schedule_SLDC'!$6:$6,0))</f>
        <v>#N/A</v>
      </c>
      <c r="Q92" s="54"/>
      <c r="R92" s="58">
        <f>INDEX('State Drawl_ISGS_NRLDC'!$1:$1048576,MATCH("DADRIT",'State Drawl_ISGS_NRLDC'!$B:$B,0),COUNTA($A$3:A92)+2)</f>
        <v>318.11700000000002</v>
      </c>
      <c r="S92" s="58">
        <f>INDEX('State Drawl_ISGS_NRLDC'!$1:$1048576,MATCH("DADRT2",'State Drawl_ISGS_NRLDC'!$B:$B,0),COUNTA($A$3:A92)+2)</f>
        <v>600.55799999999999</v>
      </c>
      <c r="T92" s="58">
        <f>INDEX('State Drawl_ISGS_NRLDC'!$1:$1048576,MATCH("Jhajjar",'State Drawl_ISGS_NRLDC'!$B:$B,0),COUNTA($A$3:A92)+2)</f>
        <v>262.93799999999999</v>
      </c>
      <c r="U92" s="57" t="e">
        <f t="shared" si="33"/>
        <v>#N/A</v>
      </c>
      <c r="V92" s="57" t="e">
        <f t="shared" si="34"/>
        <v>#N/A</v>
      </c>
      <c r="W92" s="57" t="e">
        <f t="shared" si="35"/>
        <v>#N/A</v>
      </c>
      <c r="X92" s="54"/>
      <c r="Y92" s="57">
        <f t="shared" si="36"/>
        <v>0</v>
      </c>
      <c r="Z92" s="57">
        <f t="shared" si="37"/>
        <v>0</v>
      </c>
      <c r="AA92" s="57">
        <f t="shared" si="38"/>
        <v>0</v>
      </c>
      <c r="AB92" s="57" t="e">
        <f t="shared" si="39"/>
        <v>#N/A</v>
      </c>
      <c r="AC92" s="57" t="e">
        <f t="shared" si="40"/>
        <v>#N/A</v>
      </c>
      <c r="AD92" s="57" t="e">
        <f t="shared" si="41"/>
        <v>#N/A</v>
      </c>
      <c r="AE92" s="54"/>
      <c r="AF92" s="54"/>
      <c r="AG92" s="54"/>
      <c r="AH92" s="54"/>
      <c r="AI92" s="54"/>
      <c r="AJ92" s="54"/>
      <c r="AK92" s="69"/>
      <c r="AL92" s="70">
        <f t="shared" si="49"/>
        <v>0</v>
      </c>
      <c r="AM92" s="69"/>
      <c r="AN92" s="68" t="str">
        <f t="shared" si="42"/>
        <v>OK</v>
      </c>
      <c r="AO92" s="65" t="str">
        <f t="shared" si="43"/>
        <v>OK</v>
      </c>
      <c r="AP92" s="65" t="str">
        <f t="shared" si="44"/>
        <v>OK</v>
      </c>
      <c r="AQ92" s="65" t="str">
        <f t="shared" si="45"/>
        <v>--</v>
      </c>
      <c r="AR92" s="65" t="str">
        <f t="shared" si="46"/>
        <v>--</v>
      </c>
      <c r="AS92" s="65" t="str">
        <f t="shared" si="47"/>
        <v>--</v>
      </c>
      <c r="AT92" s="63"/>
      <c r="AU92" s="66">
        <f t="shared" si="48"/>
        <v>0</v>
      </c>
    </row>
    <row r="93" spans="1:47">
      <c r="A93" s="51" t="s">
        <v>136</v>
      </c>
      <c r="B93" s="53">
        <v>0</v>
      </c>
      <c r="C93" s="179"/>
      <c r="D93" s="57">
        <f>INDEX('Drawl Schedule_SLDC'!$1:$1048576,9+COUNTA($A$3:A93),MATCH(D2,'Drawl Schedule_SLDC'!$9:$9,0))</f>
        <v>383.81</v>
      </c>
      <c r="E93" s="57">
        <f>INDEX('Drawl Schedule_SLDC'!$1:$1048576,9+COUNTA($A$3:A93),MATCH($E$2,'Drawl Schedule_SLDC'!$9:$9,0))</f>
        <v>515.86</v>
      </c>
      <c r="F93" s="57">
        <f>INDEX('Drawl Schedule_SLDC'!$1:$1048576,9+COUNTA($A$3:A93),MATCH($F$2,'Drawl Schedule_SLDC'!$9:$9,0))</f>
        <v>4.68</v>
      </c>
      <c r="G93" s="57" t="e">
        <f>INDEX('Drawl Schedule_SLDC'!$1:$1048576,9+COUNTA($A$3:A93),MATCH($G$2,'Drawl Schedule_SLDC'!$9:$9,0))</f>
        <v>#N/A</v>
      </c>
      <c r="H93" s="57">
        <f>INDEX('Drawl Schedule_SLDC'!$1:$1048576,9+COUNTA($A$3:A93),MATCH($H$2,'Drawl Schedule_SLDC'!$9:$9,0))</f>
        <v>84.05</v>
      </c>
      <c r="I93" s="57">
        <f>INDEX('Drawl Schedule_SLDC'!$1:$1048576,9+COUNTA($A$3:A93),MATCH($I$2,'Drawl Schedule_SLDC'!$9:$9,0))</f>
        <v>30</v>
      </c>
      <c r="J93" s="54"/>
      <c r="K93" s="57" t="e">
        <f>INDEX('Injection Schedule_SLDC'!$1:$1048576,6+COUNTA($A$3:A93),MATCH($K$2,'Injection Schedule_SLDC'!$6:$6,0))</f>
        <v>#N/A</v>
      </c>
      <c r="L93" s="57" t="e">
        <f>INDEX('Injection Schedule_SLDC'!$1:$1048576,6+COUNTA($A$3:A93),MATCH($L$2,'Injection Schedule_SLDC'!$6:$6,0))</f>
        <v>#N/A</v>
      </c>
      <c r="M93" s="57" t="e">
        <f>INDEX('Injection Schedule_SLDC'!$1:$1048576,6+COUNTA($A$3:A93),MATCH($M$2,'Injection Schedule_SLDC'!$6:$6,0))</f>
        <v>#N/A</v>
      </c>
      <c r="N93" s="57" t="e">
        <f>INDEX('Injection Schedule_SLDC'!$1:$1048576,6+COUNTA($A$3:A93),MATCH($N$2,'Injection Schedule_SLDC'!$6:$6,0))</f>
        <v>#N/A</v>
      </c>
      <c r="O93" s="57" t="e">
        <f>INDEX('Injection Schedule_SLDC'!$1:$1048576,6+COUNTA($A$3:A93),MATCH($O$2,'Injection Schedule_SLDC'!$6:$6,0))</f>
        <v>#N/A</v>
      </c>
      <c r="P93" s="57" t="e">
        <f>INDEX('Injection Schedule_SLDC'!$1:$1048576,6+COUNTA($A$3:A93),MATCH($P$2,'Injection Schedule_SLDC'!$6:$6,0))</f>
        <v>#N/A</v>
      </c>
      <c r="Q93" s="54"/>
      <c r="R93" s="58">
        <f>INDEX('State Drawl_ISGS_NRLDC'!$1:$1048576,MATCH("DADRIT",'State Drawl_ISGS_NRLDC'!$B:$B,0),COUNTA($A$3:A93)+2)</f>
        <v>340.911</v>
      </c>
      <c r="S93" s="58">
        <f>INDEX('State Drawl_ISGS_NRLDC'!$1:$1048576,MATCH("DADRT2",'State Drawl_ISGS_NRLDC'!$B:$B,0),COUNTA($A$3:A93)+2)</f>
        <v>605.51300000000003</v>
      </c>
      <c r="T93" s="58">
        <f>INDEX('State Drawl_ISGS_NRLDC'!$1:$1048576,MATCH("Jhajjar",'State Drawl_ISGS_NRLDC'!$B:$B,0),COUNTA($A$3:A93)+2)</f>
        <v>272.84800000000001</v>
      </c>
      <c r="U93" s="57" t="e">
        <f t="shared" si="33"/>
        <v>#N/A</v>
      </c>
      <c r="V93" s="57" t="e">
        <f t="shared" si="34"/>
        <v>#N/A</v>
      </c>
      <c r="W93" s="57" t="e">
        <f t="shared" si="35"/>
        <v>#N/A</v>
      </c>
      <c r="X93" s="54"/>
      <c r="Y93" s="57">
        <f t="shared" si="36"/>
        <v>0</v>
      </c>
      <c r="Z93" s="57">
        <f t="shared" si="37"/>
        <v>0</v>
      </c>
      <c r="AA93" s="57">
        <f t="shared" si="38"/>
        <v>0</v>
      </c>
      <c r="AB93" s="57" t="e">
        <f t="shared" si="39"/>
        <v>#N/A</v>
      </c>
      <c r="AC93" s="57" t="e">
        <f t="shared" si="40"/>
        <v>#N/A</v>
      </c>
      <c r="AD93" s="57" t="e">
        <f t="shared" si="41"/>
        <v>#N/A</v>
      </c>
      <c r="AE93" s="54"/>
      <c r="AF93" s="54"/>
      <c r="AG93" s="54"/>
      <c r="AH93" s="54"/>
      <c r="AI93" s="54"/>
      <c r="AJ93" s="54"/>
      <c r="AK93" s="69"/>
      <c r="AL93" s="70">
        <f t="shared" si="49"/>
        <v>0</v>
      </c>
      <c r="AM93" s="69"/>
      <c r="AN93" s="68" t="str">
        <f t="shared" si="42"/>
        <v>OK</v>
      </c>
      <c r="AO93" s="65" t="str">
        <f t="shared" si="43"/>
        <v>OK</v>
      </c>
      <c r="AP93" s="65" t="str">
        <f t="shared" si="44"/>
        <v>OK</v>
      </c>
      <c r="AQ93" s="65" t="str">
        <f t="shared" si="45"/>
        <v>--</v>
      </c>
      <c r="AR93" s="65" t="str">
        <f t="shared" si="46"/>
        <v>--</v>
      </c>
      <c r="AS93" s="65" t="str">
        <f t="shared" si="47"/>
        <v>--</v>
      </c>
      <c r="AT93" s="63"/>
      <c r="AU93" s="66">
        <f t="shared" si="48"/>
        <v>0</v>
      </c>
    </row>
    <row r="94" spans="1:47">
      <c r="A94" s="51" t="s">
        <v>137</v>
      </c>
      <c r="B94" s="53">
        <v>0</v>
      </c>
      <c r="C94" s="179"/>
      <c r="D94" s="57">
        <f>INDEX('Drawl Schedule_SLDC'!$1:$1048576,9+COUNTA($A$3:A94),MATCH(D2,'Drawl Schedule_SLDC'!$9:$9,0))</f>
        <v>383.81</v>
      </c>
      <c r="E94" s="57">
        <f>INDEX('Drawl Schedule_SLDC'!$1:$1048576,9+COUNTA($A$3:A94),MATCH($E$2,'Drawl Schedule_SLDC'!$9:$9,0))</f>
        <v>515.86</v>
      </c>
      <c r="F94" s="57">
        <f>INDEX('Drawl Schedule_SLDC'!$1:$1048576,9+COUNTA($A$3:A94),MATCH($F$2,'Drawl Schedule_SLDC'!$9:$9,0))</f>
        <v>4.68</v>
      </c>
      <c r="G94" s="57" t="e">
        <f>INDEX('Drawl Schedule_SLDC'!$1:$1048576,9+COUNTA($A$3:A94),MATCH($G$2,'Drawl Schedule_SLDC'!$9:$9,0))</f>
        <v>#N/A</v>
      </c>
      <c r="H94" s="57">
        <f>INDEX('Drawl Schedule_SLDC'!$1:$1048576,9+COUNTA($A$3:A94),MATCH($H$2,'Drawl Schedule_SLDC'!$9:$9,0))</f>
        <v>84.05</v>
      </c>
      <c r="I94" s="57">
        <f>INDEX('Drawl Schedule_SLDC'!$1:$1048576,9+COUNTA($A$3:A94),MATCH($I$2,'Drawl Schedule_SLDC'!$9:$9,0))</f>
        <v>45</v>
      </c>
      <c r="J94" s="54"/>
      <c r="K94" s="57" t="e">
        <f>INDEX('Injection Schedule_SLDC'!$1:$1048576,6+COUNTA($A$3:A94),MATCH($K$2,'Injection Schedule_SLDC'!$6:$6,0))</f>
        <v>#N/A</v>
      </c>
      <c r="L94" s="57" t="e">
        <f>INDEX('Injection Schedule_SLDC'!$1:$1048576,6+COUNTA($A$3:A94),MATCH($L$2,'Injection Schedule_SLDC'!$6:$6,0))</f>
        <v>#N/A</v>
      </c>
      <c r="M94" s="57" t="e">
        <f>INDEX('Injection Schedule_SLDC'!$1:$1048576,6+COUNTA($A$3:A94),MATCH($M$2,'Injection Schedule_SLDC'!$6:$6,0))</f>
        <v>#N/A</v>
      </c>
      <c r="N94" s="57" t="e">
        <f>INDEX('Injection Schedule_SLDC'!$1:$1048576,6+COUNTA($A$3:A94),MATCH($N$2,'Injection Schedule_SLDC'!$6:$6,0))</f>
        <v>#N/A</v>
      </c>
      <c r="O94" s="57" t="e">
        <f>INDEX('Injection Schedule_SLDC'!$1:$1048576,6+COUNTA($A$3:A94),MATCH($O$2,'Injection Schedule_SLDC'!$6:$6,0))</f>
        <v>#N/A</v>
      </c>
      <c r="P94" s="57" t="e">
        <f>INDEX('Injection Schedule_SLDC'!$1:$1048576,6+COUNTA($A$3:A94),MATCH($P$2,'Injection Schedule_SLDC'!$6:$6,0))</f>
        <v>#N/A</v>
      </c>
      <c r="Q94" s="54"/>
      <c r="R94" s="58">
        <f>INDEX('State Drawl_ISGS_NRLDC'!$1:$1048576,MATCH("DADRIT",'State Drawl_ISGS_NRLDC'!$B:$B,0),COUNTA($A$3:A94)+2)</f>
        <v>349.83</v>
      </c>
      <c r="S94" s="58">
        <f>INDEX('State Drawl_ISGS_NRLDC'!$1:$1048576,MATCH("DADRT2",'State Drawl_ISGS_NRLDC'!$B:$B,0),COUNTA($A$3:A94)+2)</f>
        <v>610.46799999999996</v>
      </c>
      <c r="T94" s="58">
        <f>INDEX('State Drawl_ISGS_NRLDC'!$1:$1048576,MATCH("Jhajjar",'State Drawl_ISGS_NRLDC'!$B:$B,0),COUNTA($A$3:A94)+2)</f>
        <v>272.84800000000001</v>
      </c>
      <c r="U94" s="57" t="e">
        <f t="shared" si="33"/>
        <v>#N/A</v>
      </c>
      <c r="V94" s="57" t="e">
        <f t="shared" si="34"/>
        <v>#N/A</v>
      </c>
      <c r="W94" s="57" t="e">
        <f t="shared" si="35"/>
        <v>#N/A</v>
      </c>
      <c r="X94" s="54"/>
      <c r="Y94" s="57">
        <f t="shared" si="36"/>
        <v>0</v>
      </c>
      <c r="Z94" s="57">
        <f t="shared" si="37"/>
        <v>0</v>
      </c>
      <c r="AA94" s="57">
        <f t="shared" si="38"/>
        <v>0</v>
      </c>
      <c r="AB94" s="57" t="e">
        <f t="shared" si="39"/>
        <v>#N/A</v>
      </c>
      <c r="AC94" s="57" t="e">
        <f t="shared" si="40"/>
        <v>#N/A</v>
      </c>
      <c r="AD94" s="57" t="e">
        <f t="shared" si="41"/>
        <v>#N/A</v>
      </c>
      <c r="AE94" s="54"/>
      <c r="AF94" s="54"/>
      <c r="AG94" s="54"/>
      <c r="AH94" s="54"/>
      <c r="AI94" s="54"/>
      <c r="AJ94" s="54"/>
      <c r="AK94" s="69"/>
      <c r="AL94" s="70">
        <f t="shared" si="49"/>
        <v>0</v>
      </c>
      <c r="AM94" s="69"/>
      <c r="AN94" s="68" t="str">
        <f t="shared" si="42"/>
        <v>OK</v>
      </c>
      <c r="AO94" s="65" t="str">
        <f t="shared" si="43"/>
        <v>OK</v>
      </c>
      <c r="AP94" s="65" t="str">
        <f t="shared" si="44"/>
        <v>OK</v>
      </c>
      <c r="AQ94" s="65" t="str">
        <f t="shared" si="45"/>
        <v>--</v>
      </c>
      <c r="AR94" s="65" t="str">
        <f t="shared" si="46"/>
        <v>--</v>
      </c>
      <c r="AS94" s="65" t="str">
        <f t="shared" si="47"/>
        <v>--</v>
      </c>
      <c r="AT94" s="63"/>
      <c r="AU94" s="66">
        <f t="shared" si="48"/>
        <v>0</v>
      </c>
    </row>
    <row r="95" spans="1:47">
      <c r="A95" s="51" t="s">
        <v>138</v>
      </c>
      <c r="B95" s="53">
        <v>0</v>
      </c>
      <c r="C95" s="179"/>
      <c r="D95" s="57">
        <f>INDEX('Drawl Schedule_SLDC'!$1:$1048576,9+COUNTA($A$3:A95),MATCH(D2,'Drawl Schedule_SLDC'!$9:$9,0))</f>
        <v>370</v>
      </c>
      <c r="E95" s="57">
        <f>INDEX('Drawl Schedule_SLDC'!$1:$1048576,9+COUNTA($A$3:A95),MATCH($E$2,'Drawl Schedule_SLDC'!$9:$9,0))</f>
        <v>515.86</v>
      </c>
      <c r="F95" s="57">
        <f>INDEX('Drawl Schedule_SLDC'!$1:$1048576,9+COUNTA($A$3:A95),MATCH($F$2,'Drawl Schedule_SLDC'!$9:$9,0))</f>
        <v>4.68</v>
      </c>
      <c r="G95" s="57" t="e">
        <f>INDEX('Drawl Schedule_SLDC'!$1:$1048576,9+COUNTA($A$3:A95),MATCH($G$2,'Drawl Schedule_SLDC'!$9:$9,0))</f>
        <v>#N/A</v>
      </c>
      <c r="H95" s="57">
        <f>INDEX('Drawl Schedule_SLDC'!$1:$1048576,9+COUNTA($A$3:A95),MATCH($H$2,'Drawl Schedule_SLDC'!$9:$9,0))</f>
        <v>84.05</v>
      </c>
      <c r="I95" s="57">
        <f>INDEX('Drawl Schedule_SLDC'!$1:$1048576,9+COUNTA($A$3:A95),MATCH($I$2,'Drawl Schedule_SLDC'!$9:$9,0))</f>
        <v>4.1399999999999997</v>
      </c>
      <c r="J95" s="54"/>
      <c r="K95" s="57" t="e">
        <f>INDEX('Injection Schedule_SLDC'!$1:$1048576,6+COUNTA($A$3:A95),MATCH($K$2,'Injection Schedule_SLDC'!$6:$6,0))</f>
        <v>#N/A</v>
      </c>
      <c r="L95" s="57" t="e">
        <f>INDEX('Injection Schedule_SLDC'!$1:$1048576,6+COUNTA($A$3:A95),MATCH($L$2,'Injection Schedule_SLDC'!$6:$6,0))</f>
        <v>#N/A</v>
      </c>
      <c r="M95" s="57" t="e">
        <f>INDEX('Injection Schedule_SLDC'!$1:$1048576,6+COUNTA($A$3:A95),MATCH($M$2,'Injection Schedule_SLDC'!$6:$6,0))</f>
        <v>#N/A</v>
      </c>
      <c r="N95" s="57" t="e">
        <f>INDEX('Injection Schedule_SLDC'!$1:$1048576,6+COUNTA($A$3:A95),MATCH($N$2,'Injection Schedule_SLDC'!$6:$6,0))</f>
        <v>#N/A</v>
      </c>
      <c r="O95" s="57" t="e">
        <f>INDEX('Injection Schedule_SLDC'!$1:$1048576,6+COUNTA($A$3:A95),MATCH($O$2,'Injection Schedule_SLDC'!$6:$6,0))</f>
        <v>#N/A</v>
      </c>
      <c r="P95" s="57" t="e">
        <f>INDEX('Injection Schedule_SLDC'!$1:$1048576,6+COUNTA($A$3:A95),MATCH($P$2,'Injection Schedule_SLDC'!$6:$6,0))</f>
        <v>#N/A</v>
      </c>
      <c r="Q95" s="54"/>
      <c r="R95" s="58">
        <f>INDEX('State Drawl_ISGS_NRLDC'!$1:$1048576,MATCH("DADRIT",'State Drawl_ISGS_NRLDC'!$B:$B,0),COUNTA($A$3:A95)+2)</f>
        <v>329.01900000000001</v>
      </c>
      <c r="S95" s="58">
        <f>INDEX('State Drawl_ISGS_NRLDC'!$1:$1048576,MATCH("DADRT2",'State Drawl_ISGS_NRLDC'!$B:$B,0),COUNTA($A$3:A95)+2)</f>
        <v>610.46799999999996</v>
      </c>
      <c r="T95" s="58">
        <f>INDEX('State Drawl_ISGS_NRLDC'!$1:$1048576,MATCH("Jhajjar",'State Drawl_ISGS_NRLDC'!$B:$B,0),COUNTA($A$3:A95)+2)</f>
        <v>272.84800000000001</v>
      </c>
      <c r="U95" s="57" t="e">
        <f t="shared" si="33"/>
        <v>#N/A</v>
      </c>
      <c r="V95" s="57" t="e">
        <f t="shared" si="34"/>
        <v>#N/A</v>
      </c>
      <c r="W95" s="57" t="e">
        <f t="shared" si="35"/>
        <v>#N/A</v>
      </c>
      <c r="X95" s="54"/>
      <c r="Y95" s="57">
        <f t="shared" si="36"/>
        <v>0</v>
      </c>
      <c r="Z95" s="57">
        <f t="shared" si="37"/>
        <v>0</v>
      </c>
      <c r="AA95" s="57">
        <f t="shared" si="38"/>
        <v>0</v>
      </c>
      <c r="AB95" s="57" t="e">
        <f t="shared" si="39"/>
        <v>#N/A</v>
      </c>
      <c r="AC95" s="57" t="e">
        <f t="shared" si="40"/>
        <v>#N/A</v>
      </c>
      <c r="AD95" s="57" t="e">
        <f t="shared" si="41"/>
        <v>#N/A</v>
      </c>
      <c r="AE95" s="54"/>
      <c r="AF95" s="54"/>
      <c r="AG95" s="54"/>
      <c r="AH95" s="54"/>
      <c r="AI95" s="54"/>
      <c r="AJ95" s="54"/>
      <c r="AK95" s="69"/>
      <c r="AL95" s="70">
        <f t="shared" si="49"/>
        <v>0</v>
      </c>
      <c r="AM95" s="69"/>
      <c r="AN95" s="68" t="str">
        <f t="shared" si="42"/>
        <v>OK</v>
      </c>
      <c r="AO95" s="65" t="str">
        <f t="shared" si="43"/>
        <v>OK</v>
      </c>
      <c r="AP95" s="65" t="str">
        <f t="shared" si="44"/>
        <v>OK</v>
      </c>
      <c r="AQ95" s="65" t="str">
        <f t="shared" si="45"/>
        <v>--</v>
      </c>
      <c r="AR95" s="65" t="str">
        <f t="shared" si="46"/>
        <v>--</v>
      </c>
      <c r="AS95" s="65" t="str">
        <f t="shared" si="47"/>
        <v>--</v>
      </c>
      <c r="AT95" s="63"/>
      <c r="AU95" s="66">
        <f t="shared" si="48"/>
        <v>0</v>
      </c>
    </row>
    <row r="96" spans="1:47">
      <c r="A96" s="51" t="s">
        <v>139</v>
      </c>
      <c r="B96" s="53">
        <v>0</v>
      </c>
      <c r="C96" s="179"/>
      <c r="D96" s="57">
        <f>INDEX('Drawl Schedule_SLDC'!$1:$1048576,9+COUNTA($A$3:A96),MATCH(D2,'Drawl Schedule_SLDC'!$9:$9,0))</f>
        <v>355</v>
      </c>
      <c r="E96" s="57">
        <f>INDEX('Drawl Schedule_SLDC'!$1:$1048576,9+COUNTA($A$3:A96),MATCH($E$2,'Drawl Schedule_SLDC'!$9:$9,0))</f>
        <v>515.86</v>
      </c>
      <c r="F96" s="57">
        <f>INDEX('Drawl Schedule_SLDC'!$1:$1048576,9+COUNTA($A$3:A96),MATCH($F$2,'Drawl Schedule_SLDC'!$9:$9,0))</f>
        <v>4.68</v>
      </c>
      <c r="G96" s="57" t="e">
        <f>INDEX('Drawl Schedule_SLDC'!$1:$1048576,9+COUNTA($A$3:A96),MATCH($G$2,'Drawl Schedule_SLDC'!$9:$9,0))</f>
        <v>#N/A</v>
      </c>
      <c r="H96" s="57">
        <f>INDEX('Drawl Schedule_SLDC'!$1:$1048576,9+COUNTA($A$3:A96),MATCH($H$2,'Drawl Schedule_SLDC'!$9:$9,0))</f>
        <v>84.05</v>
      </c>
      <c r="I96" s="57">
        <f>INDEX('Drawl Schedule_SLDC'!$1:$1048576,9+COUNTA($A$3:A96),MATCH($I$2,'Drawl Schedule_SLDC'!$9:$9,0))</f>
        <v>4.1399999999999997</v>
      </c>
      <c r="J96" s="54"/>
      <c r="K96" s="57" t="e">
        <f>INDEX('Injection Schedule_SLDC'!$1:$1048576,6+COUNTA($A$3:A96),MATCH($K$2,'Injection Schedule_SLDC'!$6:$6,0))</f>
        <v>#N/A</v>
      </c>
      <c r="L96" s="57" t="e">
        <f>INDEX('Injection Schedule_SLDC'!$1:$1048576,6+COUNTA($A$3:A96),MATCH($L$2,'Injection Schedule_SLDC'!$6:$6,0))</f>
        <v>#N/A</v>
      </c>
      <c r="M96" s="57" t="e">
        <f>INDEX('Injection Schedule_SLDC'!$1:$1048576,6+COUNTA($A$3:A96),MATCH($M$2,'Injection Schedule_SLDC'!$6:$6,0))</f>
        <v>#N/A</v>
      </c>
      <c r="N96" s="57" t="e">
        <f>INDEX('Injection Schedule_SLDC'!$1:$1048576,6+COUNTA($A$3:A96),MATCH($N$2,'Injection Schedule_SLDC'!$6:$6,0))</f>
        <v>#N/A</v>
      </c>
      <c r="O96" s="57" t="e">
        <f>INDEX('Injection Schedule_SLDC'!$1:$1048576,6+COUNTA($A$3:A96),MATCH($O$2,'Injection Schedule_SLDC'!$6:$6,0))</f>
        <v>#N/A</v>
      </c>
      <c r="P96" s="57" t="e">
        <f>INDEX('Injection Schedule_SLDC'!$1:$1048576,6+COUNTA($A$3:A96),MATCH($P$2,'Injection Schedule_SLDC'!$6:$6,0))</f>
        <v>#N/A</v>
      </c>
      <c r="Q96" s="54"/>
      <c r="R96" s="58">
        <f>INDEX('State Drawl_ISGS_NRLDC'!$1:$1048576,MATCH("DADRIT",'State Drawl_ISGS_NRLDC'!$B:$B,0),COUNTA($A$3:A96)+2)</f>
        <v>313.16199999999998</v>
      </c>
      <c r="S96" s="58">
        <f>INDEX('State Drawl_ISGS_NRLDC'!$1:$1048576,MATCH("DADRT2",'State Drawl_ISGS_NRLDC'!$B:$B,0),COUNTA($A$3:A96)+2)</f>
        <v>615.42399999999998</v>
      </c>
      <c r="T96" s="58">
        <f>INDEX('State Drawl_ISGS_NRLDC'!$1:$1048576,MATCH("Jhajjar",'State Drawl_ISGS_NRLDC'!$B:$B,0),COUNTA($A$3:A96)+2)</f>
        <v>272.84800000000001</v>
      </c>
      <c r="U96" s="57" t="e">
        <f t="shared" si="33"/>
        <v>#N/A</v>
      </c>
      <c r="V96" s="57" t="e">
        <f t="shared" si="34"/>
        <v>#N/A</v>
      </c>
      <c r="W96" s="57" t="e">
        <f t="shared" si="35"/>
        <v>#N/A</v>
      </c>
      <c r="X96" s="54"/>
      <c r="Y96" s="57">
        <f t="shared" si="36"/>
        <v>0</v>
      </c>
      <c r="Z96" s="57">
        <f t="shared" si="37"/>
        <v>0</v>
      </c>
      <c r="AA96" s="57">
        <f t="shared" si="38"/>
        <v>0</v>
      </c>
      <c r="AB96" s="57" t="e">
        <f t="shared" si="39"/>
        <v>#N/A</v>
      </c>
      <c r="AC96" s="57" t="e">
        <f t="shared" si="40"/>
        <v>#N/A</v>
      </c>
      <c r="AD96" s="57" t="e">
        <f t="shared" si="41"/>
        <v>#N/A</v>
      </c>
      <c r="AE96" s="54"/>
      <c r="AF96" s="54"/>
      <c r="AG96" s="54"/>
      <c r="AH96" s="54"/>
      <c r="AI96" s="54"/>
      <c r="AJ96" s="54"/>
      <c r="AK96" s="69"/>
      <c r="AL96" s="70">
        <f t="shared" si="49"/>
        <v>0</v>
      </c>
      <c r="AM96" s="69"/>
      <c r="AN96" s="68" t="str">
        <f t="shared" si="42"/>
        <v>OK</v>
      </c>
      <c r="AO96" s="65" t="str">
        <f t="shared" si="43"/>
        <v>OK</v>
      </c>
      <c r="AP96" s="65" t="str">
        <f t="shared" si="44"/>
        <v>OK</v>
      </c>
      <c r="AQ96" s="65" t="str">
        <f t="shared" si="45"/>
        <v>--</v>
      </c>
      <c r="AR96" s="65" t="str">
        <f t="shared" si="46"/>
        <v>--</v>
      </c>
      <c r="AS96" s="65" t="str">
        <f t="shared" si="47"/>
        <v>--</v>
      </c>
      <c r="AT96" s="63"/>
      <c r="AU96" s="66">
        <f t="shared" si="48"/>
        <v>0</v>
      </c>
    </row>
    <row r="97" spans="1:47">
      <c r="A97" s="51" t="s">
        <v>140</v>
      </c>
      <c r="B97" s="53">
        <v>0</v>
      </c>
      <c r="C97" s="179"/>
      <c r="D97" s="57">
        <f>INDEX('Drawl Schedule_SLDC'!$1:$1048576,9+COUNTA($A$3:A97),MATCH(D2,'Drawl Schedule_SLDC'!$9:$9,0))</f>
        <v>340</v>
      </c>
      <c r="E97" s="57">
        <f>INDEX('Drawl Schedule_SLDC'!$1:$1048576,9+COUNTA($A$3:A97),MATCH($E$2,'Drawl Schedule_SLDC'!$9:$9,0))</f>
        <v>515.86</v>
      </c>
      <c r="F97" s="57">
        <f>INDEX('Drawl Schedule_SLDC'!$1:$1048576,9+COUNTA($A$3:A97),MATCH($F$2,'Drawl Schedule_SLDC'!$9:$9,0))</f>
        <v>4.68</v>
      </c>
      <c r="G97" s="57" t="e">
        <f>INDEX('Drawl Schedule_SLDC'!$1:$1048576,9+COUNTA($A$3:A97),MATCH($G$2,'Drawl Schedule_SLDC'!$9:$9,0))</f>
        <v>#N/A</v>
      </c>
      <c r="H97" s="57">
        <f>INDEX('Drawl Schedule_SLDC'!$1:$1048576,9+COUNTA($A$3:A97),MATCH($H$2,'Drawl Schedule_SLDC'!$9:$9,0))</f>
        <v>84.05</v>
      </c>
      <c r="I97" s="57">
        <f>INDEX('Drawl Schedule_SLDC'!$1:$1048576,9+COUNTA($A$3:A97),MATCH($I$2,'Drawl Schedule_SLDC'!$9:$9,0))</f>
        <v>4.1399999999999997</v>
      </c>
      <c r="J97" s="54"/>
      <c r="K97" s="57" t="e">
        <f>INDEX('Injection Schedule_SLDC'!$1:$1048576,6+COUNTA($A$3:A97),MATCH($K$2,'Injection Schedule_SLDC'!$6:$6,0))</f>
        <v>#N/A</v>
      </c>
      <c r="L97" s="57" t="e">
        <f>INDEX('Injection Schedule_SLDC'!$1:$1048576,6+COUNTA($A$3:A97),MATCH($L$2,'Injection Schedule_SLDC'!$6:$6,0))</f>
        <v>#N/A</v>
      </c>
      <c r="M97" s="57" t="e">
        <f>INDEX('Injection Schedule_SLDC'!$1:$1048576,6+COUNTA($A$3:A97),MATCH($M$2,'Injection Schedule_SLDC'!$6:$6,0))</f>
        <v>#N/A</v>
      </c>
      <c r="N97" s="57" t="e">
        <f>INDEX('Injection Schedule_SLDC'!$1:$1048576,6+COUNTA($A$3:A97),MATCH($N$2,'Injection Schedule_SLDC'!$6:$6,0))</f>
        <v>#N/A</v>
      </c>
      <c r="O97" s="57" t="e">
        <f>INDEX('Injection Schedule_SLDC'!$1:$1048576,6+COUNTA($A$3:A97),MATCH($O$2,'Injection Schedule_SLDC'!$6:$6,0))</f>
        <v>#N/A</v>
      </c>
      <c r="P97" s="57" t="e">
        <f>INDEX('Injection Schedule_SLDC'!$1:$1048576,6+COUNTA($A$3:A97),MATCH($P$2,'Injection Schedule_SLDC'!$6:$6,0))</f>
        <v>#N/A</v>
      </c>
      <c r="Q97" s="54"/>
      <c r="R97" s="58">
        <f>INDEX('State Drawl_ISGS_NRLDC'!$1:$1048576,MATCH("DADRIT",'State Drawl_ISGS_NRLDC'!$B:$B,0),COUNTA($A$3:A97)+2)</f>
        <v>293.34199999999998</v>
      </c>
      <c r="S97" s="58">
        <f>INDEX('State Drawl_ISGS_NRLDC'!$1:$1048576,MATCH("DADRT2",'State Drawl_ISGS_NRLDC'!$B:$B,0),COUNTA($A$3:A97)+2)</f>
        <v>615.42399999999998</v>
      </c>
      <c r="T97" s="58">
        <f>INDEX('State Drawl_ISGS_NRLDC'!$1:$1048576,MATCH("Jhajjar",'State Drawl_ISGS_NRLDC'!$B:$B,0),COUNTA($A$3:A97)+2)</f>
        <v>257.98200000000003</v>
      </c>
      <c r="U97" s="57" t="e">
        <f t="shared" si="33"/>
        <v>#N/A</v>
      </c>
      <c r="V97" s="57" t="e">
        <f t="shared" si="34"/>
        <v>#N/A</v>
      </c>
      <c r="W97" s="57" t="e">
        <f t="shared" si="35"/>
        <v>#N/A</v>
      </c>
      <c r="X97" s="54"/>
      <c r="Y97" s="57">
        <f t="shared" si="36"/>
        <v>0</v>
      </c>
      <c r="Z97" s="57">
        <f t="shared" si="37"/>
        <v>0</v>
      </c>
      <c r="AA97" s="57">
        <f t="shared" si="38"/>
        <v>0</v>
      </c>
      <c r="AB97" s="57" t="e">
        <f t="shared" si="39"/>
        <v>#N/A</v>
      </c>
      <c r="AC97" s="57" t="e">
        <f t="shared" si="40"/>
        <v>#N/A</v>
      </c>
      <c r="AD97" s="57" t="e">
        <f t="shared" si="41"/>
        <v>#N/A</v>
      </c>
      <c r="AE97" s="54"/>
      <c r="AF97" s="54"/>
      <c r="AG97" s="54"/>
      <c r="AH97" s="54"/>
      <c r="AI97" s="54"/>
      <c r="AJ97" s="54"/>
      <c r="AK97" s="69"/>
      <c r="AL97" s="70">
        <f t="shared" si="49"/>
        <v>0</v>
      </c>
      <c r="AM97" s="69"/>
      <c r="AN97" s="68" t="str">
        <f t="shared" si="42"/>
        <v>OK</v>
      </c>
      <c r="AO97" s="65" t="str">
        <f t="shared" si="43"/>
        <v>OK</v>
      </c>
      <c r="AP97" s="65" t="str">
        <f t="shared" si="44"/>
        <v>OK</v>
      </c>
      <c r="AQ97" s="65" t="str">
        <f t="shared" si="45"/>
        <v>--</v>
      </c>
      <c r="AR97" s="65" t="str">
        <f t="shared" si="46"/>
        <v>--</v>
      </c>
      <c r="AS97" s="65" t="str">
        <f t="shared" si="47"/>
        <v>--</v>
      </c>
      <c r="AT97" s="63"/>
      <c r="AU97" s="66">
        <f t="shared" si="48"/>
        <v>0</v>
      </c>
    </row>
    <row r="98" spans="1:47">
      <c r="A98" s="51" t="s">
        <v>141</v>
      </c>
      <c r="B98" s="53">
        <v>0</v>
      </c>
      <c r="C98" s="180"/>
      <c r="D98" s="57">
        <f>INDEX('Drawl Schedule_SLDC'!$1:$1048576,9+COUNTA($A$3:A98),MATCH(D2,'Drawl Schedule_SLDC'!$9:$9,0))</f>
        <v>310</v>
      </c>
      <c r="E98" s="57">
        <f>INDEX('Drawl Schedule_SLDC'!$1:$1048576,9+COUNTA($A$3:A98),MATCH($E$2,'Drawl Schedule_SLDC'!$9:$9,0))</f>
        <v>515.87</v>
      </c>
      <c r="F98" s="57">
        <f>INDEX('Drawl Schedule_SLDC'!$1:$1048576,9+COUNTA($A$3:A98),MATCH($F$2,'Drawl Schedule_SLDC'!$9:$9,0))</f>
        <v>4.68</v>
      </c>
      <c r="G98" s="57" t="e">
        <f>INDEX('Drawl Schedule_SLDC'!$1:$1048576,9+COUNTA($A$3:A98),MATCH($G$2,'Drawl Schedule_SLDC'!$9:$9,0))</f>
        <v>#N/A</v>
      </c>
      <c r="H98" s="57">
        <f>INDEX('Drawl Schedule_SLDC'!$1:$1048576,9+COUNTA($A$3:A98),MATCH($H$2,'Drawl Schedule_SLDC'!$9:$9,0))</f>
        <v>84.05</v>
      </c>
      <c r="I98" s="57">
        <f>INDEX('Drawl Schedule_SLDC'!$1:$1048576,9+COUNTA($A$3:A98),MATCH($I$2,'Drawl Schedule_SLDC'!$9:$9,0))</f>
        <v>4.1399999999999997</v>
      </c>
      <c r="J98" s="54"/>
      <c r="K98" s="57" t="e">
        <f>INDEX('Injection Schedule_SLDC'!$1:$1048576,6+COUNTA($A$3:A98),MATCH($K$2,'Injection Schedule_SLDC'!$6:$6,0))</f>
        <v>#N/A</v>
      </c>
      <c r="L98" s="57" t="e">
        <f>INDEX('Injection Schedule_SLDC'!$1:$1048576,6+COUNTA($A$3:A98),MATCH($L$2,'Injection Schedule_SLDC'!$6:$6,0))</f>
        <v>#N/A</v>
      </c>
      <c r="M98" s="57" t="e">
        <f>INDEX('Injection Schedule_SLDC'!$1:$1048576,6+COUNTA($A$3:A98),MATCH($M$2,'Injection Schedule_SLDC'!$6:$6,0))</f>
        <v>#N/A</v>
      </c>
      <c r="N98" s="57" t="e">
        <f>INDEX('Injection Schedule_SLDC'!$1:$1048576,6+COUNTA($A$3:A98),MATCH($N$2,'Injection Schedule_SLDC'!$6:$6,0))</f>
        <v>#N/A</v>
      </c>
      <c r="O98" s="57" t="e">
        <f>INDEX('Injection Schedule_SLDC'!$1:$1048576,6+COUNTA($A$3:A98),MATCH($O$2,'Injection Schedule_SLDC'!$6:$6,0))</f>
        <v>#N/A</v>
      </c>
      <c r="P98" s="57" t="e">
        <f>INDEX('Injection Schedule_SLDC'!$1:$1048576,6+COUNTA($A$3:A98),MATCH($P$2,'Injection Schedule_SLDC'!$6:$6,0))</f>
        <v>#N/A</v>
      </c>
      <c r="Q98" s="54"/>
      <c r="R98" s="58">
        <f>INDEX('State Drawl_ISGS_NRLDC'!$1:$1048576,MATCH("DADRIT",'State Drawl_ISGS_NRLDC'!$B:$B,0),COUNTA($A$3:A98)+2)</f>
        <v>282.78300000000002</v>
      </c>
      <c r="S98" s="58">
        <f>INDEX('State Drawl_ISGS_NRLDC'!$1:$1048576,MATCH("DADRT2",'State Drawl_ISGS_NRLDC'!$B:$B,0),COUNTA($A$3:A98)+2)</f>
        <v>620.37900000000002</v>
      </c>
      <c r="T98" s="58">
        <f>INDEX('State Drawl_ISGS_NRLDC'!$1:$1048576,MATCH("Jhajjar",'State Drawl_ISGS_NRLDC'!$B:$B,0),COUNTA($A$3:A98)+2)</f>
        <v>253.02699999999999</v>
      </c>
      <c r="U98" s="57" t="e">
        <f t="shared" si="33"/>
        <v>#N/A</v>
      </c>
      <c r="V98" s="57" t="e">
        <f t="shared" si="34"/>
        <v>#N/A</v>
      </c>
      <c r="W98" s="57" t="e">
        <f t="shared" si="35"/>
        <v>#N/A</v>
      </c>
      <c r="X98" s="54"/>
      <c r="Y98" s="57">
        <f t="shared" si="36"/>
        <v>0</v>
      </c>
      <c r="Z98" s="57">
        <f t="shared" si="37"/>
        <v>0</v>
      </c>
      <c r="AA98" s="57">
        <f t="shared" si="38"/>
        <v>0</v>
      </c>
      <c r="AB98" s="57" t="e">
        <f t="shared" si="39"/>
        <v>#N/A</v>
      </c>
      <c r="AC98" s="57" t="e">
        <f t="shared" si="40"/>
        <v>#N/A</v>
      </c>
      <c r="AD98" s="57" t="e">
        <f t="shared" si="41"/>
        <v>#N/A</v>
      </c>
      <c r="AE98" s="54"/>
      <c r="AF98" s="54"/>
      <c r="AG98" s="54"/>
      <c r="AH98" s="54"/>
      <c r="AI98" s="54"/>
      <c r="AJ98" s="54"/>
      <c r="AK98" s="69"/>
      <c r="AL98" s="70">
        <f t="shared" si="49"/>
        <v>0</v>
      </c>
      <c r="AM98" s="69"/>
      <c r="AN98" s="68" t="str">
        <f t="shared" si="42"/>
        <v>OK</v>
      </c>
      <c r="AO98" s="65" t="str">
        <f t="shared" si="43"/>
        <v>OK</v>
      </c>
      <c r="AP98" s="65" t="str">
        <f t="shared" si="44"/>
        <v>OK</v>
      </c>
      <c r="AQ98" s="65" t="str">
        <f t="shared" si="45"/>
        <v>--</v>
      </c>
      <c r="AR98" s="65" t="str">
        <f t="shared" si="46"/>
        <v>--</v>
      </c>
      <c r="AS98" s="65" t="str">
        <f t="shared" si="47"/>
        <v>--</v>
      </c>
      <c r="AT98" s="63"/>
      <c r="AU98" s="66">
        <f t="shared" si="48"/>
        <v>0</v>
      </c>
    </row>
    <row r="99" spans="1:47">
      <c r="A99" s="54" t="s">
        <v>723</v>
      </c>
      <c r="B99" s="54" t="s">
        <v>723</v>
      </c>
      <c r="C99" s="54" t="s">
        <v>723</v>
      </c>
      <c r="D99" s="54" t="s">
        <v>723</v>
      </c>
      <c r="E99" s="54" t="s">
        <v>723</v>
      </c>
      <c r="F99" s="54" t="s">
        <v>723</v>
      </c>
      <c r="G99" s="54" t="s">
        <v>723</v>
      </c>
      <c r="H99" s="54" t="s">
        <v>723</v>
      </c>
      <c r="I99" s="54" t="s">
        <v>723</v>
      </c>
      <c r="J99" s="54" t="s">
        <v>723</v>
      </c>
      <c r="K99" s="54" t="s">
        <v>723</v>
      </c>
      <c r="L99" s="54" t="s">
        <v>723</v>
      </c>
      <c r="M99" s="54" t="s">
        <v>723</v>
      </c>
      <c r="N99" s="54" t="s">
        <v>723</v>
      </c>
      <c r="O99" s="54" t="s">
        <v>723</v>
      </c>
      <c r="P99" s="54" t="s">
        <v>723</v>
      </c>
      <c r="Q99" s="54" t="s">
        <v>723</v>
      </c>
      <c r="R99" s="54" t="s">
        <v>723</v>
      </c>
      <c r="S99" s="54" t="s">
        <v>723</v>
      </c>
      <c r="T99" s="54" t="s">
        <v>723</v>
      </c>
      <c r="U99" s="54" t="s">
        <v>723</v>
      </c>
      <c r="V99" s="54" t="s">
        <v>723</v>
      </c>
      <c r="W99" s="54" t="s">
        <v>723</v>
      </c>
      <c r="X99" s="54" t="s">
        <v>723</v>
      </c>
      <c r="Y99" s="54" t="s">
        <v>723</v>
      </c>
      <c r="Z99" s="54" t="s">
        <v>723</v>
      </c>
      <c r="AA99" s="54" t="s">
        <v>723</v>
      </c>
      <c r="AB99" s="54" t="s">
        <v>723</v>
      </c>
      <c r="AC99" s="54" t="s">
        <v>723</v>
      </c>
      <c r="AD99" s="54" t="s">
        <v>723</v>
      </c>
      <c r="AE99" s="54" t="s">
        <v>723</v>
      </c>
      <c r="AF99" s="54"/>
      <c r="AG99" s="54"/>
      <c r="AH99" s="54"/>
      <c r="AI99" s="54"/>
      <c r="AJ99" s="54"/>
      <c r="AL99" s="63" t="s">
        <v>723</v>
      </c>
      <c r="AM99" s="63" t="s">
        <v>723</v>
      </c>
      <c r="AN99" s="63" t="s">
        <v>723</v>
      </c>
      <c r="AO99" s="63" t="s">
        <v>723</v>
      </c>
      <c r="AP99" s="63" t="s">
        <v>723</v>
      </c>
      <c r="AQ99" s="63" t="s">
        <v>723</v>
      </c>
      <c r="AR99" s="63" t="s">
        <v>723</v>
      </c>
      <c r="AS99" s="63" t="s">
        <v>723</v>
      </c>
      <c r="AT99" s="63"/>
      <c r="AU99" s="63"/>
    </row>
    <row r="100" spans="1:47">
      <c r="A100" s="55" t="s">
        <v>724</v>
      </c>
      <c r="B100" s="55">
        <f>COUNTIF(B3:B98,"&gt;0")</f>
        <v>0</v>
      </c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L100" s="63"/>
      <c r="AM100" s="63"/>
      <c r="AN100" s="63"/>
      <c r="AO100" s="63"/>
      <c r="AP100" s="63"/>
      <c r="AQ100" s="63"/>
      <c r="AR100" s="63"/>
      <c r="AS100" s="63"/>
      <c r="AT100" s="63"/>
      <c r="AU100" s="66">
        <f>SUM(AU3:AU99)</f>
        <v>0</v>
      </c>
    </row>
    <row r="101" spans="1:47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168" t="s">
        <v>725</v>
      </c>
      <c r="X101" s="168"/>
      <c r="Y101" s="61">
        <v>0</v>
      </c>
      <c r="Z101" s="61">
        <v>0</v>
      </c>
      <c r="AA101" s="62">
        <v>0</v>
      </c>
      <c r="AB101" s="61">
        <v>0</v>
      </c>
      <c r="AC101" s="61">
        <v>0</v>
      </c>
      <c r="AD101" s="61">
        <v>0</v>
      </c>
      <c r="AE101" s="54"/>
      <c r="AF101" s="54"/>
      <c r="AG101" s="54"/>
      <c r="AH101" s="54"/>
      <c r="AI101" s="54"/>
      <c r="AJ101" s="54"/>
    </row>
    <row r="399" spans="33:36">
      <c r="AG399">
        <v>1</v>
      </c>
      <c r="AH399">
        <v>1</v>
      </c>
      <c r="AI399">
        <v>1</v>
      </c>
      <c r="AJ399">
        <v>1</v>
      </c>
    </row>
    <row r="10199" spans="26:29">
      <c r="Z10199">
        <v>1</v>
      </c>
      <c r="AA10199">
        <v>1</v>
      </c>
      <c r="AB10199">
        <v>1</v>
      </c>
      <c r="AC10199">
        <v>1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AL1:AL2"/>
    <mergeCell ref="AN1:AS1"/>
    <mergeCell ref="AU1:AU2"/>
    <mergeCell ref="AF1:AJ1"/>
    <mergeCell ref="C2:C98"/>
    <mergeCell ref="Y1:AD1"/>
    <mergeCell ref="AK1:AK2"/>
    <mergeCell ref="AM1:AM2"/>
    <mergeCell ref="W101:X101"/>
    <mergeCell ref="A1:A2"/>
    <mergeCell ref="B1:B2"/>
    <mergeCell ref="D1:I1"/>
    <mergeCell ref="K1:P1"/>
    <mergeCell ref="R1:W1"/>
  </mergeCells>
  <conditionalFormatting sqref="AN3:AS98">
    <cfRule type="cellIs" dxfId="26" priority="1" operator="equal">
      <formula>"Violation"</formula>
    </cfRule>
  </conditionalFormatting>
  <conditionalFormatting sqref="AN3:AS98">
    <cfRule type="cellIs" dxfId="25" priority="2" operator="equal">
      <formula>"Violation"</formula>
    </cfRule>
  </conditionalFormatting>
  <conditionalFormatting sqref="AN3:AS98">
    <cfRule type="cellIs" dxfId="24" priority="3" operator="equal">
      <formula>"Violation"</formula>
    </cfRule>
  </conditionalFormatting>
  <conditionalFormatting sqref="AN3:AS98">
    <cfRule type="cellIs" dxfId="23" priority="4" operator="equal">
      <formula>"Violation"</formula>
    </cfRule>
  </conditionalFormatting>
  <conditionalFormatting sqref="AN3:AS98">
    <cfRule type="cellIs" dxfId="22" priority="5" operator="equal">
      <formula>"Violation"</formula>
    </cfRule>
  </conditionalFormatting>
  <conditionalFormatting sqref="AN3:AS98">
    <cfRule type="cellIs" dxfId="21" priority="6" operator="equal">
      <formula>"Violation"</formula>
    </cfRule>
  </conditionalFormatting>
  <conditionalFormatting sqref="AN3:AS98">
    <cfRule type="cellIs" dxfId="20" priority="7" operator="equal">
      <formula>"Violation"</formula>
    </cfRule>
  </conditionalFormatting>
  <conditionalFormatting sqref="AN3:AS98">
    <cfRule type="cellIs" dxfId="19" priority="8" operator="equal">
      <formula>"Violation"</formula>
    </cfRule>
  </conditionalFormatting>
  <conditionalFormatting sqref="AN3:AS98">
    <cfRule type="cellIs" dxfId="18" priority="9" operator="equal">
      <formula>"Violation"</formula>
    </cfRule>
  </conditionalFormatting>
  <conditionalFormatting sqref="AN3:AS98">
    <cfRule type="cellIs" dxfId="17" priority="10" operator="equal">
      <formula>"Violation"</formula>
    </cfRule>
  </conditionalFormatting>
  <conditionalFormatting sqref="AN3:AS98">
    <cfRule type="cellIs" dxfId="16" priority="11" operator="equal">
      <formula>"Violation"</formula>
    </cfRule>
  </conditionalFormatting>
  <conditionalFormatting sqref="AN3:AS98">
    <cfRule type="cellIs" dxfId="15" priority="12" operator="equal">
      <formula>"Violation"</formula>
    </cfRule>
  </conditionalFormatting>
  <conditionalFormatting sqref="AN3:AS98">
    <cfRule type="cellIs" dxfId="14" priority="13" operator="equal">
      <formula>"Violation"</formula>
    </cfRule>
  </conditionalFormatting>
  <conditionalFormatting sqref="AN3:AS98">
    <cfRule type="cellIs" dxfId="13" priority="14" operator="equal">
      <formula>"Violation"</formula>
    </cfRule>
  </conditionalFormatting>
  <conditionalFormatting sqref="AN3:AS98">
    <cfRule type="cellIs" dxfId="12" priority="15" operator="equal">
      <formula>"Violation"</formula>
    </cfRule>
  </conditionalFormatting>
  <conditionalFormatting sqref="AN3:AS98">
    <cfRule type="cellIs" dxfId="11" priority="16" operator="equal">
      <formula>"Violation"</formula>
    </cfRule>
  </conditionalFormatting>
  <conditionalFormatting sqref="AL3:AL98">
    <cfRule type="cellIs" dxfId="10" priority="17" operator="greaterThan">
      <formula>5</formula>
    </cfRule>
  </conditionalFormatting>
  <conditionalFormatting sqref="AU3:AU98">
    <cfRule type="cellIs" dxfId="9" priority="18" operator="greaterThan">
      <formula>0</formula>
    </cfRule>
  </conditionalFormatting>
  <conditionalFormatting sqref="AU3:AU98">
    <cfRule type="cellIs" dxfId="8" priority="19" operator="equal">
      <formula>"Violation"</formula>
    </cfRule>
  </conditionalFormatting>
  <conditionalFormatting sqref="AU3:AU98">
    <cfRule type="cellIs" dxfId="7" priority="20" operator="equal">
      <formula>"Violation"</formula>
    </cfRule>
  </conditionalFormatting>
  <conditionalFormatting sqref="AU3:AU98">
    <cfRule type="cellIs" dxfId="6" priority="21" operator="equal">
      <formula>"Violation"</formula>
    </cfRule>
  </conditionalFormatting>
  <conditionalFormatting sqref="AU3:AU98">
    <cfRule type="cellIs" dxfId="5" priority="22" operator="equal">
      <formula>"Violation"</formula>
    </cfRule>
  </conditionalFormatting>
  <conditionalFormatting sqref="AU3:AU98">
    <cfRule type="cellIs" dxfId="4" priority="23" operator="equal">
      <formula>"Violation"</formula>
    </cfRule>
  </conditionalFormatting>
  <conditionalFormatting sqref="AU3:AU98">
    <cfRule type="cellIs" dxfId="3" priority="24" operator="equal">
      <formula>"Violation"</formula>
    </cfRule>
  </conditionalFormatting>
  <conditionalFormatting sqref="AU3:AU98">
    <cfRule type="cellIs" dxfId="2" priority="25" operator="equal">
      <formula>"Violation"</formula>
    </cfRule>
  </conditionalFormatting>
  <conditionalFormatting sqref="AU3:AU98">
    <cfRule type="cellIs" dxfId="1" priority="26" operator="equal">
      <formula>"Violation"</formula>
    </cfRule>
  </conditionalFormatting>
  <conditionalFormatting sqref="AU100">
    <cfRule type="cellIs" dxfId="0" priority="27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Scheduling Accuracy</vt:lpstr>
      <vt:lpstr>Forecasting Accuracy</vt:lpstr>
      <vt:lpstr>SLDC Demand</vt:lpstr>
      <vt:lpstr>Drawl Schedule_SLDC</vt:lpstr>
      <vt:lpstr>Injection Schedule_SLDC</vt:lpstr>
      <vt:lpstr>State Drawl_ISGS_NRLDC</vt:lpstr>
      <vt:lpstr>PX Purchase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</cp:lastModifiedBy>
  <dcterms:created xsi:type="dcterms:W3CDTF">2018-02-28T18:53:55Z</dcterms:created>
  <dcterms:modified xsi:type="dcterms:W3CDTF">2018-04-25T12:51:20Z</dcterms:modified>
  <cp:category/>
</cp:coreProperties>
</file>