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edrovicentevaldez/Documents/"/>
    </mc:Choice>
  </mc:AlternateContent>
  <bookViews>
    <workbookView xWindow="900" yWindow="440" windowWidth="27900" windowHeight="1756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D5" i="1"/>
  <c r="J16" i="1" l="1"/>
  <c r="G16" i="1"/>
  <c r="C16" i="1"/>
  <c r="C17" i="1"/>
  <c r="C18" i="1"/>
  <c r="F18" i="1"/>
  <c r="J17" i="1"/>
  <c r="C21" i="1"/>
  <c r="C20" i="1"/>
  <c r="C19" i="1"/>
  <c r="C36" i="1"/>
  <c r="C37" i="1"/>
  <c r="C38" i="1"/>
  <c r="E11" i="1"/>
  <c r="E5" i="1" l="1"/>
</calcChain>
</file>

<file path=xl/sharedStrings.xml><?xml version="1.0" encoding="utf-8"?>
<sst xmlns="http://schemas.openxmlformats.org/spreadsheetml/2006/main" count="53" uniqueCount="48">
  <si>
    <t>Q(J/s)</t>
  </si>
  <si>
    <t>m(kg/s)</t>
  </si>
  <si>
    <t>H(cold)</t>
  </si>
  <si>
    <t>H(hot)</t>
  </si>
  <si>
    <t>T_c = critical temperature</t>
  </si>
  <si>
    <t>P_c = critical pressure</t>
  </si>
  <si>
    <t>Celcius</t>
  </si>
  <si>
    <t>Kelvin</t>
  </si>
  <si>
    <t>Atm</t>
  </si>
  <si>
    <t>Mpa</t>
  </si>
  <si>
    <t>a_0</t>
  </si>
  <si>
    <t>a_1</t>
  </si>
  <si>
    <t>a_2</t>
  </si>
  <si>
    <t>a_3</t>
  </si>
  <si>
    <t>b_11</t>
  </si>
  <si>
    <t>b_12</t>
  </si>
  <si>
    <t>b_13</t>
  </si>
  <si>
    <t>b_21</t>
  </si>
  <si>
    <t>b_22</t>
  </si>
  <si>
    <t>b_23</t>
  </si>
  <si>
    <t>b_31</t>
  </si>
  <si>
    <t>b_32</t>
  </si>
  <si>
    <t>b_33</t>
  </si>
  <si>
    <t>b_41</t>
  </si>
  <si>
    <t>b_42</t>
  </si>
  <si>
    <t>b_43</t>
  </si>
  <si>
    <t>b_44</t>
  </si>
  <si>
    <t>b_45</t>
  </si>
  <si>
    <t>m</t>
  </si>
  <si>
    <t>Pressure</t>
  </si>
  <si>
    <t>T_sat</t>
  </si>
  <si>
    <t>T_cri</t>
  </si>
  <si>
    <t>T_actual</t>
  </si>
  <si>
    <t>f_h</t>
  </si>
  <si>
    <t>F_h</t>
  </si>
  <si>
    <t>a</t>
  </si>
  <si>
    <t>b</t>
  </si>
  <si>
    <t>c</t>
  </si>
  <si>
    <t>d</t>
  </si>
  <si>
    <t>e</t>
  </si>
  <si>
    <t>f</t>
  </si>
  <si>
    <t>g</t>
  </si>
  <si>
    <t>H</t>
  </si>
  <si>
    <t>From steam table</t>
  </si>
  <si>
    <t>540 C</t>
  </si>
  <si>
    <t>mass flow min</t>
  </si>
  <si>
    <t>mass flow max</t>
  </si>
  <si>
    <t>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</si>
</sst>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38"/>
  <sheetViews>
    <sheetView tabSelected="1" workbookViewId="0">
      <selection activeCell="H13" sqref="H13"/>
    </sheetView>
  </sheetViews>
  <sheetFormatPr baseColWidth="10" defaultRowHeight="16"/>
  <cols>
    <col min="3" max="3" width="19.1640625" customWidth="1"/>
    <col min="8" max="8" width="13.83203125" customWidth="1"/>
    <col min="10" max="10" width="14" customWidth="1"/>
  </cols>
  <sheetData>
    <row r="4" spans="2:10">
      <c r="B4" t="s">
        <v>0</v>
      </c>
      <c r="C4" t="s">
        <v>1</v>
      </c>
      <c r="D4" t="s">
        <v>2</v>
      </c>
      <c r="E4" t="s">
        <v>3</v>
      </c>
      <c r="G4" t="s">
        <v>43</v>
      </c>
    </row>
    <row r="5" spans="2:10">
      <c r="B5">
        <v>561335096</v>
      </c>
      <c r="C5">
        <v>278</v>
      </c>
      <c r="D5" s="3">
        <f>1280.2*1000</f>
        <v>1280200</v>
      </c>
      <c r="E5" s="1">
        <f>(B5/C5)+D5</f>
        <v>3299390.9928057557</v>
      </c>
      <c r="G5" t="s">
        <v>44</v>
      </c>
      <c r="I5">
        <f>2578*1000</f>
        <v>2578000</v>
      </c>
    </row>
    <row r="6" spans="2:10">
      <c r="E6" s="2"/>
      <c r="I6" s="3">
        <f>I5-D5</f>
        <v>1297800</v>
      </c>
    </row>
    <row r="7" spans="2:10">
      <c r="D7" t="s">
        <v>6</v>
      </c>
      <c r="E7" s="4" t="s">
        <v>7</v>
      </c>
      <c r="H7" s="4" t="s">
        <v>45</v>
      </c>
      <c r="I7" s="6">
        <v>433</v>
      </c>
      <c r="J7" t="s">
        <v>47</v>
      </c>
    </row>
    <row r="8" spans="2:10">
      <c r="B8" t="s">
        <v>4</v>
      </c>
      <c r="D8">
        <v>373.94600000000003</v>
      </c>
      <c r="E8">
        <v>647.096</v>
      </c>
      <c r="H8" s="4" t="s">
        <v>46</v>
      </c>
      <c r="I8">
        <v>278</v>
      </c>
      <c r="J8" t="s">
        <v>47</v>
      </c>
    </row>
    <row r="10" spans="2:10">
      <c r="D10" t="s">
        <v>8</v>
      </c>
      <c r="E10" s="4" t="s">
        <v>9</v>
      </c>
    </row>
    <row r="11" spans="2:10">
      <c r="B11" t="s">
        <v>5</v>
      </c>
      <c r="D11">
        <v>217.7</v>
      </c>
      <c r="E11">
        <f>22060/1000</f>
        <v>22.06</v>
      </c>
    </row>
    <row r="16" spans="2:10">
      <c r="C16">
        <f>C17*1000</f>
        <v>-129332.36743812449</v>
      </c>
      <c r="F16" t="s">
        <v>42</v>
      </c>
      <c r="G16" s="3">
        <f>C16+J16</f>
        <v>-472917625.94893712</v>
      </c>
      <c r="J16" s="3">
        <f>J17*1000</f>
        <v>-472788293.58149898</v>
      </c>
    </row>
    <row r="17" spans="2:14">
      <c r="B17" s="4" t="s">
        <v>34</v>
      </c>
      <c r="C17" s="4">
        <f>((C18*F21^0)+(C19*F21^1)+(C20*F21^2))-(C21*EXP((F19-F21)/C38))</f>
        <v>-129.33236743812449</v>
      </c>
      <c r="I17" s="4" t="s">
        <v>33</v>
      </c>
      <c r="J17" s="5">
        <f>(J18+(J19*F21)+(J20*F21^2)+(J21*F21^3)+(J22/F21)+(J23*F18))*EXP((F21-F20)/J24)</f>
        <v>-472788.29358149896</v>
      </c>
    </row>
    <row r="18" spans="2:14">
      <c r="B18" t="s">
        <v>10</v>
      </c>
      <c r="C18" s="3">
        <f>C24+(C25*F18)+(C26*F18^2)</f>
        <v>1041.0270378862499</v>
      </c>
      <c r="E18" t="s">
        <v>29</v>
      </c>
      <c r="F18">
        <f>((25.88+25.65)/2)</f>
        <v>25.765000000000001</v>
      </c>
      <c r="G18" t="s">
        <v>9</v>
      </c>
      <c r="I18" t="s">
        <v>35</v>
      </c>
      <c r="J18" s="3">
        <v>3393.9445999999998</v>
      </c>
      <c r="N18" s="3">
        <v>3393.9445999999998</v>
      </c>
    </row>
    <row r="19" spans="2:14">
      <c r="B19" t="s">
        <v>11</v>
      </c>
      <c r="C19" s="3">
        <f>C27+(C28*F18)+(C29*F18^2)</f>
        <v>3.5196075267340827</v>
      </c>
      <c r="E19" t="s">
        <v>30</v>
      </c>
      <c r="F19">
        <v>647.096</v>
      </c>
      <c r="G19" t="s">
        <v>7</v>
      </c>
      <c r="I19" t="s">
        <v>36</v>
      </c>
      <c r="J19" s="3">
        <v>-0.30535804999999999</v>
      </c>
      <c r="N19" s="3">
        <v>-0.30535804999999999</v>
      </c>
    </row>
    <row r="20" spans="2:14">
      <c r="B20" t="s">
        <v>12</v>
      </c>
      <c r="C20" s="3">
        <f>C30+(C31*F18)+(C32*F18^2)</f>
        <v>-3.6152889858202504E-4</v>
      </c>
      <c r="E20" t="s">
        <v>31</v>
      </c>
      <c r="F20">
        <v>647.096</v>
      </c>
      <c r="G20" t="s">
        <v>7</v>
      </c>
      <c r="I20" t="s">
        <v>37</v>
      </c>
      <c r="J20" s="3">
        <v>-0.24905867000000001</v>
      </c>
      <c r="N20" s="3">
        <v>-0.24905867000000001</v>
      </c>
    </row>
    <row r="21" spans="2:14">
      <c r="B21" t="s">
        <v>13</v>
      </c>
      <c r="C21">
        <f>C33+(C34*F19)+(C35*F19^2)+(C36*F19^3)+(C37*F19^4)</f>
        <v>438.634602574768</v>
      </c>
      <c r="E21" t="s">
        <v>32</v>
      </c>
      <c r="F21">
        <v>560.15</v>
      </c>
      <c r="G21" t="s">
        <v>7</v>
      </c>
      <c r="I21" t="s">
        <v>38</v>
      </c>
      <c r="J21" s="3">
        <v>-2.4905867000000002E-3</v>
      </c>
      <c r="N21" s="3">
        <v>-2.4905867000000002E-3</v>
      </c>
    </row>
    <row r="22" spans="2:14">
      <c r="I22" t="s">
        <v>39</v>
      </c>
      <c r="J22" s="3">
        <v>-1720666</v>
      </c>
      <c r="N22" s="3">
        <v>-1720666</v>
      </c>
    </row>
    <row r="23" spans="2:14">
      <c r="I23" t="s">
        <v>40</v>
      </c>
      <c r="J23" s="3">
        <v>-5.2257874000000003E-2</v>
      </c>
      <c r="N23" s="3">
        <v>-5.2257874000000003E-2</v>
      </c>
    </row>
    <row r="24" spans="2:14">
      <c r="B24" t="s">
        <v>14</v>
      </c>
      <c r="C24" s="3">
        <v>2401.21</v>
      </c>
      <c r="I24" t="s">
        <v>41</v>
      </c>
      <c r="J24">
        <v>1000</v>
      </c>
      <c r="N24">
        <v>1000</v>
      </c>
    </row>
    <row r="25" spans="2:14">
      <c r="B25" t="s">
        <v>15</v>
      </c>
      <c r="C25" s="3">
        <v>-40.400210000000001</v>
      </c>
    </row>
    <row r="26" spans="2:14">
      <c r="B26" t="s">
        <v>16</v>
      </c>
      <c r="C26" s="3">
        <v>-0.48094999999999999</v>
      </c>
    </row>
    <row r="27" spans="2:14">
      <c r="B27" t="s">
        <v>17</v>
      </c>
      <c r="C27" s="3">
        <v>1.6106929999999999</v>
      </c>
    </row>
    <row r="28" spans="2:14">
      <c r="B28" t="s">
        <v>18</v>
      </c>
      <c r="C28" s="3">
        <v>5.472051E-2</v>
      </c>
    </row>
    <row r="29" spans="2:14">
      <c r="B29" t="s">
        <v>19</v>
      </c>
      <c r="C29" s="3">
        <v>7.5175369999999999E-4</v>
      </c>
    </row>
    <row r="30" spans="2:14">
      <c r="B30" t="s">
        <v>20</v>
      </c>
      <c r="C30" s="3">
        <v>3.3831170000000002E-4</v>
      </c>
    </row>
    <row r="31" spans="2:14">
      <c r="B31" t="s">
        <v>21</v>
      </c>
      <c r="C31" s="3">
        <v>-1.9757359999999999E-5</v>
      </c>
    </row>
    <row r="32" spans="2:14">
      <c r="B32" t="s">
        <v>22</v>
      </c>
      <c r="C32" s="3">
        <v>-2.8740899999999998E-7</v>
      </c>
    </row>
    <row r="33" spans="2:3">
      <c r="B33" t="s">
        <v>23</v>
      </c>
      <c r="C33" s="3">
        <v>1707.82</v>
      </c>
    </row>
    <row r="34" spans="2:3">
      <c r="B34" t="s">
        <v>24</v>
      </c>
      <c r="C34" s="3">
        <v>-16.99419</v>
      </c>
    </row>
    <row r="35" spans="2:3">
      <c r="B35" t="s">
        <v>25</v>
      </c>
      <c r="C35" s="3">
        <v>6.2746294999999994E-2</v>
      </c>
    </row>
    <row r="36" spans="2:3">
      <c r="B36" t="s">
        <v>26</v>
      </c>
      <c r="C36">
        <f>-0.00010284259</f>
        <v>-1.0284259E-4</v>
      </c>
    </row>
    <row r="37" spans="2:3">
      <c r="B37" t="s">
        <v>27</v>
      </c>
      <c r="C37">
        <f>0.000000064561298</f>
        <v>6.4561298000000001E-8</v>
      </c>
    </row>
    <row r="38" spans="2:3">
      <c r="B38" t="s">
        <v>28</v>
      </c>
      <c r="C38">
        <f>45</f>
        <v>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Vicente Valdez</cp:lastModifiedBy>
  <dcterms:created xsi:type="dcterms:W3CDTF">2018-02-02T02:36:58Z</dcterms:created>
  <dcterms:modified xsi:type="dcterms:W3CDTF">2018-02-02T04:44:53Z</dcterms:modified>
</cp:coreProperties>
</file>