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bhampalande/Downloads/"/>
    </mc:Choice>
  </mc:AlternateContent>
  <xr:revisionPtr revIDLastSave="0" documentId="13_ncr:1_{0BFE2EB5-B39A-644A-9F64-B448841A627D}" xr6:coauthVersionLast="47" xr6:coauthVersionMax="47" xr10:uidLastSave="{00000000-0000-0000-0000-000000000000}"/>
  <bookViews>
    <workbookView xWindow="0" yWindow="740" windowWidth="28800" windowHeight="15720" xr2:uid="{170EE067-E2FC-422E-9786-2FF4EE8B4DB5}"/>
  </bookViews>
  <sheets>
    <sheet name="Sheet1 (4)" sheetId="2" r:id="rId1"/>
    <sheet name="Sheet1" sheetId="1" r:id="rId2"/>
  </sheets>
  <definedNames>
    <definedName name="solver_adj" localSheetId="0" hidden="1">'Sheet1 (4)'!$H$9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'Sheet1 (4)'!$H$9</definedName>
    <definedName name="solver_lhs2" localSheetId="0" hidden="1">'Sheet1 (4)'!$H$9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'Sheet1 (4)'!$H$17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'Sheet1 (4)'!$H$3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" l="1"/>
  <c r="C15" i="2"/>
  <c r="H14" i="2"/>
  <c r="C14" i="2"/>
  <c r="B32" i="2" l="1"/>
  <c r="C32" i="2" s="1"/>
  <c r="D31" i="2"/>
  <c r="C31" i="2"/>
  <c r="B30" i="2"/>
  <c r="B29" i="2" s="1"/>
  <c r="H11" i="2"/>
  <c r="H10" i="2"/>
  <c r="H7" i="2"/>
  <c r="D30" i="2" l="1"/>
  <c r="D32" i="2"/>
  <c r="C29" i="2"/>
  <c r="B28" i="2"/>
  <c r="D29" i="2"/>
  <c r="B33" i="2"/>
  <c r="C30" i="2"/>
  <c r="H17" i="2"/>
  <c r="B34" i="2" l="1"/>
  <c r="D33" i="2"/>
  <c r="C33" i="2"/>
  <c r="D28" i="2"/>
  <c r="C28" i="2"/>
  <c r="B27" i="2"/>
  <c r="B26" i="2" l="1"/>
  <c r="D27" i="2"/>
  <c r="C27" i="2"/>
  <c r="B35" i="2"/>
  <c r="D34" i="2"/>
  <c r="C34" i="2"/>
  <c r="B36" i="2" l="1"/>
  <c r="D35" i="2"/>
  <c r="C35" i="2"/>
  <c r="D26" i="2"/>
  <c r="C26" i="2"/>
  <c r="B25" i="2"/>
  <c r="B24" i="2" l="1"/>
  <c r="D25" i="2"/>
  <c r="C25" i="2"/>
  <c r="D36" i="2"/>
  <c r="C36" i="2"/>
  <c r="B37" i="2"/>
  <c r="D37" i="2" l="1"/>
  <c r="C37" i="2"/>
  <c r="B23" i="2"/>
  <c r="D24" i="2"/>
  <c r="C24" i="2"/>
  <c r="D23" i="2" l="1"/>
  <c r="C23" i="2"/>
  <c r="B22" i="2"/>
  <c r="T12" i="2"/>
  <c r="S12" i="2"/>
  <c r="R12" i="2"/>
  <c r="Q12" i="2"/>
  <c r="P12" i="2"/>
  <c r="O12" i="2"/>
  <c r="N12" i="2"/>
  <c r="M12" i="2"/>
  <c r="T11" i="2"/>
  <c r="S11" i="2"/>
  <c r="R11" i="2"/>
  <c r="Q11" i="2"/>
  <c r="P11" i="2"/>
  <c r="O11" i="2"/>
  <c r="N11" i="2"/>
  <c r="M11" i="2"/>
  <c r="T10" i="2"/>
  <c r="S10" i="2"/>
  <c r="R10" i="2"/>
  <c r="Q10" i="2"/>
  <c r="P10" i="2"/>
  <c r="O10" i="2"/>
  <c r="N10" i="2"/>
  <c r="M10" i="2"/>
  <c r="T9" i="2"/>
  <c r="S9" i="2"/>
  <c r="R9" i="2"/>
  <c r="Q9" i="2"/>
  <c r="P9" i="2"/>
  <c r="O9" i="2"/>
  <c r="N9" i="2"/>
  <c r="M9" i="2"/>
  <c r="T8" i="2"/>
  <c r="S8" i="2"/>
  <c r="R8" i="2"/>
  <c r="Q8" i="2"/>
  <c r="P8" i="2"/>
  <c r="O8" i="2"/>
  <c r="N8" i="2"/>
  <c r="M8" i="2"/>
  <c r="T7" i="2"/>
  <c r="S7" i="2"/>
  <c r="R7" i="2"/>
  <c r="Q7" i="2"/>
  <c r="P7" i="2"/>
  <c r="O7" i="2"/>
  <c r="N7" i="2"/>
  <c r="M7" i="2"/>
  <c r="C7" i="2"/>
  <c r="C9" i="2" s="1"/>
  <c r="T6" i="2"/>
  <c r="S6" i="2"/>
  <c r="R6" i="2"/>
  <c r="Q6" i="2"/>
  <c r="P6" i="2"/>
  <c r="O6" i="2"/>
  <c r="N6" i="2"/>
  <c r="M6" i="2"/>
  <c r="T5" i="2"/>
  <c r="S5" i="2"/>
  <c r="R5" i="2"/>
  <c r="Q5" i="2"/>
  <c r="P5" i="2"/>
  <c r="O5" i="2"/>
  <c r="N5" i="2"/>
  <c r="M5" i="2"/>
  <c r="D22" i="2" l="1"/>
  <c r="C22" i="2"/>
  <c r="C10" i="2"/>
  <c r="C11" i="2"/>
  <c r="C17" i="2" s="1"/>
</calcChain>
</file>

<file path=xl/sharedStrings.xml><?xml version="1.0" encoding="utf-8"?>
<sst xmlns="http://schemas.openxmlformats.org/spreadsheetml/2006/main" count="54" uniqueCount="27">
  <si>
    <t>Part 1: Define the data, uncontrollable inputs, model parameters, and the decision variables that influence the total inventory cost</t>
  </si>
  <si>
    <t>Annual Demand</t>
  </si>
  <si>
    <t xml:space="preserve">uncontrollable inputs </t>
  </si>
  <si>
    <t>DATA</t>
  </si>
  <si>
    <t>Unit Cost</t>
  </si>
  <si>
    <t>Parameter</t>
  </si>
  <si>
    <t>Carrying cost rate</t>
  </si>
  <si>
    <t>Order cost</t>
  </si>
  <si>
    <t>Holding Cost</t>
  </si>
  <si>
    <t>PART 1</t>
  </si>
  <si>
    <t>Uncontrolable Input</t>
  </si>
  <si>
    <t>Inventory Level  Q</t>
  </si>
  <si>
    <t>Unit cost</t>
  </si>
  <si>
    <t>Order Quantity  Q</t>
  </si>
  <si>
    <t>Decision variable</t>
  </si>
  <si>
    <t>Inventory per Order Q/2</t>
  </si>
  <si>
    <t xml:space="preserve">Inventory per Order Q/2 </t>
  </si>
  <si>
    <t>Number of Times to Order N</t>
  </si>
  <si>
    <t>Total Cost = Ordering Cost + Holding Cost</t>
  </si>
  <si>
    <t>Objective:  To be Minimized</t>
  </si>
  <si>
    <t>Please refer R file attached for part 3</t>
  </si>
  <si>
    <t>Above Minimizations are done using Excel Solver</t>
  </si>
  <si>
    <t>Annual Ordering Cost = Annual Demand * Order Cost / Order Quantity</t>
  </si>
  <si>
    <t>Annual Holding Cost (Opportunity Cost) =  Order Quantity * Holding Cost / 2</t>
  </si>
  <si>
    <t>What-if Analysis</t>
  </si>
  <si>
    <t>Total Cost (C)</t>
  </si>
  <si>
    <t>Order Quantity (2Q)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</si>
</sst>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&quot;$&quot;#,##0.0_);[Red]\(&quot;$&quot;#,##0.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4"/>
      <name val="Arial"/>
      <family val="2"/>
    </font>
    <font>
      <b/>
      <sz val="14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20"/>
      <color theme="1"/>
      <name val="Calibri (Body)"/>
    </font>
    <font>
      <b/>
      <sz val="26"/>
      <color theme="1"/>
      <name val="Calibri (Body)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2" tint="-0.89999084444715716"/>
      <name val="Arial"/>
      <family val="2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4" fillId="0" borderId="0" xfId="2"/>
    <xf numFmtId="0" fontId="6" fillId="0" borderId="0" xfId="2" applyFont="1"/>
    <xf numFmtId="0" fontId="4" fillId="0" borderId="0" xfId="2" applyAlignment="1">
      <alignment horizontal="center"/>
    </xf>
    <xf numFmtId="0" fontId="6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9" fontId="9" fillId="0" borderId="0" xfId="2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8" fontId="9" fillId="0" borderId="0" xfId="2" applyNumberFormat="1" applyFont="1" applyAlignment="1">
      <alignment horizontal="center" vertical="center"/>
    </xf>
    <xf numFmtId="8" fontId="4" fillId="0" borderId="0" xfId="2" applyNumberFormat="1"/>
    <xf numFmtId="0" fontId="15" fillId="0" borderId="0" xfId="2" applyFont="1"/>
    <xf numFmtId="0" fontId="17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0" fillId="0" borderId="0" xfId="2" applyFont="1"/>
    <xf numFmtId="0" fontId="14" fillId="0" borderId="0" xfId="2" applyFont="1" applyAlignment="1">
      <alignment horizontal="left"/>
    </xf>
    <xf numFmtId="0" fontId="16" fillId="0" borderId="0" xfId="2" applyFont="1" applyAlignment="1">
      <alignment horizontal="left" vertical="center"/>
    </xf>
    <xf numFmtId="0" fontId="17" fillId="0" borderId="0" xfId="2" applyFont="1"/>
    <xf numFmtId="0" fontId="14" fillId="0" borderId="0" xfId="2" applyFont="1" applyAlignment="1">
      <alignment horizontal="left" vertical="center"/>
    </xf>
    <xf numFmtId="8" fontId="14" fillId="7" borderId="11" xfId="2" applyNumberFormat="1" applyFont="1" applyFill="1" applyBorder="1" applyAlignment="1">
      <alignment horizontal="center"/>
    </xf>
    <xf numFmtId="0" fontId="7" fillId="6" borderId="0" xfId="2" applyFont="1" applyFill="1"/>
    <xf numFmtId="0" fontId="17" fillId="0" borderId="0" xfId="3" applyNumberFormat="1" applyFont="1" applyFill="1" applyBorder="1" applyAlignment="1">
      <alignment horizontal="center"/>
    </xf>
    <xf numFmtId="8" fontId="16" fillId="0" borderId="0" xfId="2" applyNumberFormat="1" applyFont="1" applyAlignment="1">
      <alignment horizontal="center" vertical="center"/>
    </xf>
    <xf numFmtId="164" fontId="16" fillId="0" borderId="0" xfId="2" applyNumberFormat="1" applyFont="1" applyAlignment="1">
      <alignment horizontal="center" vertical="center"/>
    </xf>
    <xf numFmtId="8" fontId="17" fillId="0" borderId="0" xfId="2" applyNumberFormat="1" applyFont="1" applyAlignment="1">
      <alignment horizontal="center" vertical="center"/>
    </xf>
    <xf numFmtId="0" fontId="16" fillId="0" borderId="0" xfId="2" applyFont="1" applyAlignment="1">
      <alignment horizontal="center" vertical="center"/>
    </xf>
    <xf numFmtId="8" fontId="17" fillId="0" borderId="0" xfId="2" applyNumberFormat="1" applyFont="1" applyAlignment="1">
      <alignment horizontal="center"/>
    </xf>
    <xf numFmtId="8" fontId="17" fillId="0" borderId="0" xfId="2" applyNumberFormat="1" applyFont="1" applyAlignment="1">
      <alignment vertical="center"/>
    </xf>
    <xf numFmtId="0" fontId="14" fillId="0" borderId="0" xfId="2" applyFont="1"/>
    <xf numFmtId="8" fontId="11" fillId="6" borderId="17" xfId="2" applyNumberFormat="1" applyFont="1" applyFill="1" applyBorder="1"/>
    <xf numFmtId="8" fontId="15" fillId="0" borderId="0" xfId="2" applyNumberFormat="1" applyFont="1"/>
    <xf numFmtId="8" fontId="7" fillId="7" borderId="11" xfId="2" applyNumberFormat="1" applyFont="1" applyFill="1" applyBorder="1" applyAlignment="1">
      <alignment horizontal="center"/>
    </xf>
    <xf numFmtId="0" fontId="14" fillId="2" borderId="19" xfId="2" applyFont="1" applyFill="1" applyBorder="1" applyAlignment="1">
      <alignment horizontal="center" wrapText="1"/>
    </xf>
    <xf numFmtId="0" fontId="14" fillId="2" borderId="20" xfId="2" applyFont="1" applyFill="1" applyBorder="1" applyAlignment="1">
      <alignment horizontal="center" vertical="center"/>
    </xf>
    <xf numFmtId="165" fontId="14" fillId="7" borderId="1" xfId="2" applyNumberFormat="1" applyFont="1" applyFill="1" applyBorder="1" applyAlignment="1">
      <alignment horizontal="center"/>
    </xf>
    <xf numFmtId="8" fontId="17" fillId="9" borderId="6" xfId="2" applyNumberFormat="1" applyFont="1" applyFill="1" applyBorder="1" applyAlignment="1">
      <alignment horizontal="center"/>
    </xf>
    <xf numFmtId="0" fontId="14" fillId="2" borderId="18" xfId="2" applyFont="1" applyFill="1" applyBorder="1" applyAlignment="1">
      <alignment horizontal="center" vertical="center"/>
    </xf>
    <xf numFmtId="0" fontId="10" fillId="7" borderId="0" xfId="2" applyFont="1" applyFill="1"/>
    <xf numFmtId="164" fontId="20" fillId="8" borderId="29" xfId="2" applyNumberFormat="1" applyFont="1" applyFill="1" applyBorder="1" applyAlignment="1">
      <alignment horizontal="center" vertical="center"/>
    </xf>
    <xf numFmtId="164" fontId="20" fillId="8" borderId="30" xfId="2" applyNumberFormat="1" applyFont="1" applyFill="1" applyBorder="1" applyAlignment="1">
      <alignment horizontal="center" vertical="center"/>
    </xf>
    <xf numFmtId="164" fontId="20" fillId="8" borderId="31" xfId="2" applyNumberFormat="1" applyFont="1" applyFill="1" applyBorder="1" applyAlignment="1">
      <alignment horizontal="center" vertical="center"/>
    </xf>
    <xf numFmtId="0" fontId="10" fillId="8" borderId="32" xfId="2" applyFont="1" applyFill="1" applyBorder="1" applyAlignment="1">
      <alignment horizontal="center"/>
    </xf>
    <xf numFmtId="0" fontId="10" fillId="8" borderId="3" xfId="2" applyFont="1" applyFill="1" applyBorder="1" applyAlignment="1">
      <alignment horizontal="center"/>
    </xf>
    <xf numFmtId="0" fontId="10" fillId="8" borderId="33" xfId="2" applyFont="1" applyFill="1" applyBorder="1" applyAlignment="1">
      <alignment horizontal="center"/>
    </xf>
    <xf numFmtId="6" fontId="14" fillId="7" borderId="8" xfId="2" applyNumberFormat="1" applyFont="1" applyFill="1" applyBorder="1" applyAlignment="1">
      <alignment horizontal="center"/>
    </xf>
    <xf numFmtId="8" fontId="14" fillId="7" borderId="9" xfId="2" applyNumberFormat="1" applyFont="1" applyFill="1" applyBorder="1" applyAlignment="1">
      <alignment horizontal="center"/>
    </xf>
    <xf numFmtId="0" fontId="7" fillId="5" borderId="21" xfId="2" applyFont="1" applyFill="1" applyBorder="1" applyAlignment="1">
      <alignment horizontal="center" vertical="center"/>
    </xf>
    <xf numFmtId="0" fontId="7" fillId="5" borderId="21" xfId="2" applyFont="1" applyFill="1" applyBorder="1" applyAlignment="1">
      <alignment horizontal="center"/>
    </xf>
    <xf numFmtId="0" fontId="18" fillId="5" borderId="21" xfId="2" applyFont="1" applyFill="1" applyBorder="1" applyAlignment="1">
      <alignment horizontal="center"/>
    </xf>
    <xf numFmtId="0" fontId="19" fillId="5" borderId="21" xfId="2" applyFont="1" applyFill="1" applyBorder="1" applyAlignment="1">
      <alignment horizontal="center"/>
    </xf>
    <xf numFmtId="0" fontId="17" fillId="5" borderId="21" xfId="2" applyFont="1" applyFill="1" applyBorder="1" applyAlignment="1">
      <alignment horizontal="center" vertical="center"/>
    </xf>
    <xf numFmtId="0" fontId="14" fillId="9" borderId="5" xfId="2" applyFont="1" applyFill="1" applyBorder="1"/>
    <xf numFmtId="0" fontId="17" fillId="9" borderId="6" xfId="3" applyNumberFormat="1" applyFont="1" applyFill="1" applyBorder="1" applyAlignment="1">
      <alignment horizontal="center"/>
    </xf>
    <xf numFmtId="0" fontId="14" fillId="9" borderId="7" xfId="2" applyFont="1" applyFill="1" applyBorder="1" applyAlignment="1">
      <alignment horizontal="center"/>
    </xf>
    <xf numFmtId="0" fontId="16" fillId="9" borderId="8" xfId="2" applyFont="1" applyFill="1" applyBorder="1" applyAlignment="1">
      <alignment vertical="center"/>
    </xf>
    <xf numFmtId="8" fontId="16" fillId="9" borderId="1" xfId="2" applyNumberFormat="1" applyFont="1" applyFill="1" applyBorder="1" applyAlignment="1">
      <alignment horizontal="center" vertical="center"/>
    </xf>
    <xf numFmtId="0" fontId="16" fillId="9" borderId="9" xfId="2" applyFont="1" applyFill="1" applyBorder="1" applyAlignment="1">
      <alignment horizontal="center" vertical="center"/>
    </xf>
    <xf numFmtId="164" fontId="16" fillId="9" borderId="1" xfId="2" applyNumberFormat="1" applyFont="1" applyFill="1" applyBorder="1" applyAlignment="1">
      <alignment horizontal="center" vertical="center"/>
    </xf>
    <xf numFmtId="0" fontId="16" fillId="9" borderId="10" xfId="2" applyFont="1" applyFill="1" applyBorder="1" applyAlignment="1">
      <alignment vertical="center"/>
    </xf>
    <xf numFmtId="8" fontId="17" fillId="9" borderId="11" xfId="2" applyNumberFormat="1" applyFont="1" applyFill="1" applyBorder="1" applyAlignment="1">
      <alignment horizontal="center" vertical="center"/>
    </xf>
    <xf numFmtId="0" fontId="17" fillId="9" borderId="12" xfId="2" applyFont="1" applyFill="1" applyBorder="1" applyAlignment="1">
      <alignment horizontal="center"/>
    </xf>
    <xf numFmtId="0" fontId="16" fillId="9" borderId="5" xfId="2" applyFont="1" applyFill="1" applyBorder="1" applyAlignment="1">
      <alignment vertical="center"/>
    </xf>
    <xf numFmtId="0" fontId="16" fillId="9" borderId="6" xfId="2" applyFont="1" applyFill="1" applyBorder="1" applyAlignment="1">
      <alignment horizontal="center" vertical="center"/>
    </xf>
    <xf numFmtId="0" fontId="16" fillId="9" borderId="7" xfId="2" applyFont="1" applyFill="1" applyBorder="1" applyAlignment="1">
      <alignment horizontal="center" vertical="center"/>
    </xf>
    <xf numFmtId="0" fontId="16" fillId="9" borderId="1" xfId="2" applyFont="1" applyFill="1" applyBorder="1" applyAlignment="1">
      <alignment horizontal="center" vertical="center"/>
    </xf>
    <xf numFmtId="0" fontId="17" fillId="9" borderId="11" xfId="2" applyFont="1" applyFill="1" applyBorder="1" applyAlignment="1">
      <alignment horizontal="center"/>
    </xf>
    <xf numFmtId="0" fontId="16" fillId="9" borderId="12" xfId="2" applyFont="1" applyFill="1" applyBorder="1" applyAlignment="1">
      <alignment horizontal="center" vertical="center"/>
    </xf>
    <xf numFmtId="0" fontId="14" fillId="9" borderId="10" xfId="2" applyFont="1" applyFill="1" applyBorder="1"/>
    <xf numFmtId="0" fontId="14" fillId="9" borderId="12" xfId="2" applyFont="1" applyFill="1" applyBorder="1" applyAlignment="1">
      <alignment horizontal="center" vertical="center"/>
    </xf>
    <xf numFmtId="0" fontId="15" fillId="9" borderId="15" xfId="2" applyFont="1" applyFill="1" applyBorder="1" applyAlignment="1">
      <alignment horizontal="center"/>
    </xf>
    <xf numFmtId="0" fontId="15" fillId="9" borderId="4" xfId="2" applyFont="1" applyFill="1" applyBorder="1" applyAlignment="1">
      <alignment horizontal="center"/>
    </xf>
    <xf numFmtId="8" fontId="15" fillId="9" borderId="16" xfId="2" applyNumberFormat="1" applyFont="1" applyFill="1" applyBorder="1" applyAlignment="1">
      <alignment horizontal="center"/>
    </xf>
    <xf numFmtId="0" fontId="15" fillId="9" borderId="8" xfId="2" applyFont="1" applyFill="1" applyBorder="1" applyAlignment="1">
      <alignment horizontal="center"/>
    </xf>
    <xf numFmtId="0" fontId="15" fillId="9" borderId="1" xfId="2" applyFont="1" applyFill="1" applyBorder="1" applyAlignment="1">
      <alignment horizontal="center"/>
    </xf>
    <xf numFmtId="8" fontId="15" fillId="9" borderId="9" xfId="2" applyNumberFormat="1" applyFont="1" applyFill="1" applyBorder="1" applyAlignment="1">
      <alignment horizontal="center"/>
    </xf>
    <xf numFmtId="8" fontId="15" fillId="9" borderId="14" xfId="2" applyNumberFormat="1" applyFont="1" applyFill="1" applyBorder="1" applyAlignment="1">
      <alignment horizontal="center"/>
    </xf>
    <xf numFmtId="0" fontId="15" fillId="9" borderId="13" xfId="2" applyFont="1" applyFill="1" applyBorder="1" applyAlignment="1">
      <alignment horizontal="center"/>
    </xf>
    <xf numFmtId="0" fontId="15" fillId="9" borderId="10" xfId="2" applyFont="1" applyFill="1" applyBorder="1" applyAlignment="1">
      <alignment horizontal="center"/>
    </xf>
    <xf numFmtId="0" fontId="15" fillId="9" borderId="11" xfId="2" applyFont="1" applyFill="1" applyBorder="1" applyAlignment="1">
      <alignment horizontal="center"/>
    </xf>
    <xf numFmtId="8" fontId="15" fillId="9" borderId="12" xfId="2" applyNumberFormat="1" applyFont="1" applyFill="1" applyBorder="1" applyAlignment="1">
      <alignment horizontal="center"/>
    </xf>
    <xf numFmtId="0" fontId="7" fillId="9" borderId="7" xfId="2" applyFont="1" applyFill="1" applyBorder="1" applyAlignment="1">
      <alignment horizontal="center"/>
    </xf>
    <xf numFmtId="0" fontId="14" fillId="9" borderId="12" xfId="2" applyFont="1" applyFill="1" applyBorder="1" applyAlignment="1">
      <alignment horizontal="center"/>
    </xf>
    <xf numFmtId="0" fontId="10" fillId="9" borderId="24" xfId="2" applyFont="1" applyFill="1" applyBorder="1"/>
    <xf numFmtId="0" fontId="10" fillId="9" borderId="0" xfId="2" applyFont="1" applyFill="1"/>
    <xf numFmtId="0" fontId="10" fillId="9" borderId="26" xfId="2" applyFont="1" applyFill="1" applyBorder="1"/>
    <xf numFmtId="0" fontId="10" fillId="9" borderId="27" xfId="2" applyFont="1" applyFill="1" applyBorder="1"/>
    <xf numFmtId="0" fontId="10" fillId="9" borderId="25" xfId="2" applyFont="1" applyFill="1" applyBorder="1"/>
    <xf numFmtId="0" fontId="10" fillId="9" borderId="28" xfId="2" applyFont="1" applyFill="1" applyBorder="1"/>
    <xf numFmtId="0" fontId="12" fillId="2" borderId="5" xfId="2" applyFont="1" applyFill="1" applyBorder="1" applyAlignment="1">
      <alignment horizontal="center" vertical="center"/>
    </xf>
    <xf numFmtId="0" fontId="4" fillId="2" borderId="6" xfId="2" applyFill="1" applyBorder="1" applyAlignment="1">
      <alignment horizontal="center" vertical="center"/>
    </xf>
    <xf numFmtId="0" fontId="4" fillId="2" borderId="7" xfId="2" applyFill="1" applyBorder="1" applyAlignment="1">
      <alignment horizontal="center" vertical="center"/>
    </xf>
    <xf numFmtId="0" fontId="4" fillId="2" borderId="10" xfId="2" applyFill="1" applyBorder="1" applyAlignment="1">
      <alignment horizontal="center" vertical="center"/>
    </xf>
    <xf numFmtId="0" fontId="4" fillId="2" borderId="11" xfId="2" applyFill="1" applyBorder="1" applyAlignment="1">
      <alignment horizontal="center" vertical="center"/>
    </xf>
    <xf numFmtId="0" fontId="4" fillId="2" borderId="12" xfId="2" applyFill="1" applyBorder="1" applyAlignment="1">
      <alignment horizontal="center" vertical="center"/>
    </xf>
    <xf numFmtId="0" fontId="21" fillId="9" borderId="18" xfId="2" applyFont="1" applyFill="1" applyBorder="1" applyAlignment="1">
      <alignment horizontal="center" vertical="center"/>
    </xf>
    <xf numFmtId="0" fontId="7" fillId="9" borderId="19" xfId="2" applyFont="1" applyFill="1" applyBorder="1" applyAlignment="1">
      <alignment horizontal="center" vertical="center"/>
    </xf>
    <xf numFmtId="0" fontId="7" fillId="9" borderId="20" xfId="2" applyFont="1" applyFill="1" applyBorder="1" applyAlignment="1">
      <alignment horizontal="center" vertical="center"/>
    </xf>
    <xf numFmtId="0" fontId="6" fillId="0" borderId="3" xfId="2" applyFont="1" applyBorder="1" applyAlignment="1">
      <alignment horizontal="center"/>
    </xf>
    <xf numFmtId="0" fontId="10" fillId="2" borderId="22" xfId="2" applyFont="1" applyFill="1" applyBorder="1" applyAlignment="1">
      <alignment horizontal="center" vertical="center"/>
    </xf>
    <xf numFmtId="0" fontId="10" fillId="2" borderId="17" xfId="2" applyFont="1" applyFill="1" applyBorder="1" applyAlignment="1">
      <alignment horizontal="center" vertical="center"/>
    </xf>
    <xf numFmtId="0" fontId="10" fillId="2" borderId="23" xfId="2" applyFont="1" applyFill="1" applyBorder="1" applyAlignment="1">
      <alignment horizontal="center" vertical="center"/>
    </xf>
    <xf numFmtId="0" fontId="14" fillId="9" borderId="13" xfId="2" applyFont="1" applyFill="1" applyBorder="1" applyAlignment="1">
      <alignment horizontal="left" wrapText="1"/>
    </xf>
    <xf numFmtId="0" fontId="14" fillId="9" borderId="15" xfId="2" applyFont="1" applyFill="1" applyBorder="1" applyAlignment="1">
      <alignment horizontal="left" wrapText="1"/>
    </xf>
    <xf numFmtId="0" fontId="7" fillId="9" borderId="14" xfId="2" applyFont="1" applyFill="1" applyBorder="1" applyAlignment="1">
      <alignment horizontal="center"/>
    </xf>
    <xf numFmtId="0" fontId="7" fillId="9" borderId="16" xfId="2" applyFont="1" applyFill="1" applyBorder="1" applyAlignment="1">
      <alignment horizontal="center"/>
    </xf>
    <xf numFmtId="8" fontId="17" fillId="9" borderId="2" xfId="2" applyNumberFormat="1" applyFont="1" applyFill="1" applyBorder="1" applyAlignment="1">
      <alignment horizontal="center" vertical="center"/>
    </xf>
    <xf numFmtId="8" fontId="17" fillId="9" borderId="4" xfId="2" applyNumberFormat="1" applyFont="1" applyFill="1" applyBorder="1" applyAlignment="1">
      <alignment horizontal="center" vertical="center"/>
    </xf>
    <xf numFmtId="0" fontId="14" fillId="9" borderId="14" xfId="2" applyFont="1" applyFill="1" applyBorder="1" applyAlignment="1">
      <alignment horizontal="center"/>
    </xf>
    <xf numFmtId="0" fontId="14" fillId="9" borderId="16" xfId="2" applyFont="1" applyFill="1" applyBorder="1" applyAlignment="1">
      <alignment horizontal="center"/>
    </xf>
    <xf numFmtId="0" fontId="6" fillId="0" borderId="0" xfId="2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3" fillId="4" borderId="3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4" borderId="33" xfId="2" applyFont="1" applyFill="1" applyBorder="1" applyAlignment="1">
      <alignment horizontal="center" vertical="center"/>
    </xf>
  </cellXfs>
  <cellStyles count="4">
    <cellStyle name="Currency" xfId="1" builtinId="4"/>
    <cellStyle name="Currency 2" xfId="3" xr:uid="{5BFB033A-2B5B-4710-A95C-D0538B2ABEEC}"/>
    <cellStyle name="Normal" xfId="0" builtinId="0"/>
    <cellStyle name="Normal 2" xfId="2" xr:uid="{4C208260-7A34-43DB-B407-801C791F65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Costs vs Order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'Sheet1 (4)'!$D$22:$D$37</c:f>
              <c:numCache>
                <c:formatCode>"$"#,##0.00_);[Red]\("$"#,##0.00\)</c:formatCode>
                <c:ptCount val="16"/>
                <c:pt idx="0">
                  <c:v>8282.8906894611828</c:v>
                </c:pt>
                <c:pt idx="1">
                  <c:v>8282.989585931653</c:v>
                </c:pt>
                <c:pt idx="2">
                  <c:v>8283.1347051138491</c:v>
                </c:pt>
                <c:pt idx="3">
                  <c:v>8283.3257199602776</c:v>
                </c:pt>
                <c:pt idx="4">
                  <c:v>8283.5623065015479</c:v>
                </c:pt>
                <c:pt idx="5">
                  <c:v>8283.8441438102309</c:v>
                </c:pt>
                <c:pt idx="6">
                  <c:v>8284.1709139652412</c:v>
                </c:pt>
                <c:pt idx="7">
                  <c:v>8284.5423020167254</c:v>
                </c:pt>
                <c:pt idx="8">
                  <c:v>8284.9579959514176</c:v>
                </c:pt>
                <c:pt idx="9">
                  <c:v>8285.4176866585076</c:v>
                </c:pt>
                <c:pt idx="10">
                  <c:v>8285.9210678959571</c:v>
                </c:pt>
                <c:pt idx="11">
                  <c:v>8286.4678362573104</c:v>
                </c:pt>
                <c:pt idx="12">
                  <c:v>8287.0576911389326</c:v>
                </c:pt>
                <c:pt idx="13">
                  <c:v>8287.6903347077387</c:v>
                </c:pt>
                <c:pt idx="14">
                  <c:v>8288.3654718693288</c:v>
                </c:pt>
                <c:pt idx="15">
                  <c:v>8289.0828102366013</c:v>
                </c:pt>
              </c:numCache>
            </c:numRef>
          </c:xVal>
          <c:yVal>
            <c:numRef>
              <c:f>'Sheet1 (4)'!$C$22:$C$37</c:f>
              <c:numCache>
                <c:formatCode>General</c:formatCode>
                <c:ptCount val="16"/>
                <c:pt idx="0">
                  <c:v>799.9</c:v>
                </c:pt>
                <c:pt idx="1">
                  <c:v>801.8</c:v>
                </c:pt>
                <c:pt idx="2">
                  <c:v>803.69999999999993</c:v>
                </c:pt>
                <c:pt idx="3">
                  <c:v>805.59999999999991</c:v>
                </c:pt>
                <c:pt idx="4">
                  <c:v>807.5</c:v>
                </c:pt>
                <c:pt idx="5">
                  <c:v>809.4</c:v>
                </c:pt>
                <c:pt idx="6">
                  <c:v>811.3</c:v>
                </c:pt>
                <c:pt idx="7">
                  <c:v>813.19999999999993</c:v>
                </c:pt>
                <c:pt idx="8">
                  <c:v>815.09999999999991</c:v>
                </c:pt>
                <c:pt idx="9" formatCode="&quot;$&quot;#,##0.0_);[Red]\(&quot;$&quot;#,##0.0\)">
                  <c:v>817</c:v>
                </c:pt>
                <c:pt idx="10">
                  <c:v>818.9</c:v>
                </c:pt>
                <c:pt idx="11">
                  <c:v>820.8</c:v>
                </c:pt>
                <c:pt idx="12">
                  <c:v>822.69999999999993</c:v>
                </c:pt>
                <c:pt idx="13">
                  <c:v>824.59999999999991</c:v>
                </c:pt>
                <c:pt idx="14">
                  <c:v>826.5</c:v>
                </c:pt>
                <c:pt idx="15">
                  <c:v>828.4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2-F24A-96E8-CDB199657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90816"/>
        <c:axId val="545393520"/>
      </c:scatterChart>
      <c:valAx>
        <c:axId val="5453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3520"/>
        <c:crosses val="autoZero"/>
        <c:crossBetween val="midCat"/>
      </c:valAx>
      <c:valAx>
        <c:axId val="54539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3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</xdr:colOff>
      <xdr:row>38</xdr:row>
      <xdr:rowOff>44450</xdr:rowOff>
    </xdr:from>
    <xdr:to>
      <xdr:col>3</xdr:col>
      <xdr:colOff>2743200</xdr:colOff>
      <xdr:row>59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72BCE5-6FD6-1494-6774-B3B1124D7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1453-B377-4F9E-A2DD-35DDE03D205F}">
  <dimension ref="A1:T58"/>
  <sheetViews>
    <sheetView tabSelected="1" workbookViewId="0">
      <selection activeCell="C7" sqref="C7"/>
    </sheetView>
  </sheetViews>
  <sheetFormatPr baseColWidth="10" defaultColWidth="12.5" defaultRowHeight="16" x14ac:dyDescent="0.2"/>
  <cols>
    <col min="1" max="1" width="12.5" style="5"/>
    <col min="2" max="2" width="71.6640625" style="5" bestFit="1" customWidth="1"/>
    <col min="3" max="3" width="20.6640625" style="5" customWidth="1"/>
    <col min="4" max="4" width="36.6640625" style="5" customWidth="1"/>
    <col min="5" max="5" width="12.5" style="5"/>
    <col min="6" max="6" width="17" style="5" customWidth="1"/>
    <col min="7" max="7" width="71.6640625" style="5" bestFit="1" customWidth="1"/>
    <col min="8" max="8" width="32.5" style="5" customWidth="1"/>
    <col min="9" max="9" width="38.33203125" style="5" customWidth="1"/>
    <col min="10" max="16384" width="12.5" style="5"/>
  </cols>
  <sheetData>
    <row r="1" spans="1:20" ht="59" customHeight="1" thickBot="1" x14ac:dyDescent="0.25">
      <c r="A1" s="115" t="s">
        <v>9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7"/>
    </row>
    <row r="2" spans="1:20" ht="17" thickBot="1" x14ac:dyDescent="0.25"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ht="20" thickBot="1" x14ac:dyDescent="0.3">
      <c r="A3" s="51">
        <v>1</v>
      </c>
      <c r="B3" s="54" t="s">
        <v>1</v>
      </c>
      <c r="C3" s="55">
        <v>16500</v>
      </c>
      <c r="D3" s="56" t="s">
        <v>10</v>
      </c>
      <c r="F3" s="50">
        <v>6</v>
      </c>
      <c r="G3" s="54" t="s">
        <v>1</v>
      </c>
      <c r="H3" s="55">
        <v>16500</v>
      </c>
      <c r="I3" s="56" t="s">
        <v>10</v>
      </c>
      <c r="K3" s="52">
        <v>7</v>
      </c>
      <c r="L3" s="17"/>
      <c r="M3" s="101" t="s">
        <v>24</v>
      </c>
      <c r="N3" s="102"/>
      <c r="O3" s="102"/>
      <c r="P3" s="102"/>
      <c r="Q3" s="102"/>
      <c r="R3" s="102"/>
      <c r="S3" s="102"/>
      <c r="T3" s="103"/>
    </row>
    <row r="4" spans="1:20" ht="20" thickBot="1" x14ac:dyDescent="0.25">
      <c r="A4" s="6"/>
      <c r="B4" s="57" t="s">
        <v>12</v>
      </c>
      <c r="C4" s="58">
        <v>79</v>
      </c>
      <c r="D4" s="59" t="s">
        <v>5</v>
      </c>
      <c r="G4" s="57" t="s">
        <v>12</v>
      </c>
      <c r="H4" s="58">
        <v>79</v>
      </c>
      <c r="I4" s="59" t="s">
        <v>5</v>
      </c>
      <c r="K4" s="17"/>
      <c r="L4" s="17"/>
      <c r="M4" s="44">
        <v>160</v>
      </c>
      <c r="N4" s="45">
        <v>170</v>
      </c>
      <c r="O4" s="45">
        <v>180</v>
      </c>
      <c r="P4" s="45">
        <v>190</v>
      </c>
      <c r="Q4" s="45">
        <v>200</v>
      </c>
      <c r="R4" s="45">
        <v>210</v>
      </c>
      <c r="S4" s="45">
        <v>220</v>
      </c>
      <c r="T4" s="46">
        <v>230</v>
      </c>
    </row>
    <row r="5" spans="1:20" ht="19" x14ac:dyDescent="0.2">
      <c r="A5" s="6"/>
      <c r="B5" s="57" t="s">
        <v>6</v>
      </c>
      <c r="C5" s="60">
        <v>0.125</v>
      </c>
      <c r="D5" s="59" t="s">
        <v>5</v>
      </c>
      <c r="G5" s="57" t="s">
        <v>6</v>
      </c>
      <c r="H5" s="60">
        <v>0.125</v>
      </c>
      <c r="I5" s="59" t="s">
        <v>5</v>
      </c>
      <c r="K5" s="17"/>
      <c r="L5" s="41">
        <v>8.5000000000000006E-2</v>
      </c>
      <c r="M5" s="85">
        <f>H6*H3/SQRT(2*M4*H3/(H4*L5))+H4*L5*SQRT(2*M4*H3/(H4*L5))/1.9</f>
        <v>6855.4257355204036</v>
      </c>
      <c r="N5" s="86">
        <f>$H$6*$H$3/SQRT(2*$N$4*$H$3/($H$4*$L$5))+$H$4*$L$5*SQRT(2*$N$4*$H$3/($H$4*$L$5))/1.9</f>
        <v>6840.7610015503697</v>
      </c>
      <c r="O5" s="86">
        <f>$H$6*$H$3/SQRT(2*$O$4*$H$3/($H$4*$L$5))+$H$4*$L$5*SQRT(2*$O$4*$H$3/($H$4*$L$5))/1.9</f>
        <v>6832.6920740483183</v>
      </c>
      <c r="P5" s="86">
        <f>$H$6*$H$3/SQRT(2*$P$4*$H$3/($H$4*$L$5))+$H$4*$L$5*SQRT(2*$P$4*$H$3/($H$4*$L$5))/2</f>
        <v>6659.4412105552901</v>
      </c>
      <c r="Q5" s="86">
        <f>$H$6*$H$3/SQRT(2*$Q$4*$H$3/($H$4*$L$5))+$H$4*$L$5*SQRT(2*$Q$4*$H$3/($H$4*$L$5))/2</f>
        <v>6657.2516851926212</v>
      </c>
      <c r="R5" s="86">
        <f>$H$6*$H$3/SQRT(2*$R$4*$H$3/($H$4*$L$5))+$H$4*$L$5*SQRT(2*$R$4*$H$3/($H$4*$L$5))/2</f>
        <v>6659.2327153466304</v>
      </c>
      <c r="S5" s="86">
        <f>$H$6*$H$3/SQRT(2*$S$4*$H$3/($H$4*$L$5))+$H$4*$L$5*SQRT(2*$S$4*$H$3/($H$4*$L$5))/2</f>
        <v>6664.8124504745074</v>
      </c>
      <c r="T5" s="89">
        <f>$H$6*$H$3/SQRT(2*$T$4*$H$3/($H$4*$L$5))+$H$4*$L$5*SQRT(2*$T$4*$H$3/($H$4*$L$5))/2</f>
        <v>6673.5131465661552</v>
      </c>
    </row>
    <row r="6" spans="1:20" ht="19" x14ac:dyDescent="0.2">
      <c r="A6" s="6"/>
      <c r="B6" s="57" t="s">
        <v>7</v>
      </c>
      <c r="C6" s="58">
        <v>200</v>
      </c>
      <c r="D6" s="59" t="s">
        <v>5</v>
      </c>
      <c r="G6" s="57" t="s">
        <v>7</v>
      </c>
      <c r="H6" s="58">
        <v>200</v>
      </c>
      <c r="I6" s="59" t="s">
        <v>5</v>
      </c>
      <c r="K6" s="17"/>
      <c r="L6" s="42">
        <v>9.5000000000000001E-2</v>
      </c>
      <c r="M6" s="85">
        <f>H6*H3/SQRT(2*M4*H3/(H4*L6))+H4*L6*SQRT(2*M4*H3/(H4*L6))/1.9</f>
        <v>7247.4757402328123</v>
      </c>
      <c r="N6" s="86">
        <f>$H$6*$H$3/SQRT(2*$N$4*$H$3/($H$4*$L$6))+$H$4*$L$6*SQRT(2*$N$4*$H$3/($H$4*$L$6))/1.9</f>
        <v>7231.9723553541608</v>
      </c>
      <c r="O6" s="86">
        <f>$H$6*$H$3/SQRT(2*$O$4*$H$3/($H$4*$L$6))+$H$4*$L$6*SQRT(2*$O$4*$H$3/($H$4*$L$6))/1.9</f>
        <v>7223.4419797689061</v>
      </c>
      <c r="P6" s="86">
        <f>$H$6*$H$3/SQRT(2*$P$4*$H$3/($H$4*$L$6))+$H$4*$L$6*SQRT(2*$P$4*$H$3/($H$4*$L$6))/2</f>
        <v>7040.283197428922</v>
      </c>
      <c r="Q6" s="86">
        <f>$H$6*$H$3/SQRT(2*$Q$4*$H$3/($H$4*$L$6))+$H$4*$L$6*SQRT(2*$Q$4*$H$3/($H$4*$L$6))/2</f>
        <v>7037.9684568773118</v>
      </c>
      <c r="R6" s="86">
        <f>$H$6*$H$3/SQRT(2*$R$4*$H$3/($H$4*$L$6))+$H$4*$L$6*SQRT(2*$R$4*$H$3/($H$4*$L$6))/2</f>
        <v>7040.0627787379444</v>
      </c>
      <c r="S6" s="86">
        <f>$H$6*$H$3/SQRT(2*$S$4*$H$3/($H$4*$L$6))+$H$4*$L$6*SQRT(2*$S$4*$H$3/($H$4*$L$6))/2</f>
        <v>7045.9616093191989</v>
      </c>
      <c r="T6" s="89">
        <f>$H$6*$H$3/SQRT(2*$T$4*$H$3/($H$4*$L$6))+$H$4*$L$6*SQRT(2*$T$4*$H$3/($H$4*$L$6))/2</f>
        <v>7055.1598832528853</v>
      </c>
    </row>
    <row r="7" spans="1:20" ht="20" thickBot="1" x14ac:dyDescent="0.3">
      <c r="B7" s="61" t="s">
        <v>8</v>
      </c>
      <c r="C7" s="62">
        <f>C4*C5</f>
        <v>9.875</v>
      </c>
      <c r="D7" s="63"/>
      <c r="G7" s="61" t="s">
        <v>8</v>
      </c>
      <c r="H7" s="62">
        <f>H4*H5</f>
        <v>9.875</v>
      </c>
      <c r="I7" s="63"/>
      <c r="K7" s="17"/>
      <c r="L7" s="42">
        <v>0.105</v>
      </c>
      <c r="M7" s="85">
        <f>$H$6*$H$3/SQRT(2*$M$4*$H$3/($H$4*$L$7))+$H$4*$L$7*SQRT(2*$M$4*$H$3/($H$4*$L$7))/1.9</f>
        <v>7619.3797119772735</v>
      </c>
      <c r="N7" s="86">
        <f>$H$6*$H$3/SQRT(2*$N$4*$H$3/($H$4*$L$7))+$H$4*$L$7*SQRT(2*$N$4*$H$3/($H$4*$L$7))/1.9</f>
        <v>7603.0807714295133</v>
      </c>
      <c r="O7" s="86">
        <f>$H$6*$H$3/SQRT(2*$O$4*$H$3/($H$4*$L$7))+$H$4*$L$7*SQRT(2*$O$4*$H$3/($H$4*$L$7))/1.9</f>
        <v>7594.1126599104882</v>
      </c>
      <c r="P7" s="86">
        <f>$H$6*$H$3/SQRT(2*$P$4*$H$3/($H$4*$L$7))+$H$4*$L$7*SQRT(2*$P$4*$H$3/($H$4*$L$7))/2</f>
        <v>7401.5550908682626</v>
      </c>
      <c r="Q7" s="86">
        <f>$H$6*$H$3/SQRT(2*$Q$4*$H$3/($H$4*$L$7))+$H$4*$L$7*SQRT(2*$Q$4*$H$3/($H$4*$L$7))/2</f>
        <v>7399.121569483772</v>
      </c>
      <c r="R7" s="86">
        <f>$H$6*$H$3/SQRT(2*$R$4*$H$3/($H$4*$L$7))+$H$4*$L$7*SQRT(2*$R$4*$H$3/($H$4*$L$7))/2</f>
        <v>7401.3233613996363</v>
      </c>
      <c r="S7" s="86">
        <f>$H$6*$H$3/SQRT(2*$S$4*$H$3/($H$4*$L$7))+$H$4*$L$7*SQRT(2*$S$4*$H$3/($H$4*$L$7))/2</f>
        <v>7407.5248902720541</v>
      </c>
      <c r="T7" s="89">
        <f>$H$6*$H$3/SQRT(2*$T$4*$H$3/($H$4*$L$7))+$H$4*$L$7*SQRT(2*$T$4*$H$3/($H$4*$L$7))/2</f>
        <v>7417.1951733206024</v>
      </c>
    </row>
    <row r="8" spans="1:20" ht="20" thickBot="1" x14ac:dyDescent="0.3">
      <c r="A8" s="6"/>
      <c r="B8" s="14"/>
      <c r="C8" s="15"/>
      <c r="D8" s="16"/>
      <c r="G8" s="6"/>
      <c r="H8" s="7"/>
      <c r="I8" s="8"/>
      <c r="K8" s="17"/>
      <c r="L8" s="42">
        <v>0.115</v>
      </c>
      <c r="M8" s="85">
        <f>$H$6*$H$3/SQRT(2*$M$4*$H$3/($H$4*$L$8))+$H$4*$L$8*SQRT(2*$M$4*$H$3/($H$4*$L$8))/1.9</f>
        <v>7973.956971624475</v>
      </c>
      <c r="N8" s="86">
        <f>$H$6*$H$3/SQRT(2*$N$4*$H$3/($H$4*$L$8))+$H$4*$L$8*SQRT(2*$N$4*$H$3/($H$4*$L$8))/1.9</f>
        <v>7956.8995397174403</v>
      </c>
      <c r="O8" s="86">
        <f>$H$6*$H$3/SQRT(2*$O$4*$H$3/($H$4*$L$8))+$H$4*$L$8*SQRT(2*$O$4*$H$3/($H$4*$L$8))/1.9</f>
        <v>7947.5140860358206</v>
      </c>
      <c r="P8" s="86">
        <f>$H$6*$H$3/SQRT(2*$P$4*$H$3/($H$4*$L$8))+$H$4*$L$8*SQRT(2*$P$4*$H$3/($H$4*$L$8))/2</f>
        <v>7745.9956123351758</v>
      </c>
      <c r="Q8" s="86">
        <f>$H$6*$H$3/SQRT(2*$Q$4*$H$3/($H$4*$L$8))+$H$4*$L$8*SQRT(2*$Q$4*$H$3/($H$4*$L$8))/2</f>
        <v>7743.448844022927</v>
      </c>
      <c r="R8" s="86">
        <f>$H$6*$H$3/SQRT(2*$R$4*$H$3/($H$4*$L$8))+$H$4*$L$8*SQRT(2*$R$4*$H$3/($H$4*$L$8))/2</f>
        <v>7745.7530990490905</v>
      </c>
      <c r="S8" s="86">
        <f>$H$6*$H$3/SQRT(2*$S$4*$H$3/($H$4*$L$8))+$H$4*$L$8*SQRT(2*$S$4*$H$3/($H$4*$L$8))/2</f>
        <v>7752.2432237385328</v>
      </c>
      <c r="T8" s="89">
        <f>$H$6*$H$3/SQRT(2*$T$4*$H$3/($H$4*$L$8))+$H$4*$L$8*SQRT(2*$T$4*$H$3/($H$4*$L$8))/2</f>
        <v>7762.3635253703505</v>
      </c>
    </row>
    <row r="9" spans="1:20" ht="19" x14ac:dyDescent="0.2">
      <c r="A9" s="6"/>
      <c r="B9" s="64" t="s">
        <v>13</v>
      </c>
      <c r="C9" s="65">
        <f>ROUND(SQRT((2*C3*C6)/C7),0)</f>
        <v>818</v>
      </c>
      <c r="D9" s="66" t="s">
        <v>14</v>
      </c>
      <c r="G9" s="64" t="s">
        <v>13</v>
      </c>
      <c r="H9" s="65">
        <v>818</v>
      </c>
      <c r="I9" s="66" t="s">
        <v>14</v>
      </c>
      <c r="K9" s="17"/>
      <c r="L9" s="42">
        <v>0.125</v>
      </c>
      <c r="M9" s="85">
        <f>$H$6*$H$3/SQRT(2*$M$4*$H$3/($H$4*$L$9))+$H$4*$L$9*SQRT(2*$M$4*$H$3/($H$4*$L$9))/1.9</f>
        <v>8313.4248282730186</v>
      </c>
      <c r="N9" s="86">
        <f>$H$6*$H$3/SQRT(2*$N$4*$H$3/($H$4*$L$9))+$H$4*$L$9*SQRT(2*$N$4*$H$3/($H$4*$L$9))/1.9</f>
        <v>8295.6412261759506</v>
      </c>
      <c r="O9" s="86">
        <f>$H$6*$H$3/SQRT(2*$O$4*$H$3/($H$4*$L$9))+$H$4*$L$9*SQRT(2*$O$4*$H$3/($H$4*$L$9))/1.9</f>
        <v>8285.8562143005347</v>
      </c>
      <c r="P9" s="86">
        <f>$H$6*$H$3/SQRT(2*$P$4*$H$3/($H$4*$L$9))+$H$4*$L$9*SQRT(2*$P$4*$H$3/($H$4*$L$9))/2</f>
        <v>8075.7586819737062</v>
      </c>
      <c r="Q9" s="40">
        <f>$H$6*$H$3/SQRT(2*$Q$4*$H$3/($H$4*$L$9))+$H$4*$L$9*SQRT(2*$Q$4*$H$3/($H$4*$L$9))/1.9</f>
        <v>8285.5535843687594</v>
      </c>
      <c r="R9" s="86">
        <f>$H$6*$H$3/SQRT(2*$R$4*$H$3/($H$4*$L$9))+$H$4*$L$9*SQRT(2*$R$4*$H$3/($H$4*$L$9))/2</f>
        <v>8075.5058443949583</v>
      </c>
      <c r="S9" s="86">
        <f>$H$6*$H$3/SQRT(2*$S$4*$H$3/($H$4*$L$9))+$H$4*$L$9*SQRT(2*$S$4*$H$3/($H$4*$L$9))/2</f>
        <v>8082.2722671288429</v>
      </c>
      <c r="T9" s="89">
        <f>$H$6*$H$3/SQRT(2*$T$4*$H$3/($H$4*$L$9))+$H$4*$L$9*SQRT(2*$T$4*$H$3/($H$4*$L$9))/2</f>
        <v>8092.8234109530385</v>
      </c>
    </row>
    <row r="10" spans="1:20" ht="19" x14ac:dyDescent="0.2">
      <c r="A10" s="6"/>
      <c r="B10" s="57" t="s">
        <v>15</v>
      </c>
      <c r="C10" s="67">
        <f>C9/1.9</f>
        <v>430.5263157894737</v>
      </c>
      <c r="D10" s="59" t="s">
        <v>14</v>
      </c>
      <c r="G10" s="57" t="s">
        <v>16</v>
      </c>
      <c r="H10" s="67">
        <f>H9/1.9</f>
        <v>430.5263157894737</v>
      </c>
      <c r="I10" s="59" t="s">
        <v>14</v>
      </c>
      <c r="K10" s="17"/>
      <c r="L10" s="42">
        <v>0.13500000000000001</v>
      </c>
      <c r="M10" s="85">
        <f>$H$6*$H$3/SQRT(2*$M$4*$H$3/($H$4*$L$10))+$H$4*$L$10*SQRT(2*$M$4*$H$3/($H$4*$L$10))/1.9</f>
        <v>8639.564512484063</v>
      </c>
      <c r="N10" s="86">
        <f>$H$6*$H$3/SQRT(2*$N$4*$H$3/($H$4*$L$10))+$H$4*$L$10*SQRT(2*$N$4*$H$3/($H$4*$L$10))/1.9</f>
        <v>8621.0832510598357</v>
      </c>
      <c r="O10" s="86">
        <f>$H$6*$H$3/SQRT(2*$O$4*$H$3/($H$4*$L$10))+$H$4*$L$10*SQRT(2*$O$4*$H$3/($H$4*$L$10))/1.9</f>
        <v>8610.914368427304</v>
      </c>
      <c r="P10" s="86">
        <f>$H$6*$H$3/SQRT(2*$P$4*$H$3/($H$4*$L$10))+$H$4*$L$10*SQRT(2*$P$4*$H$3/($H$4*$L$10))/2</f>
        <v>8392.5746081063589</v>
      </c>
      <c r="Q10" s="86">
        <f>$H$6*$H$3/SQRT(2*$Q$4*$H$3/($H$4*$L$10))+$H$4*$L$10*SQRT(2*$Q$4*$H$3/($H$4*$L$10))/2</f>
        <v>8389.8152542234202</v>
      </c>
      <c r="R10" s="86">
        <f>$H$6*$H$3/SQRT(2*$R$4*$H$3/($H$4*$L$10))+$H$4*$L$10*SQRT(2*$R$4*$H$3/($H$4*$L$10))/2</f>
        <v>8392.3118515868882</v>
      </c>
      <c r="S10" s="86">
        <f>$H$6*$H$3/SQRT(2*$S$4*$H$3/($H$4*$L$10))+$H$4*$L$10*SQRT(2*$S$4*$H$3/($H$4*$L$10))/2</f>
        <v>8399.3437243632325</v>
      </c>
      <c r="T10" s="89">
        <f>$H$6*$H$3/SQRT(2*$T$4*$H$3/($H$4*$L$10))+$H$4*$L$10*SQRT(2*$T$4*$H$3/($H$4*$L$10))/2</f>
        <v>8410.3087946721153</v>
      </c>
    </row>
    <row r="11" spans="1:20" ht="20" thickBot="1" x14ac:dyDescent="0.3">
      <c r="A11" s="6"/>
      <c r="B11" s="61" t="s">
        <v>17</v>
      </c>
      <c r="C11" s="68">
        <f>C3/C9</f>
        <v>20.171149144254279</v>
      </c>
      <c r="D11" s="69" t="s">
        <v>14</v>
      </c>
      <c r="G11" s="61" t="s">
        <v>17</v>
      </c>
      <c r="H11" s="68">
        <f>H3/H9</f>
        <v>20.171149144254279</v>
      </c>
      <c r="I11" s="69" t="s">
        <v>14</v>
      </c>
      <c r="K11" s="17"/>
      <c r="L11" s="42">
        <v>0.14499999999999999</v>
      </c>
      <c r="M11" s="85">
        <f>$H$6*$H$3/SQRT(2*$M$4*$H$3/($H$4*$L$11))+$H$4*$L$11*SQRT(2*$M$4*$H$3/($H$4*$L$11))/1.9</f>
        <v>8953.8325623948131</v>
      </c>
      <c r="N11" s="86">
        <f>$H$6*$H$3/SQRT(2*$N$4*$H$3/($H$4*$L$11))+$H$4*$L$11*SQRT(2*$N$4*$H$3/($H$4*$L$11))/1.9</f>
        <v>8934.6790367633694</v>
      </c>
      <c r="O11" s="86">
        <f>$H$6*$H$3/SQRT(2*$O$4*$H$3/($H$4*$L$11))+$H$4*$L$11*SQRT(2*$O$4*$H$3/($H$4*$L$11))/1.9</f>
        <v>8924.1402564455948</v>
      </c>
      <c r="P11" s="86">
        <f>$H$6*$H$3/SQRT(2*$P$4*$H$3/($H$4*$L$11))+$H$4*$L$11*SQRT(2*$P$4*$H$3/($H$4*$L$11))/2</f>
        <v>8697.8582890151447</v>
      </c>
      <c r="Q11" s="86">
        <f>$H$6*$H$3/SQRT(2*$Q$4*$H$3/($H$4*$L$11))+$H$4*$L$11*SQRT(2*$Q$4*$H$3/($H$4*$L$11))/2</f>
        <v>8694.9985623920602</v>
      </c>
      <c r="R11" s="86">
        <f>$H$6*$H$3/SQRT(2*$R$4*$H$3/($H$4*$L$11))+$H$4*$L$11*SQRT(2*$R$4*$H$3/($H$4*$L$11))/2</f>
        <v>8697.5859746089482</v>
      </c>
      <c r="S11" s="86">
        <f>$H$6*$H$3/SQRT(2*$S$4*$H$3/($H$4*$L$11))+$H$4*$L$11*SQRT(2*$S$4*$H$3/($H$4*$L$11))/2</f>
        <v>8704.8736349242899</v>
      </c>
      <c r="T11" s="89">
        <f>$H$6*$H$3/SQRT(2*$T$4*$H$3/($H$4*$L$11))+$H$4*$L$11*SQRT(2*$T$4*$H$3/($H$4*$L$11))/2</f>
        <v>8716.2375646037035</v>
      </c>
    </row>
    <row r="12" spans="1:20" ht="19" customHeight="1" thickBot="1" x14ac:dyDescent="0.25">
      <c r="A12" s="112"/>
      <c r="B12" s="112"/>
      <c r="C12" s="112"/>
      <c r="D12" s="112"/>
      <c r="G12" s="6"/>
      <c r="H12" s="7"/>
      <c r="I12" s="8"/>
      <c r="K12" s="17"/>
      <c r="L12" s="43">
        <v>0.155</v>
      </c>
      <c r="M12" s="87">
        <f>$H$6*$H$3/SQRT(2*$M$4*$H$3/($H$4*$L$12))+$H$4*$L$12*SQRT(2*$M$4*$H$3/($H$4*$L$12))/1.9</f>
        <v>9257.4380983849605</v>
      </c>
      <c r="N12" s="88">
        <f>$H$6*$H$3/SQRT(2*$N$4*$H$3/($H$4*$L$12))+$H$4*$L$12*SQRT(2*$N$4*$H$3/($H$4*$L$12))/1.9</f>
        <v>9237.6351171852002</v>
      </c>
      <c r="O12" s="88">
        <f>$H$6*$H$3/SQRT(2*$O$4*$H$3/($H$4*$L$12))+$H$4*$L$12*SQRT(2*$O$4*$H$3/($H$4*$L$12))/1.9</f>
        <v>9226.7389891032381</v>
      </c>
      <c r="P12" s="88">
        <f>$H$6*$H$3/SQRT(2*$P$4*$H$3/($H$4*$L$12))+$H$4*$L$12*SQRT(2*$P$4*$H$3/($H$4*$L$12))/2</f>
        <v>8992.7842784616696</v>
      </c>
      <c r="Q12" s="88">
        <f>$H$6*$H$3/SQRT(2*$Q$4*$H$3/($H$4*$L$12))+$H$4*$L$12*SQRT(2*$Q$4*$H$3/($H$4*$L$12))/2</f>
        <v>8989.8275845535536</v>
      </c>
      <c r="R12" s="88">
        <f>$H$6*$H$3/SQRT(2*$R$4*$H$3/($H$4*$L$12))+$H$4*$L$12*SQRT(2*$R$4*$H$3/($H$4*$L$12))/2</f>
        <v>8992.5027304495634</v>
      </c>
      <c r="S12" s="88">
        <f>$H$6*$H$3/SQRT(2*$S$4*$H$3/($H$4*$L$12))+$H$4*$L$12*SQRT(2*$S$4*$H$3/($H$4*$L$12))/2</f>
        <v>9000.0374999218748</v>
      </c>
      <c r="T12" s="90">
        <f>$H$6*$H$3/SQRT(2*$T$4*$H$3/($H$4*$L$12))+$H$4*$L$12*SQRT(2*$T$4*$H$3/($H$4*$L$12))/2</f>
        <v>9011.7867564361659</v>
      </c>
    </row>
    <row r="13" spans="1:20" ht="20" customHeight="1" thickBot="1" x14ac:dyDescent="0.25">
      <c r="A13" s="112"/>
      <c r="B13" s="112"/>
      <c r="C13" s="112"/>
      <c r="D13" s="112"/>
      <c r="G13" s="6"/>
      <c r="H13" s="9"/>
      <c r="I13" s="8"/>
      <c r="L13" s="10"/>
    </row>
    <row r="14" spans="1:20" ht="19" customHeight="1" thickBot="1" x14ac:dyDescent="0.3">
      <c r="A14" s="50">
        <v>2</v>
      </c>
      <c r="B14" s="54" t="s">
        <v>22</v>
      </c>
      <c r="C14" s="38">
        <f>C3*C6/C9</f>
        <v>4034.2298288508559</v>
      </c>
      <c r="D14" s="56"/>
      <c r="G14" s="54" t="s">
        <v>22</v>
      </c>
      <c r="H14" s="38">
        <f>H3*H6/H9</f>
        <v>4034.2298288508559</v>
      </c>
      <c r="I14" s="83"/>
    </row>
    <row r="15" spans="1:20" ht="18" customHeight="1" x14ac:dyDescent="0.2">
      <c r="A15" s="6"/>
      <c r="B15" s="104" t="s">
        <v>23</v>
      </c>
      <c r="C15" s="108">
        <f>C9*C7/2</f>
        <v>4038.875</v>
      </c>
      <c r="D15" s="110"/>
      <c r="G15" s="104" t="s">
        <v>23</v>
      </c>
      <c r="H15" s="108">
        <f>H9*H7/2</f>
        <v>4038.875</v>
      </c>
      <c r="I15" s="106"/>
    </row>
    <row r="16" spans="1:20" ht="18" customHeight="1" x14ac:dyDescent="0.2">
      <c r="A16" s="6"/>
      <c r="B16" s="105"/>
      <c r="C16" s="109"/>
      <c r="D16" s="111"/>
      <c r="G16" s="105"/>
      <c r="H16" s="109"/>
      <c r="I16" s="107"/>
    </row>
    <row r="17" spans="1:20" ht="20" thickBot="1" x14ac:dyDescent="0.3">
      <c r="A17" s="6"/>
      <c r="B17" s="70" t="s">
        <v>18</v>
      </c>
      <c r="C17" s="22">
        <f>SUM(C14,C15)</f>
        <v>8073.1048288508555</v>
      </c>
      <c r="D17" s="71" t="s">
        <v>19</v>
      </c>
      <c r="G17" s="70" t="s">
        <v>18</v>
      </c>
      <c r="H17" s="34">
        <f>SUM(H14,H15)</f>
        <v>8073.1048288508555</v>
      </c>
      <c r="I17" s="84" t="s">
        <v>19</v>
      </c>
      <c r="M17" s="7"/>
      <c r="N17" s="7"/>
      <c r="O17" s="7"/>
      <c r="P17" s="7"/>
      <c r="Q17" s="7"/>
      <c r="R17" s="7"/>
      <c r="S17" s="7"/>
      <c r="T17" s="7"/>
    </row>
    <row r="18" spans="1:20" ht="24" customHeight="1" thickBot="1" x14ac:dyDescent="0.25">
      <c r="A18" s="6"/>
      <c r="B18" s="100"/>
      <c r="C18" s="100"/>
      <c r="D18" s="100"/>
      <c r="G18" s="23"/>
      <c r="H18" s="32"/>
      <c r="I18" s="8"/>
      <c r="M18" s="7"/>
      <c r="N18" s="7"/>
      <c r="O18" s="7"/>
      <c r="P18" s="7"/>
      <c r="Q18" s="7"/>
      <c r="R18" s="7"/>
      <c r="S18" s="7"/>
      <c r="T18" s="7"/>
    </row>
    <row r="19" spans="1:20" ht="25" customHeight="1" thickBot="1" x14ac:dyDescent="0.25">
      <c r="A19" s="49">
        <v>3</v>
      </c>
      <c r="B19" s="97" t="s">
        <v>20</v>
      </c>
      <c r="C19" s="98"/>
      <c r="D19" s="99"/>
      <c r="G19" s="91" t="s">
        <v>21</v>
      </c>
      <c r="H19" s="92"/>
      <c r="I19" s="93"/>
      <c r="J19" s="7"/>
      <c r="K19" s="7"/>
      <c r="L19" s="7"/>
      <c r="M19" s="7"/>
      <c r="N19" s="7"/>
      <c r="O19" s="7"/>
      <c r="P19" s="7"/>
      <c r="Q19" s="7"/>
    </row>
    <row r="20" spans="1:20" ht="19" customHeight="1" thickBot="1" x14ac:dyDescent="0.3">
      <c r="A20" s="6"/>
      <c r="B20" s="14"/>
      <c r="C20" s="14"/>
      <c r="D20" s="33"/>
      <c r="G20" s="94"/>
      <c r="H20" s="95"/>
      <c r="I20" s="96"/>
      <c r="L20" s="10"/>
    </row>
    <row r="21" spans="1:20" ht="19" customHeight="1" thickBot="1" x14ac:dyDescent="0.3">
      <c r="A21" s="50">
        <v>4</v>
      </c>
      <c r="B21" s="39" t="s">
        <v>11</v>
      </c>
      <c r="C21" s="35" t="s">
        <v>26</v>
      </c>
      <c r="D21" s="36" t="s">
        <v>25</v>
      </c>
      <c r="G21" s="11"/>
      <c r="H21" s="12"/>
      <c r="L21" s="10"/>
    </row>
    <row r="22" spans="1:20" ht="19" customHeight="1" x14ac:dyDescent="0.25">
      <c r="B22" s="72">
        <f t="shared" ref="B22:B29" si="0">B23-1</f>
        <v>421</v>
      </c>
      <c r="C22" s="73">
        <f>1.9*B22</f>
        <v>799.9</v>
      </c>
      <c r="D22" s="74">
        <f t="shared" ref="D22:D37" si="1">($C$6*$C$3)/(1.9*B22)+$C$4*$C$5*B22</f>
        <v>8282.8906894611828</v>
      </c>
      <c r="G22" s="11"/>
      <c r="H22" s="13"/>
      <c r="L22" s="10"/>
    </row>
    <row r="23" spans="1:20" ht="19" customHeight="1" x14ac:dyDescent="0.25">
      <c r="A23" s="6"/>
      <c r="B23" s="75">
        <f t="shared" si="0"/>
        <v>422</v>
      </c>
      <c r="C23" s="76">
        <f t="shared" ref="C23:C37" si="2">1.9*B23</f>
        <v>801.8</v>
      </c>
      <c r="D23" s="77">
        <f t="shared" si="1"/>
        <v>8282.989585931653</v>
      </c>
      <c r="G23" s="11"/>
      <c r="L23" s="10"/>
    </row>
    <row r="24" spans="1:20" ht="19" customHeight="1" x14ac:dyDescent="0.25">
      <c r="A24" s="6"/>
      <c r="B24" s="75">
        <f t="shared" si="0"/>
        <v>423</v>
      </c>
      <c r="C24" s="76">
        <f t="shared" si="2"/>
        <v>803.69999999999993</v>
      </c>
      <c r="D24" s="77">
        <f t="shared" si="1"/>
        <v>8283.1347051138491</v>
      </c>
      <c r="H24" s="13"/>
    </row>
    <row r="25" spans="1:20" ht="19" x14ac:dyDescent="0.25">
      <c r="A25" s="6"/>
      <c r="B25" s="75">
        <f t="shared" si="0"/>
        <v>424</v>
      </c>
      <c r="C25" s="76">
        <f t="shared" si="2"/>
        <v>805.59999999999991</v>
      </c>
      <c r="D25" s="77">
        <f t="shared" si="1"/>
        <v>8283.3257199602776</v>
      </c>
      <c r="G25" s="24"/>
      <c r="H25" s="18"/>
    </row>
    <row r="26" spans="1:20" ht="19" x14ac:dyDescent="0.25">
      <c r="A26" s="6"/>
      <c r="B26" s="75">
        <f t="shared" si="0"/>
        <v>425</v>
      </c>
      <c r="C26" s="76">
        <f t="shared" si="2"/>
        <v>807.5</v>
      </c>
      <c r="D26" s="77">
        <f t="shared" si="1"/>
        <v>8283.5623065015479</v>
      </c>
      <c r="G26" s="25"/>
      <c r="H26" s="19"/>
    </row>
    <row r="27" spans="1:20" ht="19" x14ac:dyDescent="0.25">
      <c r="A27" s="6"/>
      <c r="B27" s="75">
        <f t="shared" si="0"/>
        <v>426</v>
      </c>
      <c r="C27" s="76">
        <f t="shared" si="2"/>
        <v>809.4</v>
      </c>
      <c r="D27" s="77">
        <f t="shared" si="1"/>
        <v>8283.8441438102309</v>
      </c>
      <c r="G27" s="26"/>
      <c r="H27" s="19"/>
    </row>
    <row r="28" spans="1:20" ht="19" x14ac:dyDescent="0.25">
      <c r="A28" s="6"/>
      <c r="B28" s="75">
        <f t="shared" si="0"/>
        <v>427</v>
      </c>
      <c r="C28" s="76">
        <f t="shared" si="2"/>
        <v>811.3</v>
      </c>
      <c r="D28" s="77">
        <f t="shared" si="1"/>
        <v>8284.1709139652412</v>
      </c>
      <c r="G28" s="25"/>
      <c r="H28" s="19"/>
    </row>
    <row r="29" spans="1:20" ht="19" x14ac:dyDescent="0.25">
      <c r="A29" s="6"/>
      <c r="B29" s="75">
        <f t="shared" si="0"/>
        <v>428</v>
      </c>
      <c r="C29" s="76">
        <f t="shared" si="2"/>
        <v>813.19999999999993</v>
      </c>
      <c r="D29" s="77">
        <f t="shared" si="1"/>
        <v>8284.5423020167254</v>
      </c>
      <c r="G29" s="27"/>
      <c r="H29" s="20"/>
    </row>
    <row r="30" spans="1:20" ht="19" customHeight="1" x14ac:dyDescent="0.25">
      <c r="A30" s="6"/>
      <c r="B30" s="75">
        <f>B31-1</f>
        <v>429</v>
      </c>
      <c r="C30" s="76">
        <f t="shared" si="2"/>
        <v>815.09999999999991</v>
      </c>
      <c r="D30" s="77">
        <f t="shared" si="1"/>
        <v>8284.9579959514176</v>
      </c>
      <c r="G30" s="7"/>
      <c r="H30" s="8"/>
    </row>
    <row r="31" spans="1:20" ht="19" x14ac:dyDescent="0.25">
      <c r="A31" s="6"/>
      <c r="B31" s="47">
        <v>430</v>
      </c>
      <c r="C31" s="37">
        <f t="shared" si="2"/>
        <v>817</v>
      </c>
      <c r="D31" s="48">
        <f t="shared" si="1"/>
        <v>8285.4176866585076</v>
      </c>
      <c r="G31" s="28"/>
      <c r="H31" s="19"/>
    </row>
    <row r="32" spans="1:20" ht="19" x14ac:dyDescent="0.25">
      <c r="A32" s="6"/>
      <c r="B32" s="75">
        <f t="shared" ref="B32:B37" si="3">1+B31</f>
        <v>431</v>
      </c>
      <c r="C32" s="76">
        <f t="shared" si="2"/>
        <v>818.9</v>
      </c>
      <c r="D32" s="78">
        <f t="shared" si="1"/>
        <v>8285.9210678959571</v>
      </c>
      <c r="G32" s="28"/>
      <c r="H32" s="19"/>
    </row>
    <row r="33" spans="1:8" ht="21" customHeight="1" x14ac:dyDescent="0.25">
      <c r="B33" s="75">
        <f t="shared" si="3"/>
        <v>432</v>
      </c>
      <c r="C33" s="76">
        <f t="shared" si="2"/>
        <v>820.8</v>
      </c>
      <c r="D33" s="78">
        <f t="shared" si="1"/>
        <v>8286.4678362573104</v>
      </c>
      <c r="G33" s="15"/>
      <c r="H33" s="19"/>
    </row>
    <row r="34" spans="1:8" ht="19" customHeight="1" x14ac:dyDescent="0.25">
      <c r="A34" s="6"/>
      <c r="B34" s="75">
        <f t="shared" si="3"/>
        <v>433</v>
      </c>
      <c r="C34" s="76">
        <f t="shared" si="2"/>
        <v>822.69999999999993</v>
      </c>
      <c r="D34" s="78">
        <f t="shared" si="1"/>
        <v>8287.0576911389326</v>
      </c>
      <c r="G34" s="7"/>
      <c r="H34" s="8"/>
    </row>
    <row r="35" spans="1:8" ht="18" customHeight="1" x14ac:dyDescent="0.25">
      <c r="A35" s="6"/>
      <c r="B35" s="75">
        <f t="shared" si="3"/>
        <v>434</v>
      </c>
      <c r="C35" s="76">
        <f t="shared" si="2"/>
        <v>824.59999999999991</v>
      </c>
      <c r="D35" s="78">
        <f t="shared" si="1"/>
        <v>8287.6903347077387</v>
      </c>
      <c r="G35" s="9"/>
      <c r="H35" s="8"/>
    </row>
    <row r="36" spans="1:8" ht="19" x14ac:dyDescent="0.25">
      <c r="A36" s="6"/>
      <c r="B36" s="79">
        <f>1+B35</f>
        <v>435</v>
      </c>
      <c r="C36" s="76">
        <f t="shared" si="2"/>
        <v>826.5</v>
      </c>
      <c r="D36" s="78">
        <f t="shared" si="1"/>
        <v>8288.3654718693288</v>
      </c>
      <c r="G36" s="29"/>
      <c r="H36" s="16"/>
    </row>
    <row r="37" spans="1:8" ht="20" customHeight="1" thickBot="1" x14ac:dyDescent="0.3">
      <c r="A37" s="6"/>
      <c r="B37" s="80">
        <f t="shared" si="3"/>
        <v>436</v>
      </c>
      <c r="C37" s="81">
        <f t="shared" si="2"/>
        <v>828.4</v>
      </c>
      <c r="D37" s="82">
        <f t="shared" si="1"/>
        <v>8289.0828102366013</v>
      </c>
      <c r="G37" s="30"/>
      <c r="H37" s="31"/>
    </row>
    <row r="38" spans="1:8" ht="16" customHeight="1" thickBot="1" x14ac:dyDescent="0.3">
      <c r="C38" s="14"/>
      <c r="D38" s="33"/>
      <c r="G38" s="30"/>
      <c r="H38" s="31"/>
    </row>
    <row r="39" spans="1:8" ht="20" thickBot="1" x14ac:dyDescent="0.3">
      <c r="A39" s="53">
        <v>5</v>
      </c>
      <c r="C39" s="14"/>
      <c r="D39" s="33"/>
      <c r="G39" s="30"/>
      <c r="H39" s="21"/>
    </row>
    <row r="40" spans="1:8" ht="16" customHeight="1" x14ac:dyDescent="0.25">
      <c r="C40" s="14"/>
      <c r="D40" s="33"/>
    </row>
    <row r="41" spans="1:8" ht="16" customHeight="1" x14ac:dyDescent="0.25">
      <c r="C41" s="14"/>
      <c r="D41" s="33"/>
    </row>
    <row r="42" spans="1:8" ht="16" customHeight="1" x14ac:dyDescent="0.25">
      <c r="C42" s="14"/>
      <c r="D42" s="33"/>
    </row>
    <row r="43" spans="1:8" ht="16" customHeight="1" x14ac:dyDescent="0.25">
      <c r="C43" s="14"/>
      <c r="D43" s="33"/>
    </row>
    <row r="44" spans="1:8" ht="16" customHeight="1" x14ac:dyDescent="0.25">
      <c r="C44" s="14"/>
      <c r="D44" s="33"/>
    </row>
    <row r="45" spans="1:8" ht="16" customHeight="1" x14ac:dyDescent="0.25">
      <c r="C45" s="14"/>
      <c r="D45" s="33"/>
    </row>
    <row r="46" spans="1:8" ht="16" customHeight="1" x14ac:dyDescent="0.25">
      <c r="C46" s="14"/>
      <c r="D46" s="33"/>
    </row>
    <row r="47" spans="1:8" ht="16" customHeight="1" x14ac:dyDescent="0.25">
      <c r="C47" s="14"/>
      <c r="D47" s="33"/>
    </row>
    <row r="48" spans="1:8" ht="16" customHeight="1" x14ac:dyDescent="0.25">
      <c r="C48" s="14"/>
      <c r="D48" s="33"/>
    </row>
    <row r="49" spans="3:4" ht="16" customHeight="1" x14ac:dyDescent="0.25">
      <c r="C49" s="14"/>
      <c r="D49" s="33"/>
    </row>
    <row r="50" spans="3:4" ht="16" customHeight="1" x14ac:dyDescent="0.25">
      <c r="C50" s="14"/>
      <c r="D50" s="33"/>
    </row>
    <row r="51" spans="3:4" ht="16" customHeight="1" x14ac:dyDescent="0.25">
      <c r="C51" s="14"/>
      <c r="D51" s="33"/>
    </row>
    <row r="52" spans="3:4" ht="16" customHeight="1" x14ac:dyDescent="0.25">
      <c r="C52" s="14"/>
      <c r="D52" s="33"/>
    </row>
    <row r="53" spans="3:4" ht="16" customHeight="1" x14ac:dyDescent="0.25">
      <c r="C53" s="14"/>
      <c r="D53" s="33"/>
    </row>
    <row r="54" spans="3:4" ht="16" customHeight="1" x14ac:dyDescent="0.25">
      <c r="C54" s="14"/>
      <c r="D54" s="33"/>
    </row>
    <row r="55" spans="3:4" ht="16" customHeight="1" x14ac:dyDescent="0.25">
      <c r="D55" s="33"/>
    </row>
    <row r="56" spans="3:4" ht="16" customHeight="1" x14ac:dyDescent="0.25">
      <c r="D56" s="33"/>
    </row>
    <row r="57" spans="3:4" ht="16" customHeight="1" x14ac:dyDescent="0.25">
      <c r="D57" s="33"/>
    </row>
    <row r="58" spans="3:4" ht="16" customHeight="1" x14ac:dyDescent="0.25">
      <c r="D58" s="33"/>
    </row>
  </sheetData>
  <scenarios current="0">
    <scenario name="Solver" count="1" user="Microsoft Office User" comment="Created by Microsoft Office User on 3/24/2023">
      <inputCells r="H9" val="818"/>
    </scenario>
  </scenarios>
  <mergeCells count="12">
    <mergeCell ref="A1:T1"/>
    <mergeCell ref="B15:B16"/>
    <mergeCell ref="D15:D16"/>
    <mergeCell ref="C15:C16"/>
    <mergeCell ref="A12:D13"/>
    <mergeCell ref="G19:I20"/>
    <mergeCell ref="B19:D19"/>
    <mergeCell ref="B18:D18"/>
    <mergeCell ref="M3:T3"/>
    <mergeCell ref="G15:G16"/>
    <mergeCell ref="I15:I16"/>
    <mergeCell ref="H15:H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B9A75-2AF6-4C64-98E9-296E09D33619}">
  <dimension ref="A1:I11"/>
  <sheetViews>
    <sheetView workbookViewId="0">
      <selection activeCell="C7" sqref="C7"/>
    </sheetView>
  </sheetViews>
  <sheetFormatPr baseColWidth="10" defaultColWidth="8.83203125" defaultRowHeight="15" x14ac:dyDescent="0.2"/>
  <cols>
    <col min="1" max="1" width="16.5" customWidth="1"/>
    <col min="2" max="2" width="21.6640625" customWidth="1"/>
    <col min="3" max="4" width="20.6640625" bestFit="1" customWidth="1"/>
    <col min="8" max="8" width="6.5" customWidth="1"/>
    <col min="9" max="9" width="11.83203125" customWidth="1"/>
  </cols>
  <sheetData>
    <row r="1" spans="1:9" ht="63" customHeight="1" x14ac:dyDescent="0.2">
      <c r="A1" s="113" t="s">
        <v>0</v>
      </c>
      <c r="B1" s="113"/>
      <c r="C1" s="113"/>
      <c r="D1" s="113"/>
      <c r="E1" s="113"/>
      <c r="F1" s="113"/>
      <c r="G1" s="113"/>
      <c r="H1" s="113"/>
      <c r="I1" s="113"/>
    </row>
    <row r="4" spans="1:9" ht="16" x14ac:dyDescent="0.2">
      <c r="B4" s="114" t="s">
        <v>3</v>
      </c>
      <c r="C4" s="114"/>
      <c r="D4" s="114"/>
    </row>
    <row r="5" spans="1:9" x14ac:dyDescent="0.2">
      <c r="A5" s="1"/>
      <c r="B5" s="4" t="s">
        <v>1</v>
      </c>
      <c r="C5" s="2">
        <v>16500</v>
      </c>
      <c r="D5" s="2" t="s">
        <v>2</v>
      </c>
    </row>
    <row r="6" spans="1:9" x14ac:dyDescent="0.2">
      <c r="A6" s="1"/>
      <c r="B6" s="4" t="s">
        <v>4</v>
      </c>
      <c r="C6" s="3">
        <v>79</v>
      </c>
      <c r="D6" s="2" t="s">
        <v>5</v>
      </c>
    </row>
    <row r="7" spans="1:9" x14ac:dyDescent="0.2">
      <c r="A7" s="1"/>
      <c r="B7" s="4" t="s">
        <v>6</v>
      </c>
      <c r="C7" s="2"/>
      <c r="D7" s="2"/>
    </row>
    <row r="8" spans="1:9" x14ac:dyDescent="0.2">
      <c r="A8" s="1"/>
      <c r="B8" s="4" t="s">
        <v>7</v>
      </c>
      <c r="C8" s="2"/>
      <c r="D8" s="2"/>
    </row>
    <row r="9" spans="1:9" x14ac:dyDescent="0.2">
      <c r="A9" s="1"/>
      <c r="B9" s="4" t="s">
        <v>8</v>
      </c>
      <c r="C9" s="2"/>
      <c r="D9" s="2"/>
    </row>
    <row r="10" spans="1:9" x14ac:dyDescent="0.2">
      <c r="A10" s="1"/>
      <c r="B10" s="1"/>
      <c r="C10" s="1"/>
    </row>
    <row r="11" spans="1:9" x14ac:dyDescent="0.2">
      <c r="A11" s="1"/>
      <c r="B11" s="1"/>
      <c r="C11" s="1"/>
    </row>
  </sheetData>
  <mergeCells count="2">
    <mergeCell ref="A1:I1"/>
    <mergeCell ref="B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(4)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Shradha Siddamshetty</dc:creator>
  <cp:lastModifiedBy>Microsoft Office User</cp:lastModifiedBy>
  <dcterms:created xsi:type="dcterms:W3CDTF">2023-03-22T23:20:26Z</dcterms:created>
  <dcterms:modified xsi:type="dcterms:W3CDTF">2023-03-24T05:46:04Z</dcterms:modified>
</cp:coreProperties>
</file>