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bh\Desktop\odriv\"/>
    </mc:Choice>
  </mc:AlternateContent>
  <xr:revisionPtr revIDLastSave="0" documentId="8_{28DB84C1-A7EB-4418-8644-0FAAF62BEBB5}" xr6:coauthVersionLast="47" xr6:coauthVersionMax="47" xr10:uidLastSave="{00000000-0000-0000-0000-000000000000}"/>
  <bookViews>
    <workbookView xWindow="-120" yWindow="-120" windowWidth="20730" windowHeight="11040" xr2:uid="{CF9289E5-548A-417B-B3E6-D5EFFAE9A5D9}"/>
  </bookViews>
  <sheets>
    <sheet name="Graph_status" sheetId="1" r:id="rId1"/>
  </sheets>
  <externalReferences>
    <externalReference r:id="rId2"/>
  </externalReferences>
  <definedNames>
    <definedName name="GLOBALPUISS">[1]SETTINGS!$U$17</definedName>
    <definedName name="RESULTATGLOBAL1">[1]RATING!$DS$3</definedName>
    <definedName name="RESULTATGLOBAL2">[1]RATING!$DS$4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8" i="1" l="1"/>
  <c r="C67" i="1"/>
  <c r="C66" i="1"/>
  <c r="C65" i="1"/>
  <c r="A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C50" i="1"/>
  <c r="C49" i="1"/>
  <c r="C48" i="1"/>
  <c r="C47" i="1"/>
  <c r="A47" i="1"/>
  <c r="D46" i="1"/>
  <c r="C46" i="1"/>
  <c r="D45" i="1"/>
  <c r="C45" i="1"/>
  <c r="D44" i="1"/>
  <c r="C44" i="1"/>
  <c r="D43" i="1"/>
  <c r="C43" i="1"/>
  <c r="D42" i="1"/>
  <c r="C42" i="1"/>
  <c r="D41" i="1"/>
  <c r="C41" i="1"/>
  <c r="I40" i="1"/>
  <c r="D40" i="1"/>
  <c r="C40" i="1"/>
  <c r="C31" i="1"/>
  <c r="C30" i="1"/>
  <c r="C29" i="1"/>
  <c r="C28" i="1"/>
  <c r="A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C13" i="1"/>
  <c r="C12" i="1"/>
  <c r="C11" i="1"/>
  <c r="C10" i="1"/>
  <c r="A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</calcChain>
</file>

<file path=xl/sharedStrings.xml><?xml version="1.0" encoding="utf-8"?>
<sst xmlns="http://schemas.openxmlformats.org/spreadsheetml/2006/main" count="82" uniqueCount="23">
  <si>
    <t>DRIVABILITY</t>
  </si>
  <si>
    <t>Global index</t>
  </si>
  <si>
    <t>Target</t>
  </si>
  <si>
    <t>X</t>
  </si>
  <si>
    <t>Y</t>
  </si>
  <si>
    <t>Couleur</t>
  </si>
  <si>
    <t>P8 MHEV MDL2</t>
  </si>
  <si>
    <t>MG4_MODE B_Dec -1.8 _RWD_170ch</t>
  </si>
  <si>
    <t>Tesla_ModelY_RWD_275ch</t>
  </si>
  <si>
    <t>SKODA_Enyaq_iV80_RWD_204ch</t>
  </si>
  <si>
    <t>LeapMotor_T03_MY24_FWD_108ch</t>
  </si>
  <si>
    <t>VOLVO_EX30_AWD_428ch</t>
  </si>
  <si>
    <t>VOLVO_EX30_NORMAL_RWD_428ch</t>
  </si>
  <si>
    <t>index rouge</t>
  </si>
  <si>
    <t>index orange</t>
  </si>
  <si>
    <t>index vert</t>
  </si>
  <si>
    <t>Pleine échelle</t>
  </si>
  <si>
    <t>Seuils d'index fonction du Milestone</t>
  </si>
  <si>
    <t>seuil Vert/orange</t>
  </si>
  <si>
    <t>seuil Orange/Rouge</t>
  </si>
  <si>
    <t>Pleine Echelle</t>
  </si>
  <si>
    <t>Seuils du taux de points bas fonction du Milestone</t>
  </si>
  <si>
    <t>DYNAMIC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</si>
</sst>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rgb="FFF945B9"/>
      <name val="Calibri"/>
      <family val="2"/>
    </font>
    <font>
      <sz val="10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A461D"/>
        <bgColor indexed="64"/>
      </patternFill>
    </fill>
    <fill>
      <patternFill patternType="solid">
        <fgColor rgb="FF215CA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719B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538DD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6" fillId="2" borderId="1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7" fillId="0" borderId="0" xfId="1" applyFont="1" applyAlignment="1">
      <alignment vertical="center"/>
    </xf>
    <xf numFmtId="0" fontId="1" fillId="0" borderId="0" xfId="1" applyAlignment="1">
      <alignment horizontal="center" wrapText="1"/>
    </xf>
    <xf numFmtId="0" fontId="8" fillId="0" borderId="4" xfId="1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0" fontId="9" fillId="0" borderId="6" xfId="1" applyFont="1" applyBorder="1" applyAlignment="1">
      <alignment horizontal="center" vertical="center"/>
    </xf>
    <xf numFmtId="0" fontId="9" fillId="0" borderId="7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1" fillId="0" borderId="0" xfId="1" applyAlignment="1">
      <alignment horizontal="center" wrapText="1"/>
    </xf>
    <xf numFmtId="0" fontId="5" fillId="0" borderId="0" xfId="1" applyFont="1" applyAlignment="1">
      <alignment horizontal="center" wrapText="1"/>
    </xf>
    <xf numFmtId="0" fontId="1" fillId="0" borderId="4" xfId="1" applyBorder="1"/>
    <xf numFmtId="0" fontId="1" fillId="0" borderId="5" xfId="1" applyBorder="1"/>
    <xf numFmtId="10" fontId="1" fillId="0" borderId="6" xfId="1" applyNumberFormat="1" applyBorder="1"/>
    <xf numFmtId="1" fontId="1" fillId="0" borderId="6" xfId="1" applyNumberFormat="1" applyBorder="1"/>
    <xf numFmtId="0" fontId="1" fillId="3" borderId="7" xfId="1" applyFill="1" applyBorder="1"/>
    <xf numFmtId="0" fontId="1" fillId="0" borderId="0" xfId="1"/>
    <xf numFmtId="10" fontId="5" fillId="0" borderId="0" xfId="1" applyNumberFormat="1" applyFont="1"/>
    <xf numFmtId="0" fontId="1" fillId="4" borderId="7" xfId="1" applyFill="1" applyBorder="1"/>
    <xf numFmtId="0" fontId="1" fillId="5" borderId="7" xfId="1" applyFill="1" applyBorder="1"/>
    <xf numFmtId="0" fontId="1" fillId="6" borderId="7" xfId="1" applyFill="1" applyBorder="1"/>
    <xf numFmtId="0" fontId="3" fillId="2" borderId="7" xfId="1" applyFont="1" applyFill="1" applyBorder="1"/>
    <xf numFmtId="0" fontId="1" fillId="7" borderId="8" xfId="1" applyFill="1" applyBorder="1"/>
    <xf numFmtId="0" fontId="1" fillId="8" borderId="8" xfId="1" applyFill="1" applyBorder="1"/>
    <xf numFmtId="0" fontId="10" fillId="0" borderId="4" xfId="1" applyFont="1" applyBorder="1"/>
    <xf numFmtId="0" fontId="10" fillId="0" borderId="5" xfId="1" applyFont="1" applyBorder="1"/>
    <xf numFmtId="10" fontId="10" fillId="0" borderId="6" xfId="1" applyNumberFormat="1" applyFont="1" applyBorder="1"/>
    <xf numFmtId="0" fontId="10" fillId="0" borderId="9" xfId="1" applyFont="1" applyBorder="1" applyAlignment="1">
      <alignment horizontal="center"/>
    </xf>
    <xf numFmtId="0" fontId="10" fillId="0" borderId="8" xfId="1" applyFont="1" applyBorder="1" applyAlignment="1">
      <alignment horizontal="center"/>
    </xf>
    <xf numFmtId="0" fontId="10" fillId="0" borderId="0" xfId="1" applyFont="1"/>
    <xf numFmtId="10" fontId="11" fillId="0" borderId="0" xfId="1" applyNumberFormat="1" applyFont="1"/>
    <xf numFmtId="0" fontId="1" fillId="0" borderId="10" xfId="1" applyBorder="1"/>
    <xf numFmtId="9" fontId="0" fillId="0" borderId="9" xfId="2" applyFont="1" applyBorder="1" applyAlignment="1">
      <alignment horizontal="center"/>
    </xf>
    <xf numFmtId="9" fontId="0" fillId="0" borderId="10" xfId="2" applyFont="1" applyBorder="1" applyAlignment="1">
      <alignment horizontal="center"/>
    </xf>
    <xf numFmtId="9" fontId="0" fillId="0" borderId="8" xfId="2" applyFont="1" applyBorder="1" applyAlignment="1">
      <alignment horizontal="center"/>
    </xf>
    <xf numFmtId="9" fontId="0" fillId="0" borderId="0" xfId="2" applyFont="1"/>
    <xf numFmtId="0" fontId="5" fillId="0" borderId="0" xfId="1" applyFont="1"/>
    <xf numFmtId="9" fontId="1" fillId="0" borderId="0" xfId="1" applyNumberFormat="1"/>
    <xf numFmtId="0" fontId="1" fillId="9" borderId="0" xfId="3" applyFill="1"/>
    <xf numFmtId="0" fontId="12" fillId="10" borderId="11" xfId="3" applyFont="1" applyFill="1" applyBorder="1" applyAlignment="1">
      <alignment horizontal="center" vertical="center"/>
    </xf>
    <xf numFmtId="0" fontId="12" fillId="10" borderId="12" xfId="3" applyFont="1" applyFill="1" applyBorder="1" applyAlignment="1">
      <alignment horizontal="center" vertical="center"/>
    </xf>
    <xf numFmtId="0" fontId="12" fillId="10" borderId="13" xfId="3" applyFont="1" applyFill="1" applyBorder="1" applyAlignment="1">
      <alignment horizontal="center" vertical="center"/>
    </xf>
    <xf numFmtId="0" fontId="1" fillId="9" borderId="14" xfId="3" applyFill="1" applyBorder="1"/>
    <xf numFmtId="0" fontId="2" fillId="10" borderId="15" xfId="3" applyFont="1" applyFill="1" applyBorder="1" applyAlignment="1">
      <alignment horizontal="center" vertical="center"/>
    </xf>
    <xf numFmtId="0" fontId="12" fillId="10" borderId="16" xfId="3" quotePrefix="1" applyFont="1" applyFill="1" applyBorder="1" applyAlignment="1">
      <alignment horizontal="center" vertical="center"/>
    </xf>
    <xf numFmtId="9" fontId="13" fillId="9" borderId="14" xfId="4" applyFont="1" applyFill="1" applyBorder="1" applyAlignment="1">
      <alignment horizontal="center" vertical="center"/>
    </xf>
    <xf numFmtId="0" fontId="10" fillId="0" borderId="6" xfId="1" applyFont="1" applyBorder="1"/>
    <xf numFmtId="0" fontId="4" fillId="0" borderId="0" xfId="1" applyFont="1"/>
    <xf numFmtId="0" fontId="2" fillId="0" borderId="0" xfId="1" applyFont="1"/>
    <xf numFmtId="9" fontId="0" fillId="0" borderId="6" xfId="2" applyFont="1" applyBorder="1" applyAlignment="1">
      <alignment horizontal="center"/>
    </xf>
    <xf numFmtId="9" fontId="0" fillId="0" borderId="7" xfId="2" applyFont="1" applyBorder="1" applyAlignment="1">
      <alignment horizontal="center"/>
    </xf>
    <xf numFmtId="9" fontId="1" fillId="0" borderId="6" xfId="1" applyNumberFormat="1" applyBorder="1" applyAlignment="1">
      <alignment horizontal="center"/>
    </xf>
    <xf numFmtId="9" fontId="1" fillId="0" borderId="7" xfId="1" applyNumberFormat="1" applyBorder="1" applyAlignment="1">
      <alignment horizontal="center"/>
    </xf>
    <xf numFmtId="0" fontId="14" fillId="10" borderId="12" xfId="3" applyFont="1" applyFill="1" applyBorder="1" applyAlignment="1">
      <alignment horizontal="center" vertical="center"/>
    </xf>
    <xf numFmtId="0" fontId="14" fillId="10" borderId="13" xfId="3" applyFont="1" applyFill="1" applyBorder="1" applyAlignment="1">
      <alignment horizontal="center" vertical="center"/>
    </xf>
    <xf numFmtId="0" fontId="8" fillId="0" borderId="6" xfId="1" applyFont="1" applyBorder="1" applyAlignment="1">
      <alignment horizontal="center" vertical="center"/>
    </xf>
  </cellXfs>
  <cellStyles count="5">
    <cellStyle name="Normal" xfId="0" builtinId="0"/>
    <cellStyle name="Normal 12 2 2" xfId="1" xr:uid="{8445065A-A03D-459A-8EB5-D2A37D54054B}"/>
    <cellStyle name="Normal 6 6 5 2" xfId="3" xr:uid="{BA2C9C12-E194-4C78-B894-B10A90765E82}"/>
    <cellStyle name="Pourcentage 4 4 2" xfId="4" xr:uid="{F3230504-DFD5-4EBE-8E5A-6B7652F87C77}"/>
    <cellStyle name="Pourcentage 5 2 2" xfId="2" xr:uid="{515ED57F-4C46-4E50-9267-6419A20410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ubh\Desktop\odriv\ODRIV_v28_0_6.xlsm" TargetMode="External"/><Relationship Id="rId1" Type="http://schemas.openxmlformats.org/officeDocument/2006/relationships/externalLinkPath" Target="ODRIV_v28_0_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ésultats"/>
      <sheetName val="Calculs"/>
      <sheetName val="POWERTRAIN"/>
      <sheetName val="TARGET VEHICLE"/>
      <sheetName val="ANNEECONFIG"/>
      <sheetName val="HOME"/>
      <sheetName val="RATING"/>
      <sheetName val="DBStructure"/>
      <sheetName val="CONFIGURATIONS SEETINGS"/>
      <sheetName val="CONFIGURATIONS ARRAY"/>
      <sheetName val="UTILISATEURS"/>
      <sheetName val="SETTINGS"/>
      <sheetName val="Graph_status"/>
      <sheetName val="CONFIGURATIONS"/>
      <sheetName val="structure"/>
      <sheetName val="ENTETE_COLONNE"/>
      <sheetName val="CFG"/>
      <sheetName val="totalPoint"/>
      <sheetName val="cfg_criticity"/>
      <sheetName val="DEFINITION SDV"/>
      <sheetName val="SDV MANAGER"/>
      <sheetName val="VERSIONS"/>
      <sheetName val="GRAPHIQUES"/>
      <sheetName val="VIERGE"/>
      <sheetName val="PARAMETRES GRAPH"/>
      <sheetName val="TARGETS"/>
      <sheetName val="DNT"/>
      <sheetName val="DocVersions"/>
    </sheetNames>
    <definedNames>
      <definedName name="Project" refersTo="='HOME'!$C$9"/>
    </definedNames>
    <sheetDataSet>
      <sheetData sheetId="0"/>
      <sheetData sheetId="1">
        <row r="9">
          <cell r="C9">
            <v>1.16627466682914E-3</v>
          </cell>
        </row>
      </sheetData>
      <sheetData sheetId="2">
        <row r="9">
          <cell r="C9" t="str">
            <v>X</v>
          </cell>
        </row>
      </sheetData>
      <sheetData sheetId="3">
        <row r="9">
          <cell r="C9" t="str">
            <v>LeapMotor_T03_MY24_FWD_108ch</v>
          </cell>
        </row>
      </sheetData>
      <sheetData sheetId="4"/>
      <sheetData sheetId="5"/>
      <sheetData sheetId="6">
        <row r="12">
          <cell r="AK12">
            <v>0.18505500000000003</v>
          </cell>
        </row>
        <row r="18">
          <cell r="AK18">
            <v>0.5202</v>
          </cell>
        </row>
      </sheetData>
      <sheetData sheetId="7"/>
      <sheetData sheetId="8"/>
      <sheetData sheetId="9"/>
      <sheetData sheetId="10">
        <row r="9">
          <cell r="C9">
            <v>45970</v>
          </cell>
        </row>
      </sheetData>
      <sheetData sheetId="11">
        <row r="9">
          <cell r="C9">
            <v>40</v>
          </cell>
        </row>
        <row r="17">
          <cell r="U17">
            <v>5</v>
          </cell>
        </row>
      </sheetData>
      <sheetData sheetId="12">
        <row r="9">
          <cell r="C9">
            <v>0</v>
          </cell>
        </row>
      </sheetData>
      <sheetData sheetId="13"/>
      <sheetData sheetId="14">
        <row r="9">
          <cell r="C9" t="str">
            <v>data</v>
          </cell>
        </row>
      </sheetData>
      <sheetData sheetId="15"/>
      <sheetData sheetId="16"/>
      <sheetData sheetId="17"/>
      <sheetData sheetId="18">
        <row r="9">
          <cell r="C9" t="str">
            <v>Seuil orange/jaune</v>
          </cell>
        </row>
      </sheetData>
      <sheetData sheetId="19">
        <row r="9">
          <cell r="C9" t="str">
            <v>CONDITION</v>
          </cell>
        </row>
      </sheetData>
      <sheetData sheetId="20"/>
      <sheetData sheetId="21">
        <row r="9">
          <cell r="C9">
            <v>44946</v>
          </cell>
        </row>
      </sheetData>
      <sheetData sheetId="22"/>
      <sheetData sheetId="23"/>
      <sheetData sheetId="24">
        <row r="9">
          <cell r="C9">
            <v>140</v>
          </cell>
        </row>
      </sheetData>
      <sheetData sheetId="25">
        <row r="9">
          <cell r="C9" t="str">
            <v>PREMIUM</v>
          </cell>
        </row>
      </sheetData>
      <sheetData sheetId="26"/>
      <sheetData sheetId="27">
        <row r="9">
          <cell r="C9" t="str">
            <v>http://docinfogroupe.inetpsa.com/ead/doc/ref.01470_15_00987/v.vc/fiche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EE7DD-BB1A-4965-9556-BB4E880EC152}">
  <dimension ref="A1:J74"/>
  <sheetViews>
    <sheetView tabSelected="1" workbookViewId="0"/>
  </sheetViews>
  <sheetFormatPr defaultRowHeight="15" x14ac:dyDescent="0.25"/>
  <sheetData>
    <row r="1" spans="1:10" ht="31.5" x14ac:dyDescent="0.25">
      <c r="A1" s="1" t="s">
        <v>0</v>
      </c>
      <c r="B1" s="2"/>
      <c r="C1" s="2"/>
      <c r="D1" s="2"/>
      <c r="E1" s="3"/>
      <c r="F1" s="4"/>
      <c r="G1" s="4"/>
      <c r="H1" s="4"/>
      <c r="I1" s="5"/>
      <c r="J1" s="5"/>
    </row>
    <row r="2" spans="1:10" ht="31.5" x14ac:dyDescent="0.25">
      <c r="A2" s="6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10"/>
      <c r="G2" s="10"/>
      <c r="H2" s="10"/>
      <c r="I2" s="11"/>
      <c r="J2" s="12"/>
    </row>
    <row r="3" spans="1:10" x14ac:dyDescent="0.25">
      <c r="A3" s="13" t="s">
        <v>6</v>
      </c>
      <c r="B3" s="14"/>
      <c r="C3" s="15">
        <f t="shared" ref="C3:C7" si="0">(B3/100)^GLOBALPUISS</f>
        <v>0</v>
      </c>
      <c r="D3" s="16">
        <f>1*8.2857</f>
        <v>8.2857000000000003</v>
      </c>
      <c r="E3" s="17"/>
      <c r="F3" s="18"/>
      <c r="G3" s="18"/>
      <c r="H3" s="18"/>
      <c r="I3" s="18"/>
      <c r="J3" s="19"/>
    </row>
    <row r="4" spans="1:10" x14ac:dyDescent="0.25">
      <c r="A4" s="13" t="s">
        <v>7</v>
      </c>
      <c r="B4" s="14"/>
      <c r="C4" s="15">
        <f t="shared" si="0"/>
        <v>0</v>
      </c>
      <c r="D4" s="16">
        <f t="shared" ref="D4" si="1">2*8.2857</f>
        <v>16.571400000000001</v>
      </c>
      <c r="E4" s="20"/>
      <c r="F4" s="18"/>
      <c r="G4" s="18"/>
      <c r="H4" s="18"/>
      <c r="I4" s="18"/>
      <c r="J4" s="19"/>
    </row>
    <row r="5" spans="1:10" x14ac:dyDescent="0.25">
      <c r="A5" s="13" t="s">
        <v>8</v>
      </c>
      <c r="B5" s="14"/>
      <c r="C5" s="15">
        <f t="shared" si="0"/>
        <v>0</v>
      </c>
      <c r="D5" s="16">
        <f>3*8.2857</f>
        <v>24.857100000000003</v>
      </c>
      <c r="E5" s="21"/>
      <c r="F5" s="18"/>
      <c r="G5" s="18"/>
      <c r="H5" s="18"/>
      <c r="I5" s="18"/>
      <c r="J5" s="19"/>
    </row>
    <row r="6" spans="1:10" x14ac:dyDescent="0.25">
      <c r="A6" s="13" t="s">
        <v>9</v>
      </c>
      <c r="B6" s="14"/>
      <c r="C6" s="15">
        <f t="shared" si="0"/>
        <v>0</v>
      </c>
      <c r="D6" s="16">
        <f>4*8.2857</f>
        <v>33.142800000000001</v>
      </c>
      <c r="E6" s="22"/>
      <c r="F6" s="18"/>
      <c r="G6" s="18"/>
      <c r="H6" s="18"/>
      <c r="I6" s="18"/>
      <c r="J6" s="19"/>
    </row>
    <row r="7" spans="1:10" x14ac:dyDescent="0.25">
      <c r="A7" s="13" t="s">
        <v>10</v>
      </c>
      <c r="B7" s="14"/>
      <c r="C7" s="15">
        <f t="shared" si="0"/>
        <v>0</v>
      </c>
      <c r="D7" s="16">
        <f>5*8.2857</f>
        <v>41.4285</v>
      </c>
      <c r="E7" s="23"/>
      <c r="F7" s="18"/>
      <c r="G7" s="18"/>
      <c r="H7" s="18"/>
      <c r="I7" s="18"/>
      <c r="J7" s="19"/>
    </row>
    <row r="8" spans="1:10" x14ac:dyDescent="0.25">
      <c r="A8" s="13" t="s">
        <v>11</v>
      </c>
      <c r="B8" s="14"/>
      <c r="C8" s="15">
        <f t="shared" ref="C8:C9" si="2">(B8/100)^GLOBALPUISS</f>
        <v>0</v>
      </c>
      <c r="D8" s="16">
        <f>7*8.2857</f>
        <v>57.999900000000004</v>
      </c>
      <c r="E8" s="24"/>
      <c r="F8" s="18"/>
      <c r="G8" s="18"/>
      <c r="H8" s="18"/>
      <c r="I8" s="18"/>
      <c r="J8" s="19"/>
    </row>
    <row r="9" spans="1:10" x14ac:dyDescent="0.25">
      <c r="A9" s="13" t="s">
        <v>12</v>
      </c>
      <c r="B9" s="14"/>
      <c r="C9" s="15">
        <f t="shared" si="2"/>
        <v>0</v>
      </c>
      <c r="D9" s="16">
        <f>8*8.2857</f>
        <v>66.285600000000002</v>
      </c>
      <c r="E9" s="25"/>
      <c r="F9" s="18"/>
      <c r="G9" s="18"/>
      <c r="H9" s="18"/>
      <c r="I9" s="18"/>
      <c r="J9" s="19"/>
    </row>
    <row r="10" spans="1:10" ht="23.25" x14ac:dyDescent="0.35">
      <c r="A10" s="26" t="str">
        <f>IF(LEN([1]HOME!Project)&gt;0,[1]HOME!Project,"")</f>
        <v/>
      </c>
      <c r="B10" s="27"/>
      <c r="C10" s="28">
        <f>(RESULTATGLOBAL1/100)^GLOBALPUISS</f>
        <v>0</v>
      </c>
      <c r="D10" s="29">
        <v>50</v>
      </c>
      <c r="E10" s="30"/>
      <c r="F10" s="31"/>
      <c r="G10" s="31"/>
      <c r="H10" s="31"/>
      <c r="I10" s="31"/>
      <c r="J10" s="32"/>
    </row>
    <row r="11" spans="1:10" x14ac:dyDescent="0.25">
      <c r="A11" s="13" t="s">
        <v>13</v>
      </c>
      <c r="B11" s="33"/>
      <c r="C11" s="34">
        <f>E18*(100%/E19)</f>
        <v>0.55000000000000004</v>
      </c>
      <c r="D11" s="35"/>
      <c r="E11" s="36"/>
      <c r="F11" s="37"/>
      <c r="G11" s="18"/>
      <c r="H11" s="18"/>
      <c r="I11" s="18"/>
      <c r="J11" s="38"/>
    </row>
    <row r="12" spans="1:10" x14ac:dyDescent="0.25">
      <c r="A12" s="13" t="s">
        <v>14</v>
      </c>
      <c r="B12" s="33"/>
      <c r="C12" s="34">
        <f>(E17-E18)*(100%/E19)</f>
        <v>0.15999999999999992</v>
      </c>
      <c r="D12" s="35"/>
      <c r="E12" s="36"/>
      <c r="F12" s="37"/>
      <c r="G12" s="18"/>
      <c r="H12" s="18"/>
      <c r="I12" s="18"/>
      <c r="J12" s="38"/>
    </row>
    <row r="13" spans="1:10" x14ac:dyDescent="0.25">
      <c r="A13" s="13" t="s">
        <v>15</v>
      </c>
      <c r="B13" s="33"/>
      <c r="C13" s="34">
        <f>C14-SUM(C11:C12)</f>
        <v>0.29000000000000004</v>
      </c>
      <c r="D13" s="35"/>
      <c r="E13" s="36"/>
      <c r="F13" s="39"/>
      <c r="G13" s="18"/>
      <c r="H13" s="18"/>
      <c r="I13" s="18"/>
      <c r="J13" s="38"/>
    </row>
    <row r="14" spans="1:10" ht="15.75" thickBot="1" x14ac:dyDescent="0.3">
      <c r="A14" s="13" t="s">
        <v>16</v>
      </c>
      <c r="B14" s="33"/>
      <c r="C14" s="34">
        <v>1</v>
      </c>
      <c r="D14" s="35"/>
      <c r="E14" s="36"/>
      <c r="F14" s="39"/>
      <c r="G14" s="18"/>
      <c r="H14" s="18"/>
      <c r="I14" s="18"/>
      <c r="J14" s="38"/>
    </row>
    <row r="15" spans="1:10" ht="15.75" thickBot="1" x14ac:dyDescent="0.3">
      <c r="A15" s="40"/>
      <c r="B15" s="41" t="s">
        <v>17</v>
      </c>
      <c r="C15" s="42"/>
      <c r="D15" s="42"/>
      <c r="E15" s="43"/>
      <c r="F15" s="39"/>
      <c r="G15" s="18"/>
      <c r="H15" s="18"/>
      <c r="I15" s="18"/>
      <c r="J15" s="38"/>
    </row>
    <row r="16" spans="1:10" ht="15.75" thickBot="1" x14ac:dyDescent="0.3">
      <c r="A16" s="44"/>
      <c r="B16" s="45">
        <v>1</v>
      </c>
      <c r="C16" s="45">
        <v>2</v>
      </c>
      <c r="D16" s="45">
        <v>3</v>
      </c>
      <c r="E16" s="45">
        <v>4</v>
      </c>
      <c r="F16" s="39"/>
      <c r="G16" s="18"/>
      <c r="H16" s="18"/>
      <c r="I16" s="18"/>
      <c r="J16" s="38"/>
    </row>
    <row r="17" spans="1:10" x14ac:dyDescent="0.25">
      <c r="A17" s="46" t="s">
        <v>18</v>
      </c>
      <c r="B17" s="47">
        <v>0.56000000000000005</v>
      </c>
      <c r="C17" s="47">
        <v>0.61</v>
      </c>
      <c r="D17" s="47">
        <v>0.66</v>
      </c>
      <c r="E17" s="47">
        <v>0.71</v>
      </c>
      <c r="F17" s="39"/>
      <c r="G17" s="18"/>
      <c r="H17" s="18"/>
      <c r="I17" s="18"/>
      <c r="J17" s="38"/>
    </row>
    <row r="18" spans="1:10" x14ac:dyDescent="0.25">
      <c r="A18" s="46" t="s">
        <v>19</v>
      </c>
      <c r="B18" s="47">
        <v>0.4</v>
      </c>
      <c r="C18" s="47">
        <v>0.45</v>
      </c>
      <c r="D18" s="47">
        <v>0.5</v>
      </c>
      <c r="E18" s="47">
        <v>0.55000000000000004</v>
      </c>
      <c r="F18" s="39"/>
      <c r="G18" s="18"/>
      <c r="H18" s="18"/>
      <c r="I18" s="18"/>
      <c r="J18" s="38"/>
    </row>
    <row r="19" spans="1:10" x14ac:dyDescent="0.25">
      <c r="A19" s="46" t="s">
        <v>20</v>
      </c>
      <c r="B19" s="47">
        <v>1</v>
      </c>
      <c r="C19" s="47">
        <v>1</v>
      </c>
      <c r="D19" s="47">
        <v>1</v>
      </c>
      <c r="E19" s="47">
        <v>1</v>
      </c>
      <c r="F19" s="18"/>
      <c r="G19" s="18"/>
      <c r="H19" s="18"/>
      <c r="I19" s="18"/>
      <c r="J19" s="38"/>
    </row>
    <row r="20" spans="1:10" ht="18.75" x14ac:dyDescent="0.25">
      <c r="A20" s="6" t="s">
        <v>1</v>
      </c>
      <c r="B20" s="7" t="s">
        <v>2</v>
      </c>
      <c r="C20" s="8" t="s">
        <v>3</v>
      </c>
      <c r="D20" s="8" t="s">
        <v>4</v>
      </c>
      <c r="E20" s="9" t="s">
        <v>5</v>
      </c>
      <c r="F20" s="18"/>
      <c r="G20" s="18"/>
      <c r="H20" s="18"/>
      <c r="I20" s="18"/>
      <c r="J20" s="38"/>
    </row>
    <row r="21" spans="1:10" x14ac:dyDescent="0.25">
      <c r="A21" s="13" t="s">
        <v>6</v>
      </c>
      <c r="B21" s="33"/>
      <c r="C21" s="15">
        <f t="shared" ref="C21:C27" si="3">((B21/100))*100</f>
        <v>0</v>
      </c>
      <c r="D21" s="16">
        <f>1*8.2857</f>
        <v>8.2857000000000003</v>
      </c>
      <c r="E21" s="17"/>
      <c r="F21" s="18"/>
      <c r="G21" s="18"/>
      <c r="H21" s="18"/>
      <c r="I21" s="18"/>
      <c r="J21" s="38"/>
    </row>
    <row r="22" spans="1:10" x14ac:dyDescent="0.25">
      <c r="A22" s="13" t="s">
        <v>7</v>
      </c>
      <c r="B22" s="33"/>
      <c r="C22" s="15">
        <f t="shared" si="3"/>
        <v>0</v>
      </c>
      <c r="D22" s="16">
        <f t="shared" ref="D22" si="4">2*8.2857</f>
        <v>16.571400000000001</v>
      </c>
      <c r="E22" s="20"/>
      <c r="F22" s="18"/>
      <c r="G22" s="18"/>
      <c r="H22" s="18"/>
      <c r="I22" s="18"/>
      <c r="J22" s="38"/>
    </row>
    <row r="23" spans="1:10" x14ac:dyDescent="0.25">
      <c r="A23" s="13" t="s">
        <v>8</v>
      </c>
      <c r="B23" s="33"/>
      <c r="C23" s="15">
        <f t="shared" si="3"/>
        <v>0</v>
      </c>
      <c r="D23" s="16">
        <f>3*8.2857</f>
        <v>24.857100000000003</v>
      </c>
      <c r="E23" s="21"/>
      <c r="F23" s="18"/>
      <c r="G23" s="18"/>
      <c r="H23" s="18"/>
      <c r="I23" s="18"/>
      <c r="J23" s="38"/>
    </row>
    <row r="24" spans="1:10" x14ac:dyDescent="0.25">
      <c r="A24" s="13" t="s">
        <v>9</v>
      </c>
      <c r="B24" s="33"/>
      <c r="C24" s="15">
        <f t="shared" si="3"/>
        <v>0</v>
      </c>
      <c r="D24" s="16">
        <f>4*8.2857</f>
        <v>33.142800000000001</v>
      </c>
      <c r="E24" s="22"/>
      <c r="F24" s="18"/>
      <c r="G24" s="18"/>
      <c r="H24" s="18"/>
      <c r="I24" s="18"/>
      <c r="J24" s="38"/>
    </row>
    <row r="25" spans="1:10" x14ac:dyDescent="0.25">
      <c r="A25" s="13" t="s">
        <v>10</v>
      </c>
      <c r="B25" s="33"/>
      <c r="C25" s="15">
        <f t="shared" si="3"/>
        <v>0</v>
      </c>
      <c r="D25" s="16">
        <f>5*8.2857</f>
        <v>41.4285</v>
      </c>
      <c r="E25" s="23"/>
      <c r="F25" s="18"/>
      <c r="G25" s="18"/>
      <c r="H25" s="18"/>
      <c r="I25" s="18"/>
      <c r="J25" s="38"/>
    </row>
    <row r="26" spans="1:10" x14ac:dyDescent="0.25">
      <c r="A26" s="13" t="s">
        <v>11</v>
      </c>
      <c r="B26" s="33"/>
      <c r="C26" s="15">
        <f t="shared" si="3"/>
        <v>0</v>
      </c>
      <c r="D26" s="16">
        <f>7*8.2857</f>
        <v>57.999900000000004</v>
      </c>
      <c r="E26" s="24"/>
      <c r="F26" s="18"/>
      <c r="G26" s="18"/>
      <c r="H26" s="18"/>
      <c r="I26" s="18"/>
      <c r="J26" s="38"/>
    </row>
    <row r="27" spans="1:10" x14ac:dyDescent="0.25">
      <c r="A27" s="13" t="s">
        <v>12</v>
      </c>
      <c r="B27" s="33"/>
      <c r="C27" s="15">
        <f t="shared" si="3"/>
        <v>0</v>
      </c>
      <c r="D27" s="16">
        <f>8*8.2857</f>
        <v>66.285600000000002</v>
      </c>
      <c r="E27" s="25"/>
      <c r="F27" s="18"/>
      <c r="G27" s="18"/>
      <c r="H27" s="18"/>
      <c r="I27" s="18"/>
      <c r="J27" s="38"/>
    </row>
    <row r="28" spans="1:10" ht="23.25" x14ac:dyDescent="0.35">
      <c r="A28" s="48" t="str">
        <f>IF(LEN([1]HOME!Project)&gt;0,[1]HOME!Project,"")</f>
        <v/>
      </c>
      <c r="B28" s="27"/>
      <c r="C28" s="28">
        <f>[1]RATING!AK12</f>
        <v>0.18505500000000003</v>
      </c>
      <c r="D28" s="29">
        <v>50</v>
      </c>
      <c r="E28" s="30"/>
      <c r="F28" s="49"/>
      <c r="G28" s="49"/>
      <c r="H28" s="49"/>
      <c r="I28" s="49"/>
      <c r="J28" s="50"/>
    </row>
    <row r="29" spans="1:10" x14ac:dyDescent="0.25">
      <c r="A29" s="13" t="s">
        <v>13</v>
      </c>
      <c r="B29" s="14"/>
      <c r="C29" s="51">
        <f>(E37-E36)*(100%/E37)</f>
        <v>0.25</v>
      </c>
      <c r="D29" s="51"/>
      <c r="E29" s="52"/>
      <c r="F29" s="18"/>
      <c r="G29" s="18"/>
      <c r="H29" s="18"/>
      <c r="I29" s="18"/>
      <c r="J29" s="38"/>
    </row>
    <row r="30" spans="1:10" x14ac:dyDescent="0.25">
      <c r="A30" s="13" t="s">
        <v>14</v>
      </c>
      <c r="B30" s="14"/>
      <c r="C30" s="51">
        <f>(E36-E35)*(100%/E37)</f>
        <v>0.5</v>
      </c>
      <c r="D30" s="51"/>
      <c r="E30" s="52"/>
      <c r="F30" s="18"/>
      <c r="G30" s="18"/>
      <c r="H30" s="18"/>
      <c r="I30" s="18"/>
      <c r="J30" s="38"/>
    </row>
    <row r="31" spans="1:10" x14ac:dyDescent="0.25">
      <c r="A31" s="13" t="s">
        <v>15</v>
      </c>
      <c r="B31" s="14"/>
      <c r="C31" s="53">
        <f>C32-SUM(C29:C30)</f>
        <v>0.25</v>
      </c>
      <c r="D31" s="53"/>
      <c r="E31" s="54"/>
      <c r="F31" s="18"/>
      <c r="G31" s="18"/>
      <c r="H31" s="18"/>
      <c r="I31" s="18"/>
      <c r="J31" s="38"/>
    </row>
    <row r="32" spans="1:10" ht="15.75" thickBot="1" x14ac:dyDescent="0.3">
      <c r="A32" s="13" t="s">
        <v>16</v>
      </c>
      <c r="B32" s="14"/>
      <c r="C32" s="53">
        <v>1</v>
      </c>
      <c r="D32" s="53"/>
      <c r="E32" s="54"/>
      <c r="F32" s="18"/>
      <c r="G32" s="18"/>
      <c r="H32" s="18"/>
      <c r="I32" s="18"/>
      <c r="J32" s="38"/>
    </row>
    <row r="33" spans="1:10" ht="15.75" thickBot="1" x14ac:dyDescent="0.3">
      <c r="A33" s="40"/>
      <c r="B33" s="41" t="s">
        <v>21</v>
      </c>
      <c r="C33" s="55"/>
      <c r="D33" s="55"/>
      <c r="E33" s="56"/>
      <c r="F33" s="18"/>
      <c r="G33" s="18"/>
      <c r="H33" s="18"/>
      <c r="I33" s="18"/>
      <c r="J33" s="38"/>
    </row>
    <row r="34" spans="1:10" ht="15.75" thickBot="1" x14ac:dyDescent="0.3">
      <c r="A34" s="44"/>
      <c r="B34" s="45">
        <v>1</v>
      </c>
      <c r="C34" s="45">
        <v>2</v>
      </c>
      <c r="D34" s="45">
        <v>3</v>
      </c>
      <c r="E34" s="45">
        <v>4</v>
      </c>
      <c r="F34" s="18"/>
      <c r="G34" s="18"/>
      <c r="H34" s="18"/>
      <c r="I34" s="18"/>
      <c r="J34" s="38"/>
    </row>
    <row r="35" spans="1:10" x14ac:dyDescent="0.25">
      <c r="A35" s="46" t="s">
        <v>18</v>
      </c>
      <c r="B35" s="47">
        <v>0.06</v>
      </c>
      <c r="C35" s="47">
        <v>0.05</v>
      </c>
      <c r="D35" s="47">
        <v>0.05</v>
      </c>
      <c r="E35" s="47">
        <v>0.03</v>
      </c>
      <c r="F35" s="18"/>
      <c r="G35" s="18"/>
      <c r="H35" s="18"/>
      <c r="I35" s="18"/>
      <c r="J35" s="38"/>
    </row>
    <row r="36" spans="1:10" x14ac:dyDescent="0.25">
      <c r="A36" s="46" t="s">
        <v>19</v>
      </c>
      <c r="B36" s="47">
        <v>0.12</v>
      </c>
      <c r="C36" s="47">
        <v>0.11</v>
      </c>
      <c r="D36" s="47">
        <v>0.1</v>
      </c>
      <c r="E36" s="47">
        <v>0.09</v>
      </c>
      <c r="F36" s="18"/>
      <c r="G36" s="18"/>
      <c r="H36" s="18"/>
      <c r="I36" s="18"/>
      <c r="J36" s="38"/>
    </row>
    <row r="37" spans="1:10" ht="15.75" thickBot="1" x14ac:dyDescent="0.3">
      <c r="A37" s="46" t="s">
        <v>20</v>
      </c>
      <c r="B37" s="47">
        <v>0.18</v>
      </c>
      <c r="C37" s="47">
        <v>0.16</v>
      </c>
      <c r="D37" s="47">
        <v>0.14000000000000001</v>
      </c>
      <c r="E37" s="47">
        <v>0.12</v>
      </c>
      <c r="F37" s="18"/>
      <c r="G37" s="18"/>
      <c r="H37" s="18"/>
      <c r="I37" s="18"/>
      <c r="J37" s="38"/>
    </row>
    <row r="38" spans="1:10" ht="31.5" x14ac:dyDescent="0.25">
      <c r="A38" s="1" t="s">
        <v>22</v>
      </c>
      <c r="B38" s="2"/>
      <c r="C38" s="2"/>
      <c r="D38" s="2"/>
      <c r="E38" s="3"/>
      <c r="F38" s="4"/>
      <c r="G38" s="4"/>
      <c r="H38" s="4"/>
      <c r="I38" s="18"/>
      <c r="J38" s="38"/>
    </row>
    <row r="39" spans="1:10" ht="31.5" x14ac:dyDescent="0.25">
      <c r="A39" s="6" t="s">
        <v>1</v>
      </c>
      <c r="B39" s="7" t="s">
        <v>2</v>
      </c>
      <c r="C39" s="8" t="s">
        <v>3</v>
      </c>
      <c r="D39" s="8" t="s">
        <v>4</v>
      </c>
      <c r="E39" s="9" t="s">
        <v>5</v>
      </c>
      <c r="F39" s="10"/>
      <c r="G39" s="10"/>
      <c r="H39" s="10"/>
      <c r="I39" s="18"/>
      <c r="J39" s="38"/>
    </row>
    <row r="40" spans="1:10" x14ac:dyDescent="0.25">
      <c r="A40" s="13" t="s">
        <v>6</v>
      </c>
      <c r="B40" s="33"/>
      <c r="C40" s="15">
        <f t="shared" ref="C40" si="5">(B40/100)^GLOBALPUISS</f>
        <v>0</v>
      </c>
      <c r="D40" s="16">
        <f>1*8.2857</f>
        <v>8.2857000000000003</v>
      </c>
      <c r="E40" s="17"/>
      <c r="F40" s="18"/>
      <c r="G40" s="18"/>
      <c r="H40" s="18"/>
      <c r="I40" s="18" t="str">
        <f>IF(LEN([1]HOME!C39)&gt;0,[1]HOME!C39,"")</f>
        <v/>
      </c>
      <c r="J40" s="19"/>
    </row>
    <row r="41" spans="1:10" x14ac:dyDescent="0.25">
      <c r="A41" s="13" t="s">
        <v>7</v>
      </c>
      <c r="B41" s="33"/>
      <c r="C41" s="15">
        <f t="shared" ref="C41:C44" si="6">(B41/100)^GLOBALPUISS</f>
        <v>0</v>
      </c>
      <c r="D41" s="16">
        <f t="shared" ref="D41" si="7">2*8.2857</f>
        <v>16.571400000000001</v>
      </c>
      <c r="E41" s="20"/>
      <c r="F41" s="18"/>
      <c r="G41" s="18"/>
      <c r="H41" s="18"/>
      <c r="I41" s="18"/>
      <c r="J41" s="19"/>
    </row>
    <row r="42" spans="1:10" x14ac:dyDescent="0.25">
      <c r="A42" s="13" t="s">
        <v>8</v>
      </c>
      <c r="B42" s="33"/>
      <c r="C42" s="15">
        <f t="shared" si="6"/>
        <v>0</v>
      </c>
      <c r="D42" s="16">
        <f>3*8.2857</f>
        <v>24.857100000000003</v>
      </c>
      <c r="E42" s="21"/>
      <c r="F42" s="18"/>
      <c r="G42" s="18"/>
      <c r="H42" s="18"/>
      <c r="I42" s="18"/>
      <c r="J42" s="19"/>
    </row>
    <row r="43" spans="1:10" x14ac:dyDescent="0.25">
      <c r="A43" s="13" t="s">
        <v>9</v>
      </c>
      <c r="B43" s="33"/>
      <c r="C43" s="15">
        <f t="shared" si="6"/>
        <v>0</v>
      </c>
      <c r="D43" s="16">
        <f>4*8.2857</f>
        <v>33.142800000000001</v>
      </c>
      <c r="E43" s="22"/>
      <c r="F43" s="18"/>
      <c r="G43" s="18"/>
      <c r="H43" s="18"/>
      <c r="I43" s="18"/>
      <c r="J43" s="19"/>
    </row>
    <row r="44" spans="1:10" x14ac:dyDescent="0.25">
      <c r="A44" s="13" t="s">
        <v>10</v>
      </c>
      <c r="B44" s="33"/>
      <c r="C44" s="15">
        <f t="shared" si="6"/>
        <v>0</v>
      </c>
      <c r="D44" s="16">
        <f>5*8.2857</f>
        <v>41.4285</v>
      </c>
      <c r="E44" s="23"/>
      <c r="F44" s="18"/>
      <c r="G44" s="18"/>
      <c r="H44" s="18"/>
      <c r="I44" s="18"/>
      <c r="J44" s="19"/>
    </row>
    <row r="45" spans="1:10" x14ac:dyDescent="0.25">
      <c r="A45" s="13" t="s">
        <v>11</v>
      </c>
      <c r="B45" s="33"/>
      <c r="C45" s="15">
        <f t="shared" ref="C45:C46" si="8">(B45/100)^GLOBALPUISS</f>
        <v>0</v>
      </c>
      <c r="D45" s="16">
        <f>7*8.2857</f>
        <v>57.999900000000004</v>
      </c>
      <c r="E45" s="24"/>
      <c r="F45" s="18"/>
      <c r="G45" s="18"/>
      <c r="H45" s="18"/>
      <c r="I45" s="18"/>
      <c r="J45" s="19"/>
    </row>
    <row r="46" spans="1:10" x14ac:dyDescent="0.25">
      <c r="A46" s="13" t="s">
        <v>12</v>
      </c>
      <c r="B46" s="33"/>
      <c r="C46" s="15">
        <f t="shared" si="8"/>
        <v>0</v>
      </c>
      <c r="D46" s="16">
        <f>8*8.2857</f>
        <v>66.285600000000002</v>
      </c>
      <c r="E46" s="25"/>
      <c r="F46" s="18"/>
      <c r="G46" s="18"/>
      <c r="H46" s="18"/>
      <c r="I46" s="18"/>
      <c r="J46" s="19"/>
    </row>
    <row r="47" spans="1:10" ht="23.25" x14ac:dyDescent="0.35">
      <c r="A47" s="48" t="str">
        <f>IF(LEN([1]HOME!Project)&gt;0,[1]HOME!Project,"")</f>
        <v/>
      </c>
      <c r="B47" s="27"/>
      <c r="C47" s="28">
        <f>(RESULTATGLOBAL2/100)^GLOBALPUISS</f>
        <v>0</v>
      </c>
      <c r="D47" s="29">
        <v>50</v>
      </c>
      <c r="E47" s="30"/>
      <c r="F47" s="18"/>
      <c r="G47" s="18"/>
      <c r="H47" s="18"/>
      <c r="I47" s="18"/>
      <c r="J47" s="19"/>
    </row>
    <row r="48" spans="1:10" x14ac:dyDescent="0.25">
      <c r="A48" s="13" t="s">
        <v>13</v>
      </c>
      <c r="B48" s="33"/>
      <c r="C48" s="34">
        <f>E55*(100%/E56)</f>
        <v>0.55000000000000004</v>
      </c>
      <c r="D48" s="35"/>
      <c r="E48" s="36"/>
      <c r="F48" s="37"/>
      <c r="G48" s="18"/>
      <c r="H48" s="18"/>
      <c r="I48" s="18"/>
      <c r="J48" s="38"/>
    </row>
    <row r="49" spans="1:10" x14ac:dyDescent="0.25">
      <c r="A49" s="13" t="s">
        <v>14</v>
      </c>
      <c r="B49" s="33"/>
      <c r="C49" s="34">
        <f>(E54-E55)*(100%/E56)</f>
        <v>0.19999999999999996</v>
      </c>
      <c r="D49" s="35"/>
      <c r="E49" s="36"/>
      <c r="F49" s="37"/>
      <c r="G49" s="18"/>
      <c r="H49" s="18"/>
      <c r="I49" s="18"/>
      <c r="J49" s="38"/>
    </row>
    <row r="50" spans="1:10" x14ac:dyDescent="0.25">
      <c r="A50" s="13" t="s">
        <v>15</v>
      </c>
      <c r="B50" s="33"/>
      <c r="C50" s="34">
        <f>C51-SUM(C48:C49)</f>
        <v>0.25</v>
      </c>
      <c r="D50" s="35"/>
      <c r="E50" s="36"/>
      <c r="F50" s="39"/>
      <c r="G50" s="18"/>
      <c r="H50" s="18"/>
      <c r="I50" s="18"/>
      <c r="J50" s="38"/>
    </row>
    <row r="51" spans="1:10" ht="15.75" thickBot="1" x14ac:dyDescent="0.3">
      <c r="A51" s="13" t="s">
        <v>16</v>
      </c>
      <c r="B51" s="33"/>
      <c r="C51" s="34">
        <v>1</v>
      </c>
      <c r="D51" s="35"/>
      <c r="E51" s="36"/>
      <c r="F51" s="39"/>
      <c r="G51" s="18"/>
      <c r="H51" s="18"/>
      <c r="I51" s="18"/>
      <c r="J51" s="38"/>
    </row>
    <row r="52" spans="1:10" ht="15.75" thickBot="1" x14ac:dyDescent="0.3">
      <c r="A52" s="40"/>
      <c r="B52" s="41" t="s">
        <v>17</v>
      </c>
      <c r="C52" s="55"/>
      <c r="D52" s="55"/>
      <c r="E52" s="56"/>
      <c r="F52" s="18"/>
      <c r="G52" s="18"/>
      <c r="H52" s="18"/>
      <c r="I52" s="18"/>
      <c r="J52" s="38"/>
    </row>
    <row r="53" spans="1:10" ht="15.75" thickBot="1" x14ac:dyDescent="0.3">
      <c r="A53" s="44"/>
      <c r="B53" s="45">
        <v>1</v>
      </c>
      <c r="C53" s="45">
        <v>2</v>
      </c>
      <c r="D53" s="45">
        <v>3</v>
      </c>
      <c r="E53" s="45">
        <v>4</v>
      </c>
      <c r="F53" s="18"/>
      <c r="G53" s="18"/>
      <c r="H53" s="18"/>
      <c r="I53" s="18"/>
      <c r="J53" s="38"/>
    </row>
    <row r="54" spans="1:10" x14ac:dyDescent="0.25">
      <c r="A54" s="46" t="s">
        <v>18</v>
      </c>
      <c r="B54" s="47">
        <v>0.6</v>
      </c>
      <c r="C54" s="47">
        <v>0.65</v>
      </c>
      <c r="D54" s="47">
        <v>0.7</v>
      </c>
      <c r="E54" s="47">
        <v>0.75</v>
      </c>
      <c r="F54" s="18"/>
      <c r="G54" s="18"/>
      <c r="H54" s="18"/>
      <c r="I54" s="18"/>
      <c r="J54" s="38"/>
    </row>
    <row r="55" spans="1:10" x14ac:dyDescent="0.25">
      <c r="A55" s="46" t="s">
        <v>19</v>
      </c>
      <c r="B55" s="47">
        <v>0.4</v>
      </c>
      <c r="C55" s="47">
        <v>0.45</v>
      </c>
      <c r="D55" s="47">
        <v>0.5</v>
      </c>
      <c r="E55" s="47">
        <v>0.55000000000000004</v>
      </c>
      <c r="F55" s="18"/>
      <c r="G55" s="18"/>
      <c r="H55" s="18"/>
      <c r="I55" s="18"/>
      <c r="J55" s="38"/>
    </row>
    <row r="56" spans="1:10" x14ac:dyDescent="0.25">
      <c r="A56" s="46" t="s">
        <v>20</v>
      </c>
      <c r="B56" s="47">
        <v>1</v>
      </c>
      <c r="C56" s="47">
        <v>1</v>
      </c>
      <c r="D56" s="47">
        <v>1</v>
      </c>
      <c r="E56" s="47">
        <v>1</v>
      </c>
      <c r="F56" s="18"/>
      <c r="G56" s="18"/>
      <c r="H56" s="18"/>
      <c r="I56" s="18"/>
      <c r="J56" s="38"/>
    </row>
    <row r="57" spans="1:10" ht="18.75" x14ac:dyDescent="0.25">
      <c r="A57" s="57" t="s">
        <v>1</v>
      </c>
      <c r="B57" s="7" t="s">
        <v>2</v>
      </c>
      <c r="C57" s="8" t="s">
        <v>3</v>
      </c>
      <c r="D57" s="8" t="s">
        <v>4</v>
      </c>
      <c r="E57" s="9" t="s">
        <v>5</v>
      </c>
      <c r="F57" s="18"/>
      <c r="G57" s="18"/>
      <c r="H57" s="18"/>
      <c r="I57" s="18"/>
      <c r="J57" s="38"/>
    </row>
    <row r="58" spans="1:10" x14ac:dyDescent="0.25">
      <c r="A58" s="13" t="s">
        <v>6</v>
      </c>
      <c r="B58" s="33"/>
      <c r="C58" s="15">
        <f t="shared" ref="C58:C64" si="9">(B58*100)/100</f>
        <v>0</v>
      </c>
      <c r="D58" s="16">
        <f>1*8.2857</f>
        <v>8.2857000000000003</v>
      </c>
      <c r="E58" s="17"/>
      <c r="F58" s="18"/>
      <c r="G58" s="18"/>
      <c r="H58" s="18"/>
      <c r="I58" s="18"/>
      <c r="J58" s="38"/>
    </row>
    <row r="59" spans="1:10" x14ac:dyDescent="0.25">
      <c r="A59" s="13" t="s">
        <v>7</v>
      </c>
      <c r="B59" s="33"/>
      <c r="C59" s="15">
        <f t="shared" si="9"/>
        <v>0</v>
      </c>
      <c r="D59" s="16">
        <f t="shared" ref="D59" si="10">2*8.2857</f>
        <v>16.571400000000001</v>
      </c>
      <c r="E59" s="20"/>
      <c r="F59" s="18"/>
      <c r="G59" s="18"/>
      <c r="H59" s="18"/>
      <c r="I59" s="18"/>
      <c r="J59" s="38"/>
    </row>
    <row r="60" spans="1:10" x14ac:dyDescent="0.25">
      <c r="A60" s="13" t="s">
        <v>8</v>
      </c>
      <c r="B60" s="33"/>
      <c r="C60" s="15">
        <f t="shared" si="9"/>
        <v>0</v>
      </c>
      <c r="D60" s="16">
        <f>3*8.2857</f>
        <v>24.857100000000003</v>
      </c>
      <c r="E60" s="21"/>
      <c r="F60" s="18"/>
      <c r="G60" s="18"/>
      <c r="H60" s="18"/>
      <c r="I60" s="18"/>
      <c r="J60" s="38"/>
    </row>
    <row r="61" spans="1:10" x14ac:dyDescent="0.25">
      <c r="A61" s="13" t="s">
        <v>9</v>
      </c>
      <c r="B61" s="33"/>
      <c r="C61" s="15">
        <f t="shared" si="9"/>
        <v>0</v>
      </c>
      <c r="D61" s="16">
        <f>4*8.2857</f>
        <v>33.142800000000001</v>
      </c>
      <c r="E61" s="22"/>
      <c r="F61" s="18"/>
      <c r="G61" s="18"/>
      <c r="H61" s="18"/>
      <c r="I61" s="18"/>
      <c r="J61" s="38"/>
    </row>
    <row r="62" spans="1:10" x14ac:dyDescent="0.25">
      <c r="A62" s="13" t="s">
        <v>10</v>
      </c>
      <c r="B62" s="33"/>
      <c r="C62" s="15">
        <f t="shared" si="9"/>
        <v>0</v>
      </c>
      <c r="D62" s="16">
        <f>5*8.2857</f>
        <v>41.4285</v>
      </c>
      <c r="E62" s="23"/>
      <c r="F62" s="18"/>
      <c r="G62" s="18"/>
      <c r="H62" s="18"/>
      <c r="I62" s="18"/>
      <c r="J62" s="38"/>
    </row>
    <row r="63" spans="1:10" x14ac:dyDescent="0.25">
      <c r="A63" s="13" t="s">
        <v>11</v>
      </c>
      <c r="B63" s="33"/>
      <c r="C63" s="15">
        <f t="shared" si="9"/>
        <v>0</v>
      </c>
      <c r="D63" s="16">
        <f>7*8.2857</f>
        <v>57.999900000000004</v>
      </c>
      <c r="E63" s="24"/>
      <c r="F63" s="18"/>
      <c r="G63" s="18"/>
      <c r="H63" s="18"/>
      <c r="I63" s="18"/>
      <c r="J63" s="38"/>
    </row>
    <row r="64" spans="1:10" x14ac:dyDescent="0.25">
      <c r="A64" s="13" t="s">
        <v>12</v>
      </c>
      <c r="B64" s="33"/>
      <c r="C64" s="15">
        <f t="shared" si="9"/>
        <v>0</v>
      </c>
      <c r="D64" s="16">
        <f>8*8.2857</f>
        <v>66.285600000000002</v>
      </c>
      <c r="E64" s="25"/>
      <c r="F64" s="18"/>
      <c r="G64" s="18"/>
      <c r="H64" s="18"/>
      <c r="I64" s="18"/>
      <c r="J64" s="38"/>
    </row>
    <row r="65" spans="1:10" ht="23.25" x14ac:dyDescent="0.35">
      <c r="A65" s="26" t="str">
        <f>IF(LEN([1]HOME!Project)&gt;0,[1]HOME!Project,"")</f>
        <v/>
      </c>
      <c r="B65" s="27"/>
      <c r="C65" s="28">
        <f>[1]RATING!AK18</f>
        <v>0.5202</v>
      </c>
      <c r="D65" s="29">
        <v>50</v>
      </c>
      <c r="E65" s="30"/>
      <c r="F65" s="18"/>
      <c r="G65" s="18"/>
      <c r="H65" s="18"/>
      <c r="I65" s="18"/>
      <c r="J65" s="38"/>
    </row>
    <row r="66" spans="1:10" x14ac:dyDescent="0.25">
      <c r="A66" s="13" t="s">
        <v>13</v>
      </c>
      <c r="B66" s="33"/>
      <c r="C66" s="51">
        <f>(E74-E73)*(100%/E74)</f>
        <v>0.25</v>
      </c>
      <c r="D66" s="51"/>
      <c r="E66" s="52"/>
      <c r="F66" s="18"/>
      <c r="G66" s="18"/>
      <c r="H66" s="18"/>
      <c r="I66" s="18"/>
      <c r="J66" s="38"/>
    </row>
    <row r="67" spans="1:10" x14ac:dyDescent="0.25">
      <c r="A67" s="13" t="s">
        <v>14</v>
      </c>
      <c r="B67" s="33"/>
      <c r="C67" s="51">
        <f>(E73-E72)*(100%/E74)</f>
        <v>0.5</v>
      </c>
      <c r="D67" s="51"/>
      <c r="E67" s="52"/>
      <c r="F67" s="18"/>
      <c r="G67" s="18"/>
      <c r="H67" s="18"/>
      <c r="I67" s="18"/>
      <c r="J67" s="38"/>
    </row>
    <row r="68" spans="1:10" x14ac:dyDescent="0.25">
      <c r="A68" s="13" t="s">
        <v>15</v>
      </c>
      <c r="B68" s="33"/>
      <c r="C68" s="53">
        <f>C69-SUM(C66:C67)</f>
        <v>0.25</v>
      </c>
      <c r="D68" s="53"/>
      <c r="E68" s="54"/>
      <c r="F68" s="18"/>
      <c r="G68" s="18"/>
      <c r="H68" s="18"/>
      <c r="I68" s="18"/>
      <c r="J68" s="38"/>
    </row>
    <row r="69" spans="1:10" ht="15.75" thickBot="1" x14ac:dyDescent="0.3">
      <c r="A69" s="13" t="s">
        <v>16</v>
      </c>
      <c r="B69" s="33"/>
      <c r="C69" s="53">
        <v>1</v>
      </c>
      <c r="D69" s="53"/>
      <c r="E69" s="54"/>
      <c r="F69" s="18"/>
      <c r="G69" s="18"/>
      <c r="H69" s="18"/>
      <c r="I69" s="18"/>
      <c r="J69" s="38"/>
    </row>
    <row r="70" spans="1:10" ht="15.75" thickBot="1" x14ac:dyDescent="0.3">
      <c r="A70" s="40"/>
      <c r="B70" s="41" t="s">
        <v>21</v>
      </c>
      <c r="C70" s="55"/>
      <c r="D70" s="55"/>
      <c r="E70" s="56"/>
      <c r="F70" s="18"/>
      <c r="G70" s="18"/>
      <c r="H70" s="18"/>
      <c r="I70" s="18"/>
      <c r="J70" s="38"/>
    </row>
    <row r="71" spans="1:10" ht="15.75" thickBot="1" x14ac:dyDescent="0.3">
      <c r="A71" s="44"/>
      <c r="B71" s="45">
        <v>1</v>
      </c>
      <c r="C71" s="45">
        <v>2</v>
      </c>
      <c r="D71" s="45">
        <v>3</v>
      </c>
      <c r="E71" s="45">
        <v>4</v>
      </c>
      <c r="F71" s="18"/>
      <c r="G71" s="18"/>
      <c r="H71" s="18"/>
      <c r="I71" s="18"/>
      <c r="J71" s="38"/>
    </row>
    <row r="72" spans="1:10" x14ac:dyDescent="0.25">
      <c r="A72" s="46" t="s">
        <v>18</v>
      </c>
      <c r="B72" s="47">
        <v>0.06</v>
      </c>
      <c r="C72" s="47">
        <v>0.05</v>
      </c>
      <c r="D72" s="47">
        <v>0.05</v>
      </c>
      <c r="E72" s="47">
        <v>0.03</v>
      </c>
      <c r="F72" s="18"/>
      <c r="G72" s="18"/>
      <c r="H72" s="18"/>
      <c r="I72" s="18"/>
      <c r="J72" s="38"/>
    </row>
    <row r="73" spans="1:10" x14ac:dyDescent="0.25">
      <c r="A73" s="46" t="s">
        <v>19</v>
      </c>
      <c r="B73" s="47">
        <v>0.12</v>
      </c>
      <c r="C73" s="47">
        <v>0.11</v>
      </c>
      <c r="D73" s="47">
        <v>0.1</v>
      </c>
      <c r="E73" s="47">
        <v>0.09</v>
      </c>
      <c r="F73" s="18"/>
      <c r="G73" s="18"/>
      <c r="H73" s="18"/>
      <c r="I73" s="18"/>
      <c r="J73" s="38"/>
    </row>
    <row r="74" spans="1:10" x14ac:dyDescent="0.25">
      <c r="A74" s="46" t="s">
        <v>20</v>
      </c>
      <c r="B74" s="47">
        <v>0.18</v>
      </c>
      <c r="C74" s="47">
        <v>0.16</v>
      </c>
      <c r="D74" s="47">
        <v>0.14000000000000001</v>
      </c>
      <c r="E74" s="47">
        <v>0.12</v>
      </c>
      <c r="F74" s="18"/>
      <c r="G74" s="18"/>
      <c r="H74" s="18"/>
      <c r="I74" s="18"/>
      <c r="J74" s="38"/>
    </row>
  </sheetData>
  <mergeCells count="27">
    <mergeCell ref="C68:E68"/>
    <mergeCell ref="C69:E69"/>
    <mergeCell ref="B70:E70"/>
    <mergeCell ref="C50:E50"/>
    <mergeCell ref="C51:E51"/>
    <mergeCell ref="B52:E52"/>
    <mergeCell ref="D65:E65"/>
    <mergeCell ref="C66:E66"/>
    <mergeCell ref="C67:E67"/>
    <mergeCell ref="C32:E32"/>
    <mergeCell ref="B33:E33"/>
    <mergeCell ref="A38:E38"/>
    <mergeCell ref="D47:E47"/>
    <mergeCell ref="C48:E48"/>
    <mergeCell ref="C49:E49"/>
    <mergeCell ref="C14:E14"/>
    <mergeCell ref="B15:E15"/>
    <mergeCell ref="D28:E28"/>
    <mergeCell ref="C29:E29"/>
    <mergeCell ref="C30:E30"/>
    <mergeCell ref="C31:E31"/>
    <mergeCell ref="A1:E1"/>
    <mergeCell ref="I1:J1"/>
    <mergeCell ref="D10:E10"/>
    <mergeCell ref="C11:E11"/>
    <mergeCell ref="C12:E12"/>
    <mergeCell ref="C13:E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Graph_status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sayal</dc:creator>
  <cp:lastModifiedBy>Shubham sayal</cp:lastModifiedBy>
  <dcterms:created xsi:type="dcterms:W3CDTF">2025-10-03T23:42:37Z</dcterms:created>
  <dcterms:modified xsi:type="dcterms:W3CDTF">2025-10-03T23:42:37Z</dcterms:modified>
</cp:coreProperties>
</file>