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OP-MENTOR\File\"/>
    </mc:Choice>
  </mc:AlternateContent>
  <xr:revisionPtr revIDLastSave="0" documentId="13_ncr:1_{0130E01E-9032-4865-9048-5355373B5B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calcPr calcId="191029"/>
</workbook>
</file>

<file path=xl/calcChain.xml><?xml version="1.0" encoding="utf-8"?>
<calcChain xmlns="http://schemas.openxmlformats.org/spreadsheetml/2006/main">
  <c r="F11" i="3" l="1"/>
  <c r="F10" i="3"/>
  <c r="F9" i="3"/>
  <c r="E9" i="3"/>
  <c r="E11" i="3"/>
  <c r="E10" i="3"/>
  <c r="D11" i="3"/>
  <c r="D10" i="3"/>
  <c r="D9" i="3"/>
  <c r="C11" i="3"/>
  <c r="C10" i="3"/>
  <c r="C9" i="3"/>
  <c r="E5" i="3"/>
  <c r="E4" i="3"/>
  <c r="E3" i="3"/>
  <c r="E2" i="3"/>
  <c r="D5" i="3"/>
  <c r="D4" i="3"/>
  <c r="D3" i="3"/>
  <c r="C5" i="3"/>
  <c r="C4" i="3"/>
  <c r="C3" i="3"/>
  <c r="C2" i="3"/>
  <c r="B5" i="3"/>
  <c r="B4" i="3"/>
  <c r="B3" i="3"/>
  <c r="B2" i="3"/>
  <c r="D2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  <c r="B11" i="3" l="1"/>
  <c r="B10" i="3"/>
  <c r="B9" i="3"/>
  <c r="F2" i="3" l="1"/>
  <c r="F3" i="3"/>
  <c r="F4" i="3"/>
  <c r="F5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<sst xmlns="http://schemas.openxmlformats.org/spreadsheetml/2006/main" count="825" uniqueCount="73">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</sst>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H52" sqref="H52"/>
    </sheetView>
  </sheetViews>
  <sheetFormatPr defaultRowHeight="1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>
      <c r="E27" s="15" t="s">
        <v>71</v>
      </c>
      <c r="H27" t="s">
        <v>72</v>
      </c>
    </row>
    <row r="28" spans="1:8">
      <c r="F28" s="2"/>
    </row>
    <row r="29" spans="1:8" ht="15.75">
      <c r="E29" s="14" t="s">
        <v>31</v>
      </c>
      <c r="H29">
        <f>COUNTIF(G:G, "Boston")</f>
        <v>4</v>
      </c>
    </row>
    <row r="30" spans="1:8" ht="15.75">
      <c r="E30" s="14" t="s">
        <v>32</v>
      </c>
      <c r="H30">
        <f>COUNTIF(D:D, "microwave")</f>
        <v>5</v>
      </c>
    </row>
    <row r="31" spans="1:8" ht="15.75">
      <c r="E31" s="14" t="s">
        <v>33</v>
      </c>
      <c r="H31">
        <f>COUNTIF(F:F, "truck 3")</f>
        <v>8</v>
      </c>
    </row>
    <row r="32" spans="1:8" ht="15.75">
      <c r="E32" s="14" t="s">
        <v>34</v>
      </c>
      <c r="H32">
        <f>COUNTIF(C:C, "Peter White")</f>
        <v>6</v>
      </c>
    </row>
    <row r="33" spans="5:8" ht="15.75">
      <c r="E33" s="14" t="s">
        <v>26</v>
      </c>
      <c r="H33">
        <f>COUNTIF(E:E, "&lt;20")</f>
        <v>9</v>
      </c>
    </row>
    <row r="34" spans="5:8" ht="15.75">
      <c r="E34" s="14"/>
    </row>
    <row r="35" spans="5:8" ht="15.75">
      <c r="E35" s="14"/>
      <c r="F35" s="2"/>
    </row>
    <row r="36" spans="5:8" ht="15.75">
      <c r="E36" s="14" t="s">
        <v>23</v>
      </c>
      <c r="H36">
        <f>SUMIF(D:D, "refrigerator", E:E)</f>
        <v>105</v>
      </c>
    </row>
    <row r="37" spans="5:8" ht="15.75">
      <c r="E37" s="14" t="s">
        <v>24</v>
      </c>
      <c r="H37">
        <f>SUMIF(D:D, "washing machine", E:E)</f>
        <v>164</v>
      </c>
    </row>
    <row r="38" spans="5:8" ht="15.75">
      <c r="E38" s="14" t="s">
        <v>30</v>
      </c>
      <c r="H38">
        <f>SUMIF(F:F, "truck 4", E:E)</f>
        <v>156</v>
      </c>
    </row>
    <row r="39" spans="5:8" ht="15.75">
      <c r="E39" s="14" t="s">
        <v>40</v>
      </c>
      <c r="H39">
        <f>SUMIFS(E:E, F:F, "truck 1") + SUMIFS(E:E, F:F, "truck 2") + SUMIFS(E:E, F:F, "truck 3") + SUMIFS(E:E, F:F, "truck 4")</f>
        <v>511</v>
      </c>
    </row>
    <row r="40" spans="5:8" ht="15.75">
      <c r="E40" s="14"/>
    </row>
    <row r="41" spans="5:8" ht="15.75">
      <c r="E41" s="14"/>
      <c r="F41" s="2"/>
    </row>
    <row r="42" spans="5:8" ht="15.75">
      <c r="E42" s="14" t="s">
        <v>35</v>
      </c>
      <c r="H42">
        <f>COUNTIFS(D:D, "microwave", G:G, "Boston")</f>
        <v>2</v>
      </c>
    </row>
    <row r="43" spans="5:8" ht="15.75">
      <c r="E43" s="14" t="s">
        <v>36</v>
      </c>
      <c r="H43">
        <f>COUNTIFS(C:C, "Peter White", F:F, "truck 1")</f>
        <v>2</v>
      </c>
    </row>
    <row r="44" spans="5:8" ht="15.75">
      <c r="E44" s="14" t="s">
        <v>37</v>
      </c>
      <c r="H44">
        <f>COUNTIFS(G:G, "Boston", B:B, "&gt;2/3/2013")</f>
        <v>2</v>
      </c>
    </row>
    <row r="45" spans="5:8" ht="15.75">
      <c r="E45" s="14" t="s">
        <v>38</v>
      </c>
      <c r="H45">
        <f>COUNTIFS(B:B, "&gt;=2/3/2013", B:B, "&lt;=2/6/2013")</f>
        <v>14</v>
      </c>
    </row>
    <row r="46" spans="5:8" ht="15.75">
      <c r="E46" s="14"/>
      <c r="F46" s="2"/>
    </row>
    <row r="47" spans="5:8" ht="15.75">
      <c r="E47" s="14" t="s">
        <v>27</v>
      </c>
      <c r="H47">
        <f>SUMIFS(E:E, D:D, "microwave", G:G, "NY")</f>
        <v>25</v>
      </c>
    </row>
    <row r="48" spans="5:8" ht="15.75">
      <c r="E48" s="14" t="s">
        <v>29</v>
      </c>
      <c r="H48">
        <f>SUMIFS(E:E, G:G, "Pittsburgh", F:F, "truck 1")</f>
        <v>75</v>
      </c>
    </row>
    <row r="49" spans="5:8" ht="15.75">
      <c r="E49" s="14" t="s">
        <v>39</v>
      </c>
      <c r="H49">
        <f>SUMIFS(E:E, B:B, "&gt;=2/3/2013", B:B, "&lt;=2/6/2013")</f>
        <v>309</v>
      </c>
    </row>
    <row r="50" spans="5:8" ht="15.75">
      <c r="E50" s="14"/>
    </row>
    <row r="51" spans="5:8" ht="15.75">
      <c r="E51" s="14"/>
    </row>
    <row r="52" spans="5:8" ht="15.75">
      <c r="E52" s="14" t="s">
        <v>28</v>
      </c>
      <c r="H52">
        <f>SUMIFS(E:E, G:G, "NY") + SUMIFS(E:E, G:G, "Baltimore") + SUMIFS(E:E, G:G, 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8" sqref="G8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1" t="s">
        <v>56</v>
      </c>
      <c r="B1" s="22" t="s">
        <v>64</v>
      </c>
      <c r="C1" s="22" t="s">
        <v>63</v>
      </c>
      <c r="D1" s="12" t="s">
        <v>65</v>
      </c>
      <c r="E1" s="12" t="s">
        <v>66</v>
      </c>
      <c r="F1" s="12" t="s">
        <v>67</v>
      </c>
    </row>
    <row r="2" spans="1:6">
      <c r="A2" s="1" t="s">
        <v>45</v>
      </c>
      <c r="B2" s="1">
        <f>COUNTIF(B15:B241,"Shaving")</f>
        <v>71</v>
      </c>
      <c r="C2" s="1">
        <f>SUMIF(B15:B241,"Shaving",E15:E241)</f>
        <v>717</v>
      </c>
      <c r="D2" s="23">
        <f>COUNTIFS(B15:B241,"Shaving",D15:D241,"Cash")</f>
        <v>42</v>
      </c>
      <c r="E2" s="23">
        <f>COUNTIFS(B15:B241,"Shaving",D15:D241,"Credit Card")</f>
        <v>29</v>
      </c>
      <c r="F2" s="23">
        <f>SUMIFS(E:E,B:B,"Shaving",D:D,"Cash")</f>
        <v>414</v>
      </c>
    </row>
    <row r="3" spans="1:6">
      <c r="A3" s="6" t="s">
        <v>43</v>
      </c>
      <c r="B3" s="23">
        <f>COUNTIF(B15:B241,"Washing and combing")</f>
        <v>46</v>
      </c>
      <c r="C3" s="23">
        <f>SUMIF(B15:B241,"Washing and combing",E15:E241)</f>
        <v>1934</v>
      </c>
      <c r="D3" s="23">
        <f>COUNTIFS(B16:B242,"Washing and combing",D16:D242,"Cash")</f>
        <v>31</v>
      </c>
      <c r="E3" s="23">
        <f>COUNTIFS(B16:B242,"Washing and combing",D16:D242,"Credit Card")</f>
        <v>15</v>
      </c>
      <c r="F3" s="24">
        <f>SUMIFS(E:E,B:B,"Washing and combing",D:D,"Cash")</f>
        <v>1350</v>
      </c>
    </row>
    <row r="4" spans="1:6">
      <c r="A4" s="7" t="s">
        <v>44</v>
      </c>
      <c r="B4" s="23">
        <f>COUNTIF(B15:B241,"Dyeing")</f>
        <v>50</v>
      </c>
      <c r="C4" s="24">
        <f>SUMIF(B15:B241,"Dyeing",E15:E241)</f>
        <v>1650</v>
      </c>
      <c r="D4" s="23">
        <f>COUNTIFS(B17:B243,"Dyeing",D17:D243,"Cash")</f>
        <v>35</v>
      </c>
      <c r="E4" s="23">
        <f>COUNTIFS(B17:B243,"Dyeing",D17:D243,"Credit Card")</f>
        <v>15</v>
      </c>
      <c r="F4" s="1">
        <f>SUMIFS(E:E,B:B,"Dyeing",D:D,"Cash")</f>
        <v>1155</v>
      </c>
    </row>
    <row r="5" spans="1:6">
      <c r="A5" s="1" t="s">
        <v>48</v>
      </c>
      <c r="B5" s="23">
        <f>COUNTIF(B15:B241,"Meeting hairstyles")</f>
        <v>32</v>
      </c>
      <c r="C5" s="1">
        <f>SUMIF(B15:B241,"Meeting hairstyles",E15:E241)</f>
        <v>1119</v>
      </c>
      <c r="D5" s="23">
        <f>COUNTIFS(B18:B244,"Meeting hairstyles",D18:D244,"Cash")</f>
        <v>21</v>
      </c>
      <c r="E5" s="23">
        <f>COUNTIFS(B18:B244,"Meeting hairstyles",D18:D244,"Credit Card")</f>
        <v>11</v>
      </c>
      <c r="F5" s="23">
        <f>SUMIFS(E:E,B:B,"Meeting hairstyles",D:D,"Cash")</f>
        <v>735</v>
      </c>
    </row>
    <row r="6" spans="1:6">
      <c r="B6" s="21"/>
    </row>
    <row r="8" spans="1:6" ht="47.25" customHeight="1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>
      <c r="A9" s="6" t="s">
        <v>49</v>
      </c>
      <c r="B9" s="23">
        <f>COUNTIF(C:C,"Jane")</f>
        <v>25</v>
      </c>
      <c r="C9" s="23">
        <f>SUMIF(C15:C241,"Jane",E15:E241)</f>
        <v>688</v>
      </c>
      <c r="D9" s="23">
        <f>COUNTIFS(B:B,"Shaving",C:C,"Jane")</f>
        <v>7</v>
      </c>
      <c r="E9" s="23">
        <f>COUNTIFS(B15:B241,"Kids",C15:C241,"Jane")</f>
        <v>1</v>
      </c>
      <c r="F9" s="23">
        <f>SUMIFS(E:E,B:B,"Shaving",C:C,"Jane",A:A,"&gt;=5/10/2013",A:A,"&lt;=5/20/2013")</f>
        <v>31</v>
      </c>
    </row>
    <row r="10" spans="1:6">
      <c r="A10" s="6" t="s">
        <v>50</v>
      </c>
      <c r="B10" s="23">
        <f>COUNTIF(C:C,"Martha")</f>
        <v>31</v>
      </c>
      <c r="C10" s="23">
        <f>SUMIF(C16:C242,"Martha",E16:E242)</f>
        <v>965</v>
      </c>
      <c r="D10" s="23">
        <f>COUNTIFS(B:B,"Shaving",C:C,"Martha")</f>
        <v>8</v>
      </c>
      <c r="E10" s="23">
        <f>COUNTIFS(B:B,"Kids",C:C,"Martha")</f>
        <v>1</v>
      </c>
      <c r="F10" s="23">
        <f>SUMIFS(E:E,B:B,"Shaving",C:C,"Martha",A:A,"&gt;=5/10/2013",A:A,"&lt;=5/20/2013")</f>
        <v>24</v>
      </c>
    </row>
    <row r="11" spans="1:6">
      <c r="A11" s="6" t="s">
        <v>52</v>
      </c>
      <c r="B11" s="23">
        <f>COUNTIF(C:C,"Alex")</f>
        <v>23</v>
      </c>
      <c r="C11" s="23">
        <f>SUMIF(C17:C243,"Alex",E17:E243)</f>
        <v>701</v>
      </c>
      <c r="D11" s="23">
        <f>COUNTIFS(B:B,"Shaving",C:C,"Alex")</f>
        <v>5</v>
      </c>
      <c r="E11" s="23">
        <f>COUNTIFS(B:B,"Kids",C:C,"Alex")</f>
        <v>1</v>
      </c>
      <c r="F11" s="23">
        <f>SUMIFS(E:E,B:B,"Shaving",C:C,"Alex",A:A,"&gt;=5/10/2013",A:A,"&lt;=5/20/2013")</f>
        <v>38</v>
      </c>
    </row>
    <row r="12" spans="1:6">
      <c r="B12" s="21"/>
      <c r="C12" s="21"/>
      <c r="D12" s="21"/>
      <c r="E12" s="21"/>
    </row>
    <row r="13" spans="1:6">
      <c r="B13" s="13"/>
    </row>
    <row r="14" spans="1:6">
      <c r="A14" s="20" t="s">
        <v>61</v>
      </c>
      <c r="B14" s="20"/>
      <c r="C14" s="20"/>
      <c r="D14" s="20"/>
      <c r="E14" s="20"/>
    </row>
    <row r="15" spans="1:6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Shubham Soni</cp:lastModifiedBy>
  <dcterms:created xsi:type="dcterms:W3CDTF">2013-06-05T17:23:06Z</dcterms:created>
  <dcterms:modified xsi:type="dcterms:W3CDTF">2024-07-12T08:14:35Z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