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DA0D963-47A1-4E12-B46E-6C0605AC84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_copyt" sheetId="1" r:id="rId1"/>
    <sheet name="Sheet2" sheetId="2" r:id="rId2"/>
  </sheets>
  <definedNames>
    <definedName name="_xlcn.WorksheetConnection_AssignmentMediaAnalyticsIntern.xlsxTable3" hidden="1">Table3[]</definedName>
  </definedNames>
  <calcPr calcId="191029"/>
  <pivotCaches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Table3" name="Table3" connection="WorksheetConnection_Assignment - Media &amp; Analytics Intern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1" i="1"/>
  <c r="M23" i="1"/>
  <c r="M24" i="1"/>
  <c r="M10" i="1"/>
  <c r="M22" i="1"/>
  <c r="M17" i="1"/>
  <c r="M14" i="1"/>
  <c r="M20" i="1"/>
  <c r="M19" i="1"/>
  <c r="M21" i="1"/>
  <c r="M15" i="1"/>
  <c r="M16" i="1"/>
  <c r="M1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G29" i="1"/>
  <c r="I29" i="1"/>
  <c r="H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F9FE6-524F-4877-B9BF-B1D92E6AD7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5606E2A-7107-430D-8A45-EFD622C87FF1}" name="WorksheetConnection_Assignment - Media &amp; Analytics Intern.xlsx!Table3" type="102" refreshedVersion="8" minRefreshableVersion="5">
    <extLst>
      <ext xmlns:x15="http://schemas.microsoft.com/office/spreadsheetml/2010/11/main" uri="{DE250136-89BD-433C-8126-D09CA5730AF9}">
        <x15:connection id="Table3" autoDelete="1">
          <x15:rangePr sourceName="_xlcn.WorksheetConnection_AssignmentMediaAnalyticsIntern.xlsxTable3"/>
        </x15:connection>
      </ext>
    </extLst>
  </connection>
</connections>
</file>

<file path=xl/sharedStrings.xml><?xml version="1.0" encoding="utf-8"?>
<sst xmlns="http://schemas.openxmlformats.org/spreadsheetml/2006/main" count="66" uniqueCount="47">
  <si>
    <t>Creator / Channel</t>
  </si>
  <si>
    <t>Cost for 1 IG Reel (USD)</t>
  </si>
  <si>
    <t>Followers</t>
  </si>
  <si>
    <t>Vaibhav Keswani Pehnawah</t>
  </si>
  <si>
    <t>Anunay Sood</t>
  </si>
  <si>
    <t>Sonal Chauhan</t>
  </si>
  <si>
    <t>Sakshi Malik</t>
  </si>
  <si>
    <t>Views.avg</t>
  </si>
  <si>
    <t>likes.avg</t>
  </si>
  <si>
    <t>comment.avg</t>
  </si>
  <si>
    <t>radhika seth</t>
  </si>
  <si>
    <t>sayan bakshi</t>
  </si>
  <si>
    <t>sarah todd</t>
  </si>
  <si>
    <t>shanaya s DJ</t>
  </si>
  <si>
    <t xml:space="preserve">vipul juneja </t>
  </si>
  <si>
    <t>karan sehegela</t>
  </si>
  <si>
    <t>ishita mangal</t>
  </si>
  <si>
    <t>shivani singh</t>
  </si>
  <si>
    <t>Shraddha</t>
  </si>
  <si>
    <t>aashna shroff</t>
  </si>
  <si>
    <t>aakriti rana</t>
  </si>
  <si>
    <t>views per dollar</t>
  </si>
  <si>
    <t>likes + comments per dollar</t>
  </si>
  <si>
    <t>Column1</t>
  </si>
  <si>
    <t>Column2</t>
  </si>
  <si>
    <t>Column3</t>
  </si>
  <si>
    <t>Column4</t>
  </si>
  <si>
    <t>Column5</t>
  </si>
  <si>
    <t>Column6</t>
  </si>
  <si>
    <t>Row Labels</t>
  </si>
  <si>
    <t>Grand Total</t>
  </si>
  <si>
    <t>Sum of views per dollar</t>
  </si>
  <si>
    <t>Sum of likes + comments per dollar</t>
  </si>
  <si>
    <t>.</t>
  </si>
  <si>
    <t>..</t>
  </si>
  <si>
    <t xml:space="preserve">          - Cost per engagement (Cost/(Likes+Comments))</t>
  </si>
  <si>
    <t xml:space="preserve">          - Cost per views (Cost/Views)</t>
  </si>
  <si>
    <t>Please use their past reels to predict these metrics.</t>
  </si>
  <si>
    <t>Do share if any other metric could be considered to evaluate these influencers.</t>
  </si>
  <si>
    <t xml:space="preserve">Consider the case of working with a premium brand on an influencer campaign on Instagram. This tab contains the details of </t>
  </si>
  <si>
    <t>the shortlisted influencers. You need to select top 3 influencers to deliver 1 IG reel each for the brand. Factors to consider:</t>
  </si>
  <si>
    <t xml:space="preserve">              Views.avg</t>
  </si>
  <si>
    <t xml:space="preserve">                 Likes.avg</t>
  </si>
  <si>
    <t xml:space="preserve">      Comments.avg</t>
  </si>
  <si>
    <t>List View</t>
  </si>
  <si>
    <t>engagement rate</t>
  </si>
  <si>
    <t>engagement rate2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</si>
</sst>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;\(#,##0.00\)"/>
    <numFmt numFmtId="166" formatCode="0.0"/>
  </numFmts>
  <fonts count="11" x14ac:knownFonts="1">
    <font>
      <sz val="10"/>
      <color rgb="FF000000"/>
      <name val="Arial"/>
      <scheme val="minor"/>
    </font>
    <font>
      <b/>
      <sz val="12"/>
      <color rgb="FFFFFFFF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434343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3" fontId="4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/>
    <xf numFmtId="165" fontId="3" fillId="3" borderId="1" xfId="0" applyNumberFormat="1" applyFont="1" applyFill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0" fillId="0" borderId="0" xfId="0"/>
    <xf numFmtId="0" fontId="0" fillId="5" borderId="0" xfId="0" applyFont="1" applyFill="1" applyAlignment="1"/>
    <xf numFmtId="0" fontId="6" fillId="6" borderId="0" xfId="0" applyFont="1" applyFill="1" applyAlignment="1"/>
    <xf numFmtId="0" fontId="7" fillId="6" borderId="0" xfId="0" applyFont="1" applyFill="1" applyAlignment="1"/>
    <xf numFmtId="0" fontId="8" fillId="6" borderId="0" xfId="0" applyFont="1" applyFill="1" applyAlignment="1"/>
    <xf numFmtId="0" fontId="6" fillId="0" borderId="0" xfId="0" applyFont="1" applyAlignment="1"/>
    <xf numFmtId="164" fontId="9" fillId="2" borderId="1" xfId="0" applyNumberFormat="1" applyFont="1" applyFill="1" applyBorder="1" applyAlignment="1">
      <alignment horizontal="center"/>
    </xf>
    <xf numFmtId="164" fontId="9" fillId="2" borderId="2" xfId="0" applyNumberFormat="1" applyFont="1" applyFill="1" applyBorder="1" applyAlignment="1">
      <alignment horizontal="center"/>
    </xf>
    <xf numFmtId="0" fontId="2" fillId="9" borderId="4" xfId="0" applyFont="1" applyFill="1" applyBorder="1"/>
    <xf numFmtId="0" fontId="3" fillId="7" borderId="0" xfId="0" applyFont="1" applyFill="1" applyBorder="1"/>
    <xf numFmtId="0" fontId="0" fillId="8" borderId="0" xfId="0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11" borderId="0" xfId="0" applyFont="1" applyFill="1" applyAlignment="1"/>
    <xf numFmtId="164" fontId="9" fillId="2" borderId="7" xfId="0" applyNumberFormat="1" applyFont="1" applyFill="1" applyBorder="1" applyAlignment="1"/>
    <xf numFmtId="0" fontId="6" fillId="8" borderId="0" xfId="0" applyFont="1" applyFill="1" applyBorder="1"/>
    <xf numFmtId="0" fontId="0" fillId="0" borderId="0" xfId="0" applyBorder="1"/>
    <xf numFmtId="0" fontId="3" fillId="7" borderId="0" xfId="0" applyFont="1" applyFill="1" applyBorder="1" applyAlignment="1"/>
    <xf numFmtId="0" fontId="6" fillId="0" borderId="0" xfId="0" applyFont="1" applyBorder="1"/>
    <xf numFmtId="1" fontId="0" fillId="0" borderId="0" xfId="0" applyNumberFormat="1" applyFont="1" applyAlignment="1"/>
    <xf numFmtId="0" fontId="5" fillId="0" borderId="0" xfId="0" applyFont="1" applyBorder="1" applyAlignment="1"/>
    <xf numFmtId="0" fontId="2" fillId="9" borderId="5" xfId="0" applyFont="1" applyFill="1" applyBorder="1"/>
    <xf numFmtId="0" fontId="7" fillId="10" borderId="8" xfId="0" applyFont="1" applyFill="1" applyBorder="1" applyAlignment="1"/>
    <xf numFmtId="0" fontId="7" fillId="10" borderId="6" xfId="0" applyFont="1" applyFill="1" applyBorder="1"/>
    <xf numFmtId="0" fontId="7" fillId="10" borderId="9" xfId="0" applyFont="1" applyFill="1" applyBorder="1"/>
    <xf numFmtId="0" fontId="2" fillId="9" borderId="8" xfId="0" applyFont="1" applyFill="1" applyBorder="1"/>
    <xf numFmtId="0" fontId="2" fillId="9" borderId="6" xfId="0" applyFont="1" applyFill="1" applyBorder="1"/>
    <xf numFmtId="0" fontId="2" fillId="9" borderId="9" xfId="0" applyFont="1" applyFill="1" applyBorder="1"/>
    <xf numFmtId="0" fontId="2" fillId="0" borderId="8" xfId="0" applyFont="1" applyBorder="1"/>
    <xf numFmtId="0" fontId="2" fillId="0" borderId="6" xfId="0" applyFont="1" applyBorder="1"/>
    <xf numFmtId="0" fontId="2" fillId="0" borderId="9" xfId="0" applyFont="1" applyBorder="1"/>
    <xf numFmtId="0" fontId="2" fillId="8" borderId="8" xfId="0" applyFont="1" applyFill="1" applyBorder="1"/>
    <xf numFmtId="0" fontId="3" fillId="7" borderId="8" xfId="0" applyFont="1" applyFill="1" applyBorder="1"/>
    <xf numFmtId="0" fontId="3" fillId="7" borderId="8" xfId="0" applyFont="1" applyFill="1" applyBorder="1" applyAlignment="1"/>
    <xf numFmtId="0" fontId="2" fillId="9" borderId="3" xfId="0" applyFont="1" applyFill="1" applyBorder="1"/>
    <xf numFmtId="164" fontId="1" fillId="14" borderId="0" xfId="0" applyNumberFormat="1" applyFont="1" applyFill="1" applyBorder="1" applyAlignment="1">
      <alignment horizontal="center"/>
    </xf>
    <xf numFmtId="166" fontId="2" fillId="13" borderId="0" xfId="0" applyNumberFormat="1" applyFont="1" applyFill="1" applyAlignment="1"/>
    <xf numFmtId="0" fontId="6" fillId="12" borderId="0" xfId="0" applyFont="1" applyFill="1" applyBorder="1" applyAlignment="1"/>
    <xf numFmtId="0" fontId="10" fillId="15" borderId="0" xfId="0" applyFont="1" applyFill="1" applyAlignment="1"/>
    <xf numFmtId="0" fontId="10" fillId="12" borderId="0" xfId="0" applyFont="1" applyFill="1" applyBorder="1" applyAlignment="1"/>
    <xf numFmtId="0" fontId="10" fillId="5" borderId="0" xfId="0" applyFont="1" applyFill="1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 patternType="solid">
          <fgColor rgb="FFEFEFEF"/>
          <bgColor rgb="FFEFEFE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nkar" refreshedDate="44759.904981250002" backgroundQuery="1" createdVersion="8" refreshedVersion="8" minRefreshableVersion="3" recordCount="0" supportSubquery="1" supportAdvancedDrill="1" xr:uid="{98AC077B-A17A-411C-AB9D-78768C40B598}">
  <cacheSource type="external" connectionId="1"/>
  <cacheFields count="3">
    <cacheField name="[Table3].[Creator / Channel].[Creator / Channel]" caption="Creator / Channel" numFmtId="0" level="1">
      <sharedItems count="3">
        <s v="aakriti rana"/>
        <s v="karan sehegela"/>
        <s v="Shraddha"/>
      </sharedItems>
    </cacheField>
    <cacheField name="[Measures].[Sum of views per dollar]" caption="Sum of views per dollar" numFmtId="0" hierarchy="9" level="32767"/>
    <cacheField name="[Measures].[Sum of likes + comments per dollar]" caption="Sum of likes + comments per dollar" numFmtId="0" hierarchy="10" level="32767"/>
  </cacheFields>
  <cacheHierarchies count="11">
    <cacheHierarchy uniqueName="[Table3].[Creator / Channel]" caption="Creator / Channel" attribute="1" defaultMemberUniqueName="[Table3].[Creator / Channel].[All]" allUniqueName="[Table3].[Creator / Channel].[All]" dimensionUniqueName="[Table3]" displayFolder="" count="2" memberValueDatatype="130" unbalanced="0">
      <fieldsUsage count="2">
        <fieldUsage x="-1"/>
        <fieldUsage x="0"/>
      </fieldsUsage>
    </cacheHierarchy>
    <cacheHierarchy uniqueName="[Table3].[Cost for 1 IG Reel (USD)]" caption="Cost for 1 IG Reel (USD)" attribute="1" defaultMemberUniqueName="[Table3].[Cost for 1 IG Reel (USD)].[All]" allUniqueName="[Table3].[Cost for 1 IG Reel (USD)].[All]" dimensionUniqueName="[Table3]" displayFolder="" count="0" memberValueDatatype="5" unbalanced="0"/>
    <cacheHierarchy uniqueName="[Table3].[Followers]" caption="Followers" attribute="1" defaultMemberUniqueName="[Table3].[Followers].[All]" allUniqueName="[Table3].[Followers].[All]" dimensionUniqueName="[Table3]" displayFolder="" count="0" memberValueDatatype="20" unbalanced="0"/>
    <cacheHierarchy uniqueName="[Table3].[views per dollar]" caption="views per dollar" attribute="1" defaultMemberUniqueName="[Table3].[views per dollar].[All]" allUniqueName="[Table3].[views per dollar].[All]" dimensionUniqueName="[Table3]" displayFolder="" count="0" memberValueDatatype="5" unbalanced="0"/>
    <cacheHierarchy uniqueName="[Table3].[Column1]" caption="Column1" attribute="1" defaultMemberUniqueName="[Table3].[Column1].[All]" allUniqueName="[Table3].[Column1].[All]" dimensionUniqueName="[Table3]" displayFolder="" count="0" memberValueDatatype="5" unbalanced="0"/>
    <cacheHierarchy uniqueName="[Table3].[likes + comments per dollar]" caption="likes + comments per dollar" attribute="1" defaultMemberUniqueName="[Table3].[likes + comments per dollar].[All]" allUniqueName="[Table3].[likes + comments per dollar].[All]" dimensionUniqueName="[Table3]" displayFolder="" count="0" memberValueDatatype="5" unbalanced="0"/>
    <cacheHierarchy uniqueName="[Table3].[Column2]" caption="Column2" attribute="1" defaultMemberUniqueName="[Table3].[Column2].[All]" allUniqueName="[Table3].[Column2].[All]" dimensionUniqueName="[Table3]" displayFolder="" count="0" memberValueDatatype="5" unbalanced="0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views per dollar]" caption="Sum of views per dollar" measure="1" displayFolder="" measureGroup="Table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ikes + comments per dollar]" caption="Sum of likes + comments per dollar" measure="1" displayFolder="" measureGroup="Table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3" uniqueName="[Table3]" caption="Table3"/>
  </dimensions>
  <measureGroups count="1">
    <measureGroup name="Table3" caption="Table3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11A3F-8A1B-4A1B-A2C5-A1EC797B8F6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H6" firstHeaderRow="0" firstDataRow="1" firstDataCol="1"/>
  <pivotFields count="3">
    <pivotField axis="axisRow" allDrilled="1" subtotalTop="0" showAll="0" measureFilter="1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ews per dollar" fld="1" baseField="0" baseItem="0"/>
    <dataField name="Sum of likes + comments per dollar" fld="2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">
      <autoFilter ref="A1">
        <filterColumn colId="0">
          <top10 val="3" filterVal="3"/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 - Media &amp; Analytics Intern.xlsx!Table3"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B6BFC1-93C0-4CC9-890D-2F049D78C65F}" name="Table3" displayName="Table3" ref="F9:N24" totalsRowShown="0" dataDxfId="7">
  <autoFilter ref="F9:N24" xr:uid="{DEB6BFC1-93C0-4CC9-890D-2F049D78C65F}"/>
  <sortState xmlns:xlrd2="http://schemas.microsoft.com/office/spreadsheetml/2017/richdata2" ref="F10:N24">
    <sortCondition descending="1" ref="N9:N24"/>
  </sortState>
  <tableColumns count="9">
    <tableColumn id="1" xr3:uid="{F31C5E62-6BB1-4367-834B-4983335FC7FB}" name="Creator / Channel"/>
    <tableColumn id="2" xr3:uid="{DF3EBB8F-9066-4C70-8A13-407B7FE30961}" name="Cost for 1 IG Reel (USD)" dataDxfId="6"/>
    <tableColumn id="3" xr3:uid="{8BE218BE-89A0-45F1-988E-B0A70EDC5738}" name="Followers" dataDxfId="5"/>
    <tableColumn id="4" xr3:uid="{E27CF544-EF42-42EE-AC99-C05F750615BD}" name="views per dollar" dataDxfId="4"/>
    <tableColumn id="5" xr3:uid="{0FCF13D8-ABB5-4F9F-913D-0368D8B06104}" name="." dataDxfId="3"/>
    <tableColumn id="6" xr3:uid="{F0BF4BE7-2099-468B-8D80-56DE762D512F}" name="likes + comments per dollar" dataDxfId="2"/>
    <tableColumn id="7" xr3:uid="{8AF7B85F-148B-453E-A3A8-D55B95227EC2}" name=".."/>
    <tableColumn id="8" xr3:uid="{EFF840D0-C687-4DA0-A77B-1BF729F2873F}" name="engagement rate" dataDxfId="1">
      <calculatedColumnFormula>(VLOOKUP(Sheet2!N19,Sheet2!N16:S33,4,FALSE))</calculatedColumnFormula>
    </tableColumn>
    <tableColumn id="9" xr3:uid="{E85BB7F7-9A2A-463A-B70D-29BB7D9DB3DB}" name="engagement rate2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7"/>
  <sheetViews>
    <sheetView showGridLines="0" tabSelected="1" topLeftCell="D1" workbookViewId="0">
      <selection activeCell="K26" sqref="K26"/>
    </sheetView>
  </sheetViews>
  <sheetFormatPr defaultColWidth="12.5703125" defaultRowHeight="15.75" customHeight="1" x14ac:dyDescent="0.2"/>
  <cols>
    <col min="1" max="1" width="17.42578125" hidden="1" customWidth="1"/>
    <col min="2" max="2" width="21.28515625" hidden="1" customWidth="1"/>
    <col min="3" max="3" width="10.42578125" hidden="1" customWidth="1"/>
    <col min="4" max="4" width="27.85546875" style="9" customWidth="1"/>
    <col min="5" max="5" width="4.28515625" customWidth="1"/>
    <col min="6" max="6" width="17.85546875" customWidth="1"/>
    <col min="7" max="7" width="17.7109375" customWidth="1"/>
    <col min="8" max="8" width="18.7109375" customWidth="1"/>
    <col min="9" max="9" width="17.85546875" style="9" customWidth="1"/>
    <col min="10" max="10" width="18.140625" customWidth="1"/>
    <col min="11" max="11" width="31.140625" customWidth="1"/>
    <col min="12" max="12" width="15.5703125" customWidth="1"/>
    <col min="13" max="13" width="25.85546875" customWidth="1"/>
    <col min="14" max="14" width="26.5703125" customWidth="1"/>
    <col min="15" max="15" width="14.140625" customWidth="1"/>
  </cols>
  <sheetData>
    <row r="1" spans="1:14" ht="15.75" customHeight="1" x14ac:dyDescent="0.25">
      <c r="A1" s="1"/>
      <c r="B1" s="2"/>
      <c r="C1" s="3"/>
      <c r="D1" s="46"/>
      <c r="F1" s="9"/>
      <c r="G1" s="8"/>
      <c r="H1" s="9"/>
      <c r="J1" s="9"/>
      <c r="K1" s="9"/>
    </row>
    <row r="2" spans="1:14" ht="15.75" customHeight="1" x14ac:dyDescent="0.25">
      <c r="A2" s="4"/>
      <c r="B2" s="5"/>
      <c r="C2" s="6"/>
      <c r="D2" s="31"/>
      <c r="F2" s="21" t="s">
        <v>29</v>
      </c>
      <c r="G2" s="9" t="s">
        <v>31</v>
      </c>
      <c r="H2" s="9" t="s">
        <v>32</v>
      </c>
      <c r="I2" s="24"/>
      <c r="J2" s="9"/>
      <c r="K2" s="11"/>
      <c r="L2" s="11"/>
      <c r="M2" s="11"/>
    </row>
    <row r="3" spans="1:14" ht="15.75" customHeight="1" x14ac:dyDescent="0.25">
      <c r="A3" s="7"/>
      <c r="B3" s="5"/>
      <c r="C3" s="6"/>
      <c r="D3" s="31"/>
      <c r="F3" s="22" t="s">
        <v>18</v>
      </c>
      <c r="G3" s="23">
        <v>727.70380434782601</v>
      </c>
      <c r="H3" s="23">
        <v>53.217656249999997</v>
      </c>
      <c r="I3"/>
      <c r="K3" s="51"/>
      <c r="L3" s="11"/>
      <c r="M3" s="11"/>
    </row>
    <row r="4" spans="1:14" ht="15.75" customHeight="1" x14ac:dyDescent="0.25">
      <c r="A4" s="7"/>
      <c r="B4" s="5"/>
      <c r="C4" s="6"/>
      <c r="D4" s="31"/>
      <c r="F4" s="22" t="s">
        <v>15</v>
      </c>
      <c r="G4" s="23">
        <v>327.64508506616255</v>
      </c>
      <c r="H4" s="23">
        <v>25.87006616257089</v>
      </c>
      <c r="I4"/>
      <c r="K4" s="51"/>
      <c r="L4" s="11"/>
      <c r="M4" s="11"/>
    </row>
    <row r="5" spans="1:14" ht="15.75" customHeight="1" x14ac:dyDescent="0.25">
      <c r="A5" s="7"/>
      <c r="B5" s="5"/>
      <c r="C5" s="6"/>
      <c r="D5" s="31"/>
      <c r="F5" s="22" t="s">
        <v>20</v>
      </c>
      <c r="G5" s="23">
        <v>361.77083333333337</v>
      </c>
      <c r="H5" s="23">
        <v>21.966888020833331</v>
      </c>
      <c r="I5"/>
      <c r="K5" s="51"/>
      <c r="L5" s="11"/>
      <c r="M5" s="11"/>
    </row>
    <row r="6" spans="1:14" ht="15.75" customHeight="1" x14ac:dyDescent="0.25">
      <c r="A6" s="7"/>
      <c r="B6" s="5"/>
      <c r="C6" s="6"/>
      <c r="D6" s="31"/>
      <c r="F6" s="22" t="s">
        <v>30</v>
      </c>
      <c r="G6" s="23">
        <v>1417.1197227473222</v>
      </c>
      <c r="H6" s="23">
        <v>101.05461043340421</v>
      </c>
      <c r="I6"/>
      <c r="J6" s="11"/>
      <c r="K6" s="11"/>
      <c r="L6" s="11"/>
      <c r="M6" s="11"/>
    </row>
    <row r="7" spans="1:14" ht="15.75" customHeight="1" x14ac:dyDescent="0.25">
      <c r="A7" s="4"/>
      <c r="B7" s="5"/>
      <c r="C7" s="6"/>
      <c r="D7" s="31"/>
      <c r="K7" s="9"/>
    </row>
    <row r="8" spans="1:14" ht="15.75" customHeight="1" x14ac:dyDescent="0.25">
      <c r="A8" s="4"/>
      <c r="B8" s="5"/>
      <c r="C8" s="6"/>
      <c r="D8" s="31"/>
      <c r="K8" s="9"/>
    </row>
    <row r="9" spans="1:14" ht="15.75" customHeight="1" x14ac:dyDescent="0.25">
      <c r="A9" s="7"/>
      <c r="B9" s="5"/>
      <c r="C9" s="6"/>
      <c r="D9" s="31"/>
      <c r="F9" s="25" t="s">
        <v>0</v>
      </c>
      <c r="G9" s="16" t="s">
        <v>1</v>
      </c>
      <c r="H9" s="17" t="s">
        <v>2</v>
      </c>
      <c r="I9" s="13" t="s">
        <v>21</v>
      </c>
      <c r="J9" s="14" t="s">
        <v>33</v>
      </c>
      <c r="K9" s="13" t="s">
        <v>22</v>
      </c>
      <c r="L9" s="12" t="s">
        <v>34</v>
      </c>
      <c r="M9" s="12" t="s">
        <v>45</v>
      </c>
      <c r="N9" s="12" t="s">
        <v>46</v>
      </c>
    </row>
    <row r="10" spans="1:14" ht="15.75" customHeight="1" x14ac:dyDescent="0.25">
      <c r="A10" s="7"/>
      <c r="B10" s="5"/>
      <c r="C10" s="6"/>
      <c r="D10" s="31"/>
      <c r="E10">
        <f>IF(Table3[[#This Row],[views per dollar]]&gt;325,1,-1)</f>
        <v>-1</v>
      </c>
      <c r="F10" s="27" t="s">
        <v>14</v>
      </c>
      <c r="G10" s="30">
        <v>3333.3333333333335</v>
      </c>
      <c r="H10" s="9">
        <v>147000</v>
      </c>
      <c r="I10" s="30">
        <v>111.83750000000001</v>
      </c>
      <c r="J10" s="9">
        <v>111.83750000000001</v>
      </c>
      <c r="K10" s="30">
        <v>9.2562249999999988</v>
      </c>
      <c r="L10">
        <v>9.2562249999999988</v>
      </c>
      <c r="M10" s="9">
        <f>(VLOOKUP(Sheet2!N26,Sheet2!N23:S40,4,FALSE))</f>
        <v>224956</v>
      </c>
      <c r="N10" s="9">
        <v>224956</v>
      </c>
    </row>
    <row r="11" spans="1:14" ht="15.75" customHeight="1" x14ac:dyDescent="0.25">
      <c r="A11" s="7"/>
      <c r="B11" s="5"/>
      <c r="C11" s="6"/>
      <c r="D11" s="31"/>
      <c r="E11" s="9">
        <f>IF(Table3[[#This Row],[views per dollar]]&gt;325,1,-1)</f>
        <v>-1</v>
      </c>
      <c r="F11" s="19" t="s">
        <v>4</v>
      </c>
      <c r="G11" s="30">
        <v>6000</v>
      </c>
      <c r="H11" s="9">
        <v>1500000</v>
      </c>
      <c r="I11" s="30">
        <v>250.83333333333334</v>
      </c>
      <c r="J11" s="9">
        <v>250.83333333333334</v>
      </c>
      <c r="K11" s="30">
        <v>16.42678985507246</v>
      </c>
      <c r="L11">
        <v>16.42678985507246</v>
      </c>
      <c r="M11" s="9">
        <f>(VLOOKUP(Sheet2!N23,Sheet2!N20:S37,4,FALSE))</f>
        <v>143821.73913043478</v>
      </c>
      <c r="N11" s="9">
        <v>143821.73913043478</v>
      </c>
    </row>
    <row r="12" spans="1:14" ht="15.75" customHeight="1" x14ac:dyDescent="0.25">
      <c r="A12" s="4"/>
      <c r="B12" s="5"/>
      <c r="C12" s="6"/>
      <c r="D12" s="31"/>
      <c r="E12" s="9">
        <f>IF(Table3[[#This Row],[views per dollar]]&gt;325,1,-1)</f>
        <v>1</v>
      </c>
      <c r="F12" s="26" t="s">
        <v>20</v>
      </c>
      <c r="G12" s="30">
        <v>3200</v>
      </c>
      <c r="H12" s="9">
        <v>812000</v>
      </c>
      <c r="I12" s="30">
        <v>361.77083333333337</v>
      </c>
      <c r="J12" s="9">
        <v>361.77083333333337</v>
      </c>
      <c r="K12" s="30">
        <v>21.966888020833331</v>
      </c>
      <c r="L12">
        <v>21.966888020833331</v>
      </c>
      <c r="M12" s="9">
        <f>(VLOOKUP(Sheet2!N21,Sheet2!N18:S35,4,FALSE))</f>
        <v>97091.304347826081</v>
      </c>
      <c r="N12" s="9">
        <v>97091.304347826081</v>
      </c>
    </row>
    <row r="13" spans="1:14" ht="15.75" customHeight="1" x14ac:dyDescent="0.25">
      <c r="A13" s="4"/>
      <c r="B13" s="5"/>
      <c r="C13" s="6"/>
      <c r="D13" s="31"/>
      <c r="E13" s="9">
        <f>IF(Table3[[#This Row],[views per dollar]]&gt;325,1,-1)</f>
        <v>-1</v>
      </c>
      <c r="F13" s="19" t="s">
        <v>6</v>
      </c>
      <c r="G13" s="30">
        <v>8000</v>
      </c>
      <c r="H13" s="9">
        <v>6700000</v>
      </c>
      <c r="I13" s="30">
        <v>266.83152173913044</v>
      </c>
      <c r="J13" s="9">
        <v>266.83152173913044</v>
      </c>
      <c r="K13" s="30">
        <v>18.07805434782609</v>
      </c>
      <c r="L13">
        <v>18.07805434782609</v>
      </c>
      <c r="M13" s="9">
        <f>(VLOOKUP(Sheet2!N22,Sheet2!N19:S36,4,FALSE))</f>
        <v>89041.666666666672</v>
      </c>
      <c r="N13" s="9">
        <v>89041.666666666672</v>
      </c>
    </row>
    <row r="14" spans="1:14" ht="15.75" customHeight="1" x14ac:dyDescent="0.25">
      <c r="A14" s="4"/>
      <c r="B14" s="5"/>
      <c r="C14" s="6"/>
      <c r="D14" s="31"/>
      <c r="E14" s="9">
        <f>IF(Table3[[#This Row],[views per dollar]]&gt;325,1,-1)</f>
        <v>-1</v>
      </c>
      <c r="F14" s="28" t="s">
        <v>3</v>
      </c>
      <c r="G14" s="30">
        <v>2666.6666666666665</v>
      </c>
      <c r="H14" s="9">
        <v>415000</v>
      </c>
      <c r="I14" s="30">
        <v>66.171195652173921</v>
      </c>
      <c r="J14" s="9">
        <v>66.171195652173921</v>
      </c>
      <c r="K14" s="30">
        <v>3.5427989130434785</v>
      </c>
      <c r="L14">
        <v>3.5427989130434785</v>
      </c>
      <c r="M14" s="9">
        <f>(VLOOKUP(Sheet2!N29,Sheet2!N26:S43,4,FALSE))</f>
        <v>79156.521739130432</v>
      </c>
      <c r="N14" s="9">
        <v>79156.521739130432</v>
      </c>
    </row>
    <row r="15" spans="1:14" ht="15.75" customHeight="1" x14ac:dyDescent="0.25">
      <c r="A15" s="4"/>
      <c r="B15" s="5"/>
      <c r="C15" s="6"/>
      <c r="D15" s="31"/>
      <c r="E15" s="9">
        <f>IF(Table3[[#This Row],[views per dollar]]&gt;325,1,-1)</f>
        <v>-1</v>
      </c>
      <c r="F15" s="27" t="s">
        <v>12</v>
      </c>
      <c r="G15" s="30">
        <v>7333.333333333333</v>
      </c>
      <c r="H15" s="9">
        <v>404000</v>
      </c>
      <c r="I15" s="30">
        <v>7.7539772727272727</v>
      </c>
      <c r="J15" s="9">
        <v>7.7539772727272727</v>
      </c>
      <c r="K15" s="30">
        <v>0.55392613636363641</v>
      </c>
      <c r="L15">
        <v>0.55392613636363641</v>
      </c>
      <c r="M15" s="9">
        <f>(VLOOKUP(Sheet2!N33,Sheet2!N30:S47,4,FALSE))</f>
        <v>70049.458333333328</v>
      </c>
      <c r="N15" s="9">
        <v>70049.458333333328</v>
      </c>
    </row>
    <row r="16" spans="1:14" ht="15.75" customHeight="1" x14ac:dyDescent="0.25">
      <c r="A16" s="4"/>
      <c r="B16" s="5"/>
      <c r="C16" s="6"/>
      <c r="D16" s="31"/>
      <c r="E16" s="9">
        <f>IF(Table3[[#This Row],[views per dollar]]&gt;325,1,-1)</f>
        <v>1</v>
      </c>
      <c r="F16" s="20" t="s">
        <v>15</v>
      </c>
      <c r="G16" s="30">
        <v>3066.6666666666665</v>
      </c>
      <c r="H16" s="9">
        <v>415000</v>
      </c>
      <c r="I16" s="30">
        <v>327.64508506616255</v>
      </c>
      <c r="J16" s="9">
        <v>327.64508506616255</v>
      </c>
      <c r="K16" s="30">
        <v>25.87006616257089</v>
      </c>
      <c r="L16">
        <v>25.87006616257089</v>
      </c>
      <c r="M16" s="9">
        <f>(VLOOKUP(Sheet2!N20,Sheet2!N17:S34,4,FALSE))</f>
        <v>44908.695652173912</v>
      </c>
      <c r="N16" s="9">
        <v>44908.695652173912</v>
      </c>
    </row>
    <row r="17" spans="1:16" ht="15.75" customHeight="1" x14ac:dyDescent="0.2">
      <c r="E17" s="9">
        <f>IF(Table3[[#This Row],[views per dollar]]&gt;325,1,-1)</f>
        <v>-1</v>
      </c>
      <c r="F17" s="27" t="s">
        <v>10</v>
      </c>
      <c r="G17" s="30">
        <v>6000</v>
      </c>
      <c r="H17" s="9">
        <v>927000</v>
      </c>
      <c r="I17" s="30">
        <v>45.68472222222222</v>
      </c>
      <c r="J17" s="9">
        <v>45.68472222222222</v>
      </c>
      <c r="K17" s="30">
        <v>4.5456458333333334</v>
      </c>
      <c r="L17">
        <v>4.5456458333333334</v>
      </c>
      <c r="M17" s="9">
        <f>(VLOOKUP(Sheet2!N28,Sheet2!N25:S42,4,FALSE))</f>
        <v>30675</v>
      </c>
      <c r="N17" s="9">
        <v>30675</v>
      </c>
    </row>
    <row r="18" spans="1:16" ht="15.75" customHeight="1" x14ac:dyDescent="0.2">
      <c r="E18" s="9">
        <f>IF(Table3[[#This Row],[views per dollar]]&gt;325,1,-1)</f>
        <v>1</v>
      </c>
      <c r="F18" s="26" t="s">
        <v>18</v>
      </c>
      <c r="G18" s="30">
        <v>4266.666666666667</v>
      </c>
      <c r="H18" s="9">
        <v>584000</v>
      </c>
      <c r="I18" s="30">
        <v>727.70380434782601</v>
      </c>
      <c r="J18" s="9">
        <v>727.70380434782601</v>
      </c>
      <c r="K18" s="30">
        <v>53.217656249999997</v>
      </c>
      <c r="L18">
        <v>53.217656249999997</v>
      </c>
      <c r="M18" s="9">
        <f>(VLOOKUP(Sheet2!N19,Sheet2!N16:S33,4,FALSE))</f>
        <v>27219.333333333332</v>
      </c>
      <c r="N18" s="9">
        <v>27219.333333333332</v>
      </c>
    </row>
    <row r="19" spans="1:16" ht="15.75" customHeight="1" x14ac:dyDescent="0.2">
      <c r="E19" s="9">
        <f>IF(Table3[[#This Row],[views per dollar]]&gt;325,1,-1)</f>
        <v>-1</v>
      </c>
      <c r="F19" s="27" t="s">
        <v>13</v>
      </c>
      <c r="G19" s="30">
        <v>800</v>
      </c>
      <c r="H19" s="9">
        <v>73400</v>
      </c>
      <c r="I19" s="30">
        <v>30.788697916666663</v>
      </c>
      <c r="J19" s="9">
        <v>30.788697916666663</v>
      </c>
      <c r="K19" s="30">
        <v>2.0938020833333333</v>
      </c>
      <c r="L19">
        <v>2.0938020833333333</v>
      </c>
      <c r="M19" s="9">
        <f>(VLOOKUP(Sheet2!N31,Sheet2!N28:S45,4,FALSE))</f>
        <v>15523.739130434782</v>
      </c>
      <c r="N19" s="9">
        <v>15523.739130434782</v>
      </c>
    </row>
    <row r="20" spans="1:16" ht="15.75" customHeight="1" x14ac:dyDescent="0.2">
      <c r="B20" s="15"/>
      <c r="E20" s="9">
        <f>IF(Table3[[#This Row],[views per dollar]]&gt;325,1,-1)</f>
        <v>-1</v>
      </c>
      <c r="F20" s="27" t="s">
        <v>17</v>
      </c>
      <c r="G20" s="30">
        <v>4333.333333333333</v>
      </c>
      <c r="H20" s="9">
        <v>780000</v>
      </c>
      <c r="I20" s="30">
        <v>30.936538461538465</v>
      </c>
      <c r="J20" s="9">
        <v>30.936538461538465</v>
      </c>
      <c r="K20" s="30">
        <v>2.3587307692307693</v>
      </c>
      <c r="L20">
        <v>2.3587307692307693</v>
      </c>
      <c r="M20" s="9">
        <f>(VLOOKUP(Sheet2!N30,Sheet2!N27:S44,4,FALSE))</f>
        <v>11671.608695652174</v>
      </c>
      <c r="N20" s="9">
        <v>11671.608695652174</v>
      </c>
    </row>
    <row r="21" spans="1:16" ht="15.75" customHeight="1" x14ac:dyDescent="0.2">
      <c r="E21" s="9">
        <f>IF(Table3[[#This Row],[views per dollar]]&gt;325,1,-1)</f>
        <v>-1</v>
      </c>
      <c r="F21" s="29" t="s">
        <v>19</v>
      </c>
      <c r="G21" s="30">
        <v>6000</v>
      </c>
      <c r="H21" s="9">
        <v>915000</v>
      </c>
      <c r="I21" s="30">
        <v>30.958695652173915</v>
      </c>
      <c r="J21" s="9">
        <v>30.958695652173915</v>
      </c>
      <c r="K21" s="30">
        <v>1.9587753623188406</v>
      </c>
      <c r="L21">
        <v>1.9587753623188406</v>
      </c>
      <c r="M21" s="9">
        <f>(VLOOKUP(Sheet2!N32,Sheet2!N29:S46,4,FALSE))</f>
        <v>10148.75</v>
      </c>
      <c r="N21" s="9">
        <v>10148.75</v>
      </c>
    </row>
    <row r="22" spans="1:16" ht="15.75" customHeight="1" x14ac:dyDescent="0.2">
      <c r="A22" s="15" t="s">
        <v>39</v>
      </c>
      <c r="E22" s="9">
        <f>IF(Table3[[#This Row],[views per dollar]]&gt;325,1,-1)</f>
        <v>-1</v>
      </c>
      <c r="F22" s="27" t="s">
        <v>16</v>
      </c>
      <c r="G22" s="30">
        <v>3333.3333333333335</v>
      </c>
      <c r="H22" s="9">
        <v>147000</v>
      </c>
      <c r="I22" s="30">
        <v>61.304347826086953</v>
      </c>
      <c r="J22" s="9">
        <v>61.304347826086953</v>
      </c>
      <c r="K22" s="30">
        <v>4.7479826086956516</v>
      </c>
      <c r="L22">
        <v>4.7479826086956516</v>
      </c>
      <c r="M22" s="9">
        <f>(VLOOKUP(Sheet2!N27,Sheet2!N24:S41,4,FALSE))</f>
        <v>9396.3333333333339</v>
      </c>
      <c r="N22" s="9">
        <v>9396.3333333333339</v>
      </c>
    </row>
    <row r="23" spans="1:16" ht="15.75" customHeight="1" x14ac:dyDescent="0.2">
      <c r="A23" s="9" t="s">
        <v>40</v>
      </c>
      <c r="E23" s="9">
        <f>IF(Table3[[#This Row],[views per dollar]]&gt;325,1,-1)</f>
        <v>-1</v>
      </c>
      <c r="F23" s="27" t="s">
        <v>11</v>
      </c>
      <c r="G23" s="30">
        <v>3666.6666666666665</v>
      </c>
      <c r="H23" s="9">
        <v>895000</v>
      </c>
      <c r="I23" s="30">
        <v>125.60869565217391</v>
      </c>
      <c r="J23" s="9">
        <v>125.60869565217391</v>
      </c>
      <c r="K23" s="30">
        <v>12.362513833992095</v>
      </c>
      <c r="L23">
        <v>12.362513833992095</v>
      </c>
      <c r="M23" s="9">
        <f>(VLOOKUP(Sheet2!N24,Sheet2!N21:S38,4,FALSE))</f>
        <v>3979.625</v>
      </c>
      <c r="N23" s="9">
        <v>3979.625</v>
      </c>
    </row>
    <row r="24" spans="1:16" ht="15.75" customHeight="1" x14ac:dyDescent="0.25">
      <c r="E24" s="9">
        <f>IF(Table3[[#This Row],[views per dollar]]&gt;325,1,-1)</f>
        <v>-1</v>
      </c>
      <c r="F24" s="19" t="s">
        <v>5</v>
      </c>
      <c r="G24" s="30">
        <v>8666.6666666666661</v>
      </c>
      <c r="H24" s="9">
        <v>3800000</v>
      </c>
      <c r="I24" s="30">
        <v>99.081730769230774</v>
      </c>
      <c r="J24" s="9">
        <v>99.081730769230774</v>
      </c>
      <c r="K24" s="30">
        <v>10.334610576923078</v>
      </c>
      <c r="L24">
        <v>10.334610576923078</v>
      </c>
      <c r="M24" s="9">
        <f>(VLOOKUP(Sheet2!N25,Sheet2!N22:S39,4,FALSE))</f>
        <v>1601.3333333333333</v>
      </c>
      <c r="N24" s="9">
        <v>1601.3333333333333</v>
      </c>
    </row>
    <row r="25" spans="1:16" ht="15.75" customHeight="1" x14ac:dyDescent="0.2">
      <c r="A25" s="15" t="s">
        <v>35</v>
      </c>
    </row>
    <row r="26" spans="1:16" ht="15.75" customHeight="1" x14ac:dyDescent="0.2">
      <c r="A26" s="9" t="s">
        <v>36</v>
      </c>
    </row>
    <row r="28" spans="1:16" ht="15.75" customHeight="1" x14ac:dyDescent="0.2">
      <c r="A28" s="9" t="s">
        <v>37</v>
      </c>
      <c r="F28" s="49" t="s">
        <v>44</v>
      </c>
      <c r="G28" s="50" t="s">
        <v>41</v>
      </c>
      <c r="H28" s="50" t="s">
        <v>42</v>
      </c>
      <c r="I28" s="50" t="s">
        <v>43</v>
      </c>
    </row>
    <row r="29" spans="1:16" ht="15.75" customHeight="1" x14ac:dyDescent="0.2">
      <c r="F29" s="48" t="s">
        <v>12</v>
      </c>
      <c r="G29" s="47">
        <f>VLOOKUP(F29,Sheet2!N16:S33,2,FALSE)</f>
        <v>1157666.6666666667</v>
      </c>
      <c r="H29" s="47">
        <f>VLOOKUP(F29,Sheet2!N16:S34,4,FALSE)</f>
        <v>70049.458333333328</v>
      </c>
      <c r="I29" s="47">
        <f>VLOOKUP(F29,Sheet2!N16:S33,6,FALSE)</f>
        <v>244.58333333333334</v>
      </c>
    </row>
    <row r="30" spans="1:16" ht="15.75" customHeight="1" x14ac:dyDescent="0.2">
      <c r="A30" s="9" t="s">
        <v>38</v>
      </c>
    </row>
    <row r="31" spans="1:16" ht="15.75" customHeight="1" x14ac:dyDescent="0.2">
      <c r="M31" s="10"/>
      <c r="N31" s="10"/>
      <c r="O31" s="10"/>
      <c r="P31" s="10"/>
    </row>
    <row r="32" spans="1:16" ht="15.75" customHeight="1" x14ac:dyDescent="0.2">
      <c r="M32" s="10"/>
      <c r="N32" s="10"/>
      <c r="O32" s="10"/>
      <c r="P32" s="10"/>
    </row>
    <row r="33" spans="3:16" ht="15.75" customHeight="1" x14ac:dyDescent="0.25">
      <c r="L33" s="19"/>
      <c r="M33" s="10"/>
      <c r="N33" s="10"/>
      <c r="O33" s="10"/>
      <c r="P33" s="10"/>
    </row>
    <row r="34" spans="3:16" ht="15.75" customHeight="1" x14ac:dyDescent="0.2">
      <c r="M34" s="10"/>
      <c r="N34" s="10"/>
      <c r="O34" s="10"/>
      <c r="P34" s="10"/>
    </row>
    <row r="35" spans="3:16" ht="15.75" customHeight="1" x14ac:dyDescent="0.2">
      <c r="M35" s="10"/>
      <c r="N35" s="10"/>
      <c r="O35" s="10"/>
      <c r="P35" s="10"/>
    </row>
    <row r="36" spans="3:16" ht="15.75" customHeight="1" x14ac:dyDescent="0.2">
      <c r="C36" s="9"/>
      <c r="E36" s="9"/>
      <c r="F36" s="9"/>
      <c r="L36" s="10"/>
      <c r="M36" s="10"/>
      <c r="N36" s="10"/>
      <c r="O36" s="10"/>
      <c r="P36" s="10"/>
    </row>
    <row r="37" spans="3:16" ht="15.75" customHeight="1" x14ac:dyDescent="0.2">
      <c r="M37" s="10"/>
      <c r="N37" s="10"/>
      <c r="O37" s="10"/>
      <c r="P37" s="10"/>
    </row>
    <row r="38" spans="3:16" ht="15.75" customHeight="1" x14ac:dyDescent="0.2">
      <c r="M38" s="10"/>
      <c r="N38" s="10"/>
      <c r="O38" s="10"/>
      <c r="P38" s="10"/>
    </row>
    <row r="39" spans="3:16" ht="15.75" customHeight="1" x14ac:dyDescent="0.2">
      <c r="M39" s="10"/>
      <c r="N39" s="10"/>
      <c r="O39" s="10"/>
      <c r="P39" s="10"/>
    </row>
    <row r="40" spans="3:16" ht="15.75" customHeight="1" x14ac:dyDescent="0.2">
      <c r="M40" s="10"/>
      <c r="N40" s="10"/>
      <c r="O40" s="10"/>
      <c r="P40" s="10"/>
    </row>
    <row r="41" spans="3:16" ht="15.75" customHeight="1" x14ac:dyDescent="0.2">
      <c r="M41" s="10"/>
      <c r="N41" s="10"/>
      <c r="O41" s="10"/>
      <c r="P41" s="10"/>
    </row>
    <row r="42" spans="3:16" ht="15.75" customHeight="1" x14ac:dyDescent="0.2">
      <c r="M42" s="10"/>
      <c r="N42" s="10"/>
      <c r="O42" s="10"/>
      <c r="P42" s="10"/>
    </row>
    <row r="43" spans="3:16" ht="15.75" customHeight="1" x14ac:dyDescent="0.2">
      <c r="M43" s="10"/>
      <c r="N43" s="10"/>
      <c r="O43" s="10"/>
      <c r="P43" s="10"/>
    </row>
    <row r="44" spans="3:16" ht="15.75" customHeight="1" x14ac:dyDescent="0.2">
      <c r="M44" s="10"/>
      <c r="N44" s="10"/>
      <c r="O44" s="10"/>
      <c r="P44" s="10"/>
    </row>
    <row r="45" spans="3:16" ht="15.75" customHeight="1" x14ac:dyDescent="0.2">
      <c r="M45" s="10"/>
      <c r="N45" s="10"/>
      <c r="O45" s="10"/>
      <c r="P45" s="10"/>
    </row>
    <row r="46" spans="3:16" ht="15.75" customHeight="1" x14ac:dyDescent="0.2">
      <c r="M46" s="10"/>
      <c r="N46" s="10"/>
      <c r="O46" s="10"/>
      <c r="P46" s="10"/>
    </row>
    <row r="47" spans="3:16" ht="15.75" customHeight="1" x14ac:dyDescent="0.2">
      <c r="M47" s="10"/>
      <c r="N47" s="10"/>
      <c r="O47" s="10"/>
      <c r="P47" s="10"/>
    </row>
  </sheetData>
  <conditionalFormatting sqref="J9">
    <cfRule type="dataBar" priority="10">
      <dataBar>
        <cfvo type="min"/>
        <cfvo type="num" val="1000"/>
        <color rgb="FF638EC6"/>
      </dataBar>
      <extLst>
        <ext xmlns:x14="http://schemas.microsoft.com/office/spreadsheetml/2009/9/main" uri="{B025F937-C7B1-47D3-B67F-A62EFF666E3E}">
          <x14:id>{B41B1CD3-3223-4048-AC87-3644686DDA8E}</x14:id>
        </ext>
      </extLst>
    </cfRule>
  </conditionalFormatting>
  <conditionalFormatting sqref="J9:J24">
    <cfRule type="dataBar" priority="8">
      <dataBar showValue="0">
        <cfvo type="min"/>
        <cfvo type="num" val="1000"/>
        <color rgb="FF638EC6"/>
      </dataBar>
      <extLst>
        <ext xmlns:x14="http://schemas.microsoft.com/office/spreadsheetml/2009/9/main" uri="{B025F937-C7B1-47D3-B67F-A62EFF666E3E}">
          <x14:id>{D70D71FE-BA7F-4C95-8001-DF1B9D6E5733}</x14:id>
        </ext>
      </extLst>
    </cfRule>
  </conditionalFormatting>
  <conditionalFormatting sqref="L10:L24">
    <cfRule type="dataBar" priority="7">
      <dataBar showValue="0">
        <cfvo type="min"/>
        <cfvo type="num" val="70"/>
        <color rgb="FF638EC6"/>
      </dataBar>
      <extLst>
        <ext xmlns:x14="http://schemas.microsoft.com/office/spreadsheetml/2009/9/main" uri="{B025F937-C7B1-47D3-B67F-A62EFF666E3E}">
          <x14:id>{BF147799-44A9-47ED-89F1-C8D74300CFE9}</x14:id>
        </ext>
      </extLst>
    </cfRule>
  </conditionalFormatting>
  <conditionalFormatting sqref="E10:E2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N10:N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{1B628261-3C54-46FA-BAEE-D602A7E898E0}</x14:id>
        </ext>
      </extLst>
    </cfRule>
  </conditionalFormatting>
  <dataValidations count="1">
    <dataValidation type="list" allowBlank="1" showInputMessage="1" showErrorMessage="1" sqref="F29" xr:uid="{7D8AE462-4FC0-4017-9C4C-EA05D6EDC1BA}">
      <formula1>$F$10:$F$24</formula1>
    </dataValidation>
  </dataValidation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1B1CD3-3223-4048-AC87-3644686DDA8E}">
            <x14:dataBar minLength="0" maxLength="100" gradient="0">
              <x14:cfvo type="autoMin"/>
              <x14:cfvo type="num">
                <xm:f>1000</xm:f>
              </x14:cfvo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D70D71FE-BA7F-4C95-8001-DF1B9D6E5733}">
            <x14:dataBar minLength="0" maxLength="100" gradient="0">
              <x14:cfvo type="autoMin"/>
              <x14:cfvo type="num">
                <xm:f>1000</xm:f>
              </x14:cfvo>
              <x14:negativeFillColor rgb="FFFF0000"/>
              <x14:axisColor rgb="FF000000"/>
            </x14:dataBar>
          </x14:cfRule>
          <xm:sqref>J9:J24</xm:sqref>
        </x14:conditionalFormatting>
        <x14:conditionalFormatting xmlns:xm="http://schemas.microsoft.com/office/excel/2006/main">
          <x14:cfRule type="dataBar" id="{BF147799-44A9-47ED-89F1-C8D74300CFE9}">
            <x14:dataBar minLength="0" maxLength="100" gradient="0">
              <x14:cfvo type="autoMin"/>
              <x14:cfvo type="num">
                <xm:f>70</xm:f>
              </x14:cfvo>
              <x14:negativeFillColor rgb="FFFF0000"/>
              <x14:axisColor rgb="FF000000"/>
            </x14:dataBar>
          </x14:cfRule>
          <xm:sqref>L10:L24</xm:sqref>
        </x14:conditionalFormatting>
        <x14:conditionalFormatting xmlns:xm="http://schemas.microsoft.com/office/excel/2006/main">
          <x14:cfRule type="dataBar" id="{1B628261-3C54-46FA-BAEE-D602A7E898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N10:N24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7303-2129-4F30-A1C2-F2ED950D8EF9}">
  <dimension ref="N16:S33"/>
  <sheetViews>
    <sheetView workbookViewId="0">
      <selection activeCell="V21" sqref="V21"/>
    </sheetView>
  </sheetViews>
  <sheetFormatPr defaultRowHeight="12.75" x14ac:dyDescent="0.2"/>
  <cols>
    <col min="1" max="1" width="13" customWidth="1"/>
    <col min="6" max="6" width="13.85546875" bestFit="1" customWidth="1"/>
    <col min="7" max="7" width="23" bestFit="1" customWidth="1"/>
    <col min="8" max="8" width="34" bestFit="1" customWidth="1"/>
    <col min="9" max="13" width="11.140625" customWidth="1"/>
  </cols>
  <sheetData>
    <row r="16" spans="14:19" x14ac:dyDescent="0.2">
      <c r="N16" s="33" t="s">
        <v>23</v>
      </c>
      <c r="O16" s="34" t="s">
        <v>24</v>
      </c>
      <c r="P16" s="34" t="s">
        <v>25</v>
      </c>
      <c r="Q16" s="34" t="s">
        <v>26</v>
      </c>
      <c r="R16" s="34" t="s">
        <v>27</v>
      </c>
      <c r="S16" s="35" t="s">
        <v>28</v>
      </c>
    </row>
    <row r="17" spans="14:19" x14ac:dyDescent="0.2">
      <c r="N17" s="36"/>
      <c r="O17" s="37" t="s">
        <v>7</v>
      </c>
      <c r="P17" s="37"/>
      <c r="Q17" s="37" t="s">
        <v>8</v>
      </c>
      <c r="R17" s="37"/>
      <c r="S17" s="38" t="s">
        <v>9</v>
      </c>
    </row>
    <row r="18" spans="14:19" x14ac:dyDescent="0.2">
      <c r="N18" s="39"/>
      <c r="O18" s="40"/>
      <c r="P18" s="40"/>
      <c r="Q18" s="40"/>
      <c r="R18" s="40"/>
      <c r="S18" s="41"/>
    </row>
    <row r="19" spans="14:19" x14ac:dyDescent="0.2">
      <c r="N19" s="42" t="s">
        <v>18</v>
      </c>
      <c r="O19" s="37">
        <v>274108.33333333331</v>
      </c>
      <c r="P19" s="37"/>
      <c r="Q19" s="37">
        <v>27219.333333333332</v>
      </c>
      <c r="R19" s="37"/>
      <c r="S19" s="38">
        <v>54.541666666666664</v>
      </c>
    </row>
    <row r="20" spans="14:19" x14ac:dyDescent="0.2">
      <c r="N20" s="42" t="s">
        <v>15</v>
      </c>
      <c r="O20" s="40">
        <v>460565.21739130432</v>
      </c>
      <c r="P20" s="40"/>
      <c r="Q20" s="40">
        <v>44908.695652173912</v>
      </c>
      <c r="R20" s="40"/>
      <c r="S20" s="41">
        <v>420.52173913043481</v>
      </c>
    </row>
    <row r="21" spans="14:19" x14ac:dyDescent="0.2">
      <c r="N21" s="42" t="s">
        <v>20</v>
      </c>
      <c r="O21" s="37">
        <v>1505000</v>
      </c>
      <c r="P21" s="37"/>
      <c r="Q21" s="37">
        <v>97091.304347826081</v>
      </c>
      <c r="R21" s="37"/>
      <c r="S21" s="38">
        <v>1469.4347826086957</v>
      </c>
    </row>
    <row r="22" spans="14:19" ht="15" x14ac:dyDescent="0.25">
      <c r="N22" s="43" t="s">
        <v>6</v>
      </c>
      <c r="O22" s="40">
        <v>858708.33333333337</v>
      </c>
      <c r="P22" s="40"/>
      <c r="Q22" s="40">
        <v>89041.666666666672</v>
      </c>
      <c r="R22" s="40"/>
      <c r="S22" s="41">
        <v>524.95833333333337</v>
      </c>
    </row>
    <row r="23" spans="14:19" ht="15" x14ac:dyDescent="0.25">
      <c r="N23" s="43" t="s">
        <v>4</v>
      </c>
      <c r="O23" s="37">
        <v>2134652.1739130435</v>
      </c>
      <c r="P23" s="37"/>
      <c r="Q23" s="37">
        <v>143821.73913043478</v>
      </c>
      <c r="R23" s="37"/>
      <c r="S23" s="38">
        <v>802.695652173913</v>
      </c>
    </row>
    <row r="24" spans="14:19" x14ac:dyDescent="0.2">
      <c r="N24" s="39" t="s">
        <v>11</v>
      </c>
      <c r="O24" s="40">
        <v>56862.5</v>
      </c>
      <c r="P24" s="40"/>
      <c r="Q24" s="40">
        <v>3979.625</v>
      </c>
      <c r="R24" s="40"/>
      <c r="S24" s="41">
        <v>82.5</v>
      </c>
    </row>
    <row r="25" spans="14:19" ht="15" x14ac:dyDescent="0.25">
      <c r="N25" s="43" t="s">
        <v>5</v>
      </c>
      <c r="O25" s="37">
        <v>24630.958333333332</v>
      </c>
      <c r="P25" s="37"/>
      <c r="Q25" s="37">
        <v>1601.3333333333333</v>
      </c>
      <c r="R25" s="37"/>
      <c r="S25" s="38">
        <v>73.708333333333329</v>
      </c>
    </row>
    <row r="26" spans="14:19" x14ac:dyDescent="0.2">
      <c r="N26" s="39" t="s">
        <v>14</v>
      </c>
      <c r="O26" s="40">
        <v>3104869.5652173911</v>
      </c>
      <c r="P26" s="40"/>
      <c r="Q26" s="40">
        <v>224956</v>
      </c>
      <c r="R26" s="40"/>
      <c r="S26" s="41">
        <v>2106</v>
      </c>
    </row>
    <row r="27" spans="14:19" x14ac:dyDescent="0.2">
      <c r="N27" s="36" t="s">
        <v>16</v>
      </c>
      <c r="O27" s="37">
        <v>176456.52173913043</v>
      </c>
      <c r="P27" s="37"/>
      <c r="Q27" s="37">
        <v>9396.3333333333339</v>
      </c>
      <c r="R27" s="37"/>
      <c r="S27" s="38">
        <v>51.130434782608695</v>
      </c>
    </row>
    <row r="28" spans="14:19" x14ac:dyDescent="0.2">
      <c r="N28" s="39" t="s">
        <v>10</v>
      </c>
      <c r="O28" s="40">
        <v>372791.66666666669</v>
      </c>
      <c r="P28" s="40"/>
      <c r="Q28" s="40">
        <v>30675</v>
      </c>
      <c r="R28" s="40"/>
      <c r="S28" s="41">
        <v>179.08333333333334</v>
      </c>
    </row>
    <row r="29" spans="14:19" ht="15" x14ac:dyDescent="0.25">
      <c r="N29" s="44" t="s">
        <v>3</v>
      </c>
      <c r="O29" s="37">
        <v>1004778.2608695652</v>
      </c>
      <c r="P29" s="37"/>
      <c r="Q29" s="37">
        <v>79156.521739130432</v>
      </c>
      <c r="R29" s="37"/>
      <c r="S29" s="38">
        <v>178.34782608695653</v>
      </c>
    </row>
    <row r="30" spans="14:19" x14ac:dyDescent="0.2">
      <c r="N30" s="39" t="s">
        <v>17</v>
      </c>
      <c r="O30" s="40">
        <v>185752.17391304349</v>
      </c>
      <c r="P30" s="40"/>
      <c r="Q30" s="40">
        <v>11671.608695652174</v>
      </c>
      <c r="R30" s="40"/>
      <c r="S30" s="41">
        <v>81.043478260869563</v>
      </c>
    </row>
    <row r="31" spans="14:19" x14ac:dyDescent="0.2">
      <c r="N31" s="36" t="s">
        <v>13</v>
      </c>
      <c r="O31" s="37">
        <v>204347.82608695651</v>
      </c>
      <c r="P31" s="37"/>
      <c r="Q31" s="37">
        <v>15523.739130434782</v>
      </c>
      <c r="R31" s="37"/>
      <c r="S31" s="38">
        <v>302.86956521739131</v>
      </c>
    </row>
    <row r="32" spans="14:19" x14ac:dyDescent="0.2">
      <c r="N32" s="39" t="s">
        <v>19</v>
      </c>
      <c r="O32" s="40">
        <v>134058.33333333334</v>
      </c>
      <c r="P32" s="40"/>
      <c r="Q32" s="40">
        <v>10148.75</v>
      </c>
      <c r="R32" s="40"/>
      <c r="S32" s="41">
        <v>72.416666666666671</v>
      </c>
    </row>
    <row r="33" spans="14:19" x14ac:dyDescent="0.2">
      <c r="N33" s="32" t="s">
        <v>12</v>
      </c>
      <c r="O33" s="45">
        <v>1157666.6666666667</v>
      </c>
      <c r="P33" s="45"/>
      <c r="Q33" s="45">
        <v>70049.458333333328</v>
      </c>
      <c r="R33" s="45"/>
      <c r="S33" s="18">
        <v>244.58333333333334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sheet1_copyt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shubhankar</cp:lastModifiedBy>
  <dcterms:created xsi:type="dcterms:W3CDTF">2022-07-17T17:58:06Z</dcterms:created>
  <dcterms:modified xsi:type="dcterms:W3CDTF">2022-08-09T17:43:55Z</dcterms:modified>
</cp:coreProperties>
</file>