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 PGC\MS EXCEL\Project\FINAL PROJECT EXCEL Shubhankar_1st June\"/>
    </mc:Choice>
  </mc:AlternateContent>
  <xr:revisionPtr revIDLastSave="0" documentId="13_ncr:1_{FF10CBEE-FBBE-4FA0-89FD-029F4F61D4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ilyActivity_merged" sheetId="1" r:id="rId1"/>
    <sheet name="Analysis_1" sheetId="2" r:id="rId2"/>
    <sheet name="Table_1" sheetId="10" r:id="rId3"/>
    <sheet name="Dashboard_1" sheetId="13" r:id="rId4"/>
    <sheet name="Analysis_2" sheetId="4" r:id="rId5"/>
    <sheet name="Table_2" sheetId="14" r:id="rId6"/>
    <sheet name="Dashboard_2" sheetId="15" r:id="rId7"/>
  </sheets>
  <definedNames>
    <definedName name="_xlchart.v1.0" hidden="1">Analysis_1!$A$1</definedName>
    <definedName name="_xlchart.v1.1" hidden="1">Analysis_1!$A$2:$A$34</definedName>
    <definedName name="_xlchart.v1.2" hidden="1">Analysis_1!$F$1</definedName>
    <definedName name="_xlchart.v1.3" hidden="1">Analysis_1!$F$2:$F$34</definedName>
    <definedName name="_xlchart.v1.4" hidden="1">Analysis_2!$A$2:$A$33</definedName>
    <definedName name="_xlchart.v1.5" hidden="1">Analysis_2!$F$1</definedName>
    <definedName name="_xlchart.v1.6" hidden="1">Analysis_2!$F$2:$F$33</definedName>
  </definedNames>
  <calcPr calcId="18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C8" i="2" s="1"/>
  <c r="B9" i="2"/>
  <c r="D9" i="2" s="1"/>
  <c r="B10" i="2"/>
  <c r="B11" i="2"/>
  <c r="D11" i="2" s="1"/>
  <c r="B12" i="2"/>
  <c r="B13" i="2"/>
  <c r="B14" i="2"/>
  <c r="B15" i="2"/>
  <c r="B16" i="2"/>
  <c r="C16" i="2" s="1"/>
  <c r="B17" i="2"/>
  <c r="C17" i="2" s="1"/>
  <c r="B18" i="2"/>
  <c r="B19" i="2"/>
  <c r="D19" i="2" s="1"/>
  <c r="B20" i="2"/>
  <c r="B21" i="2"/>
  <c r="E21" i="2" s="1"/>
  <c r="B22" i="2"/>
  <c r="B23" i="2"/>
  <c r="B24" i="2"/>
  <c r="E24" i="2" s="1"/>
  <c r="B25" i="2"/>
  <c r="D25" i="2" s="1"/>
  <c r="B26" i="2"/>
  <c r="B27" i="2"/>
  <c r="D27" i="2" s="1"/>
  <c r="B28" i="2"/>
  <c r="B29" i="2"/>
  <c r="E29" i="2" s="1"/>
  <c r="B30" i="2"/>
  <c r="B31" i="2"/>
  <c r="D31" i="2" s="1"/>
  <c r="B32" i="2"/>
  <c r="E32" i="2" s="1"/>
  <c r="B33" i="2"/>
  <c r="C33" i="2" s="1"/>
  <c r="B34" i="2"/>
  <c r="C34" i="2" s="1"/>
  <c r="D3" i="2"/>
  <c r="E2" i="2"/>
  <c r="C6" i="2"/>
  <c r="E10" i="2"/>
  <c r="E14" i="2"/>
  <c r="C18" i="2"/>
  <c r="E22" i="2"/>
  <c r="C26" i="2"/>
  <c r="E30" i="2"/>
  <c r="E28" i="2"/>
  <c r="E7" i="2"/>
  <c r="E15" i="2"/>
  <c r="E20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2" i="2"/>
  <c r="F3" i="4"/>
  <c r="I3" i="4" s="1"/>
  <c r="F4" i="4"/>
  <c r="I4" i="4" s="1"/>
  <c r="F5" i="4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2" i="4"/>
  <c r="I2" i="4" s="1"/>
  <c r="B3" i="4"/>
  <c r="C3" i="4" s="1"/>
  <c r="B4" i="4"/>
  <c r="C4" i="4" s="1"/>
  <c r="B5" i="4"/>
  <c r="C5" i="4" s="1"/>
  <c r="B6" i="4"/>
  <c r="E6" i="4" s="1"/>
  <c r="B7" i="4"/>
  <c r="D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E14" i="4" s="1"/>
  <c r="B15" i="4"/>
  <c r="D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E22" i="4" s="1"/>
  <c r="B23" i="4"/>
  <c r="D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E30" i="4" s="1"/>
  <c r="B31" i="4"/>
  <c r="D31" i="4" s="1"/>
  <c r="B32" i="4"/>
  <c r="C32" i="4" s="1"/>
  <c r="B33" i="4"/>
  <c r="C33" i="4" s="1"/>
  <c r="B2" i="4"/>
  <c r="D2" i="4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F3" i="2"/>
  <c r="I3" i="2" s="1"/>
  <c r="F4" i="2"/>
  <c r="I4" i="2" s="1"/>
  <c r="F5" i="2"/>
  <c r="G5" i="2" s="1"/>
  <c r="F6" i="2"/>
  <c r="H6" i="2" s="1"/>
  <c r="F7" i="2"/>
  <c r="I7" i="2" s="1"/>
  <c r="F8" i="2"/>
  <c r="I8" i="2" s="1"/>
  <c r="F9" i="2"/>
  <c r="I9" i="2" s="1"/>
  <c r="F10" i="2"/>
  <c r="G10" i="2" s="1"/>
  <c r="F11" i="2"/>
  <c r="I11" i="2" s="1"/>
  <c r="F12" i="2"/>
  <c r="I12" i="2" s="1"/>
  <c r="F13" i="2"/>
  <c r="G13" i="2" s="1"/>
  <c r="F14" i="2"/>
  <c r="H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G21" i="2" s="1"/>
  <c r="F22" i="2"/>
  <c r="H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G29" i="2" s="1"/>
  <c r="F30" i="2"/>
  <c r="H30" i="2" s="1"/>
  <c r="F31" i="2"/>
  <c r="I31" i="2" s="1"/>
  <c r="F32" i="2"/>
  <c r="I32" i="2" s="1"/>
  <c r="F33" i="2"/>
  <c r="I33" i="2" s="1"/>
  <c r="F34" i="2"/>
  <c r="I34" i="2" s="1"/>
  <c r="F2" i="2"/>
  <c r="I2" i="2" s="1"/>
  <c r="E4" i="2"/>
  <c r="E5" i="2"/>
  <c r="E8" i="2"/>
  <c r="E12" i="2"/>
  <c r="E13" i="2"/>
  <c r="E23" i="2"/>
  <c r="D4" i="2"/>
  <c r="D5" i="2"/>
  <c r="D7" i="2"/>
  <c r="D8" i="2"/>
  <c r="D12" i="2"/>
  <c r="D13" i="2"/>
  <c r="D15" i="2"/>
  <c r="D23" i="2"/>
  <c r="D24" i="2"/>
  <c r="C4" i="2"/>
  <c r="C5" i="2"/>
  <c r="C7" i="2"/>
  <c r="C12" i="2"/>
  <c r="C13" i="2"/>
  <c r="C22" i="2"/>
  <c r="C23" i="2"/>
  <c r="I14" i="2" l="1"/>
  <c r="D29" i="2"/>
  <c r="G28" i="2"/>
  <c r="C24" i="2"/>
  <c r="C9" i="2"/>
  <c r="D21" i="2"/>
  <c r="E16" i="2"/>
  <c r="D17" i="2"/>
  <c r="E33" i="2"/>
  <c r="C25" i="2"/>
  <c r="E17" i="2"/>
  <c r="C21" i="2"/>
  <c r="E25" i="2"/>
  <c r="E9" i="2"/>
  <c r="D16" i="2"/>
  <c r="D33" i="2"/>
  <c r="C10" i="2"/>
  <c r="E34" i="2"/>
  <c r="C32" i="2"/>
  <c r="D32" i="2"/>
  <c r="C31" i="2"/>
  <c r="C14" i="2"/>
  <c r="D6" i="2"/>
  <c r="D14" i="2"/>
  <c r="E6" i="2"/>
  <c r="D22" i="2"/>
  <c r="C15" i="2"/>
  <c r="H21" i="2"/>
  <c r="I10" i="2"/>
  <c r="H13" i="2"/>
  <c r="I6" i="2"/>
  <c r="H29" i="2"/>
  <c r="G20" i="2"/>
  <c r="H9" i="2"/>
  <c r="D34" i="2"/>
  <c r="D10" i="2"/>
  <c r="E18" i="2"/>
  <c r="C2" i="2"/>
  <c r="D18" i="2"/>
  <c r="G12" i="2"/>
  <c r="H5" i="2"/>
  <c r="E31" i="2"/>
  <c r="G9" i="2"/>
  <c r="I30" i="2"/>
  <c r="H10" i="2"/>
  <c r="G4" i="2"/>
  <c r="I22" i="2"/>
  <c r="G2" i="2"/>
  <c r="G27" i="2"/>
  <c r="G19" i="2"/>
  <c r="G11" i="2"/>
  <c r="G3" i="2"/>
  <c r="H28" i="2"/>
  <c r="H20" i="2"/>
  <c r="H12" i="2"/>
  <c r="H4" i="2"/>
  <c r="I29" i="2"/>
  <c r="I21" i="2"/>
  <c r="I13" i="2"/>
  <c r="I5" i="2"/>
  <c r="G34" i="2"/>
  <c r="G26" i="2"/>
  <c r="G18" i="2"/>
  <c r="H2" i="2"/>
  <c r="H27" i="2"/>
  <c r="H19" i="2"/>
  <c r="H11" i="2"/>
  <c r="H3" i="2"/>
  <c r="G33" i="2"/>
  <c r="G25" i="2"/>
  <c r="G17" i="2"/>
  <c r="H34" i="2"/>
  <c r="H26" i="2"/>
  <c r="H18" i="2"/>
  <c r="G32" i="2"/>
  <c r="G24" i="2"/>
  <c r="G16" i="2"/>
  <c r="G8" i="2"/>
  <c r="H33" i="2"/>
  <c r="H25" i="2"/>
  <c r="H17" i="2"/>
  <c r="G31" i="2"/>
  <c r="G23" i="2"/>
  <c r="G15" i="2"/>
  <c r="G7" i="2"/>
  <c r="H32" i="2"/>
  <c r="H24" i="2"/>
  <c r="H16" i="2"/>
  <c r="H8" i="2"/>
  <c r="G30" i="2"/>
  <c r="G22" i="2"/>
  <c r="G14" i="2"/>
  <c r="G6" i="2"/>
  <c r="H31" i="2"/>
  <c r="H23" i="2"/>
  <c r="H15" i="2"/>
  <c r="H7" i="2"/>
  <c r="D2" i="2"/>
  <c r="E3" i="2"/>
  <c r="G31" i="4"/>
  <c r="G23" i="4"/>
  <c r="G15" i="4"/>
  <c r="G7" i="4"/>
  <c r="H31" i="4"/>
  <c r="H23" i="4"/>
  <c r="H15" i="4"/>
  <c r="H7" i="4"/>
  <c r="C31" i="4"/>
  <c r="C23" i="4"/>
  <c r="C15" i="4"/>
  <c r="C7" i="4"/>
  <c r="D30" i="4"/>
  <c r="D22" i="4"/>
  <c r="D14" i="4"/>
  <c r="D6" i="4"/>
  <c r="E29" i="4"/>
  <c r="E21" i="4"/>
  <c r="E13" i="4"/>
  <c r="E5" i="4"/>
  <c r="G30" i="4"/>
  <c r="G22" i="4"/>
  <c r="G14" i="4"/>
  <c r="G6" i="4"/>
  <c r="H30" i="4"/>
  <c r="H22" i="4"/>
  <c r="H14" i="4"/>
  <c r="H6" i="4"/>
  <c r="C30" i="4"/>
  <c r="C22" i="4"/>
  <c r="C14" i="4"/>
  <c r="C6" i="4"/>
  <c r="D29" i="4"/>
  <c r="D21" i="4"/>
  <c r="D13" i="4"/>
  <c r="D5" i="4"/>
  <c r="E28" i="4"/>
  <c r="E20" i="4"/>
  <c r="E12" i="4"/>
  <c r="E4" i="4"/>
  <c r="D28" i="4"/>
  <c r="D20" i="4"/>
  <c r="D12" i="4"/>
  <c r="D4" i="4"/>
  <c r="E27" i="4"/>
  <c r="E19" i="4"/>
  <c r="E11" i="4"/>
  <c r="E3" i="4"/>
  <c r="D27" i="4"/>
  <c r="D19" i="4"/>
  <c r="D11" i="4"/>
  <c r="D3" i="4"/>
  <c r="E26" i="4"/>
  <c r="E18" i="4"/>
  <c r="E10" i="4"/>
  <c r="G28" i="4"/>
  <c r="G20" i="4"/>
  <c r="G12" i="4"/>
  <c r="G4" i="4"/>
  <c r="H28" i="4"/>
  <c r="H20" i="4"/>
  <c r="H12" i="4"/>
  <c r="H4" i="4"/>
  <c r="E2" i="4"/>
  <c r="G27" i="4"/>
  <c r="G19" i="4"/>
  <c r="G11" i="4"/>
  <c r="G3" i="4"/>
  <c r="H27" i="4"/>
  <c r="H19" i="4"/>
  <c r="H11" i="4"/>
  <c r="H3" i="4"/>
  <c r="D26" i="4"/>
  <c r="D18" i="4"/>
  <c r="D10" i="4"/>
  <c r="E33" i="4"/>
  <c r="E25" i="4"/>
  <c r="E17" i="4"/>
  <c r="E9" i="4"/>
  <c r="C2" i="4"/>
  <c r="G29" i="4"/>
  <c r="G21" i="4"/>
  <c r="G13" i="4"/>
  <c r="G5" i="4"/>
  <c r="H29" i="4"/>
  <c r="H21" i="4"/>
  <c r="H13" i="4"/>
  <c r="H5" i="4"/>
  <c r="G2" i="4"/>
  <c r="G26" i="4"/>
  <c r="G18" i="4"/>
  <c r="G10" i="4"/>
  <c r="H2" i="4"/>
  <c r="H26" i="4"/>
  <c r="H18" i="4"/>
  <c r="H10" i="4"/>
  <c r="D33" i="4"/>
  <c r="D25" i="4"/>
  <c r="D17" i="4"/>
  <c r="D9" i="4"/>
  <c r="E32" i="4"/>
  <c r="E24" i="4"/>
  <c r="E16" i="4"/>
  <c r="E8" i="4"/>
  <c r="G33" i="4"/>
  <c r="G25" i="4"/>
  <c r="G17" i="4"/>
  <c r="G9" i="4"/>
  <c r="H33" i="4"/>
  <c r="H25" i="4"/>
  <c r="H17" i="4"/>
  <c r="H9" i="4"/>
  <c r="D32" i="4"/>
  <c r="D24" i="4"/>
  <c r="D16" i="4"/>
  <c r="D8" i="4"/>
  <c r="E31" i="4"/>
  <c r="E23" i="4"/>
  <c r="E15" i="4"/>
  <c r="E7" i="4"/>
  <c r="G32" i="4"/>
  <c r="G24" i="4"/>
  <c r="G16" i="4"/>
  <c r="G8" i="4"/>
  <c r="H32" i="4"/>
  <c r="H24" i="4"/>
  <c r="H16" i="4"/>
  <c r="H8" i="4"/>
  <c r="C30" i="2"/>
  <c r="D26" i="2"/>
  <c r="C29" i="2"/>
  <c r="D30" i="2"/>
  <c r="E27" i="2"/>
  <c r="E19" i="2"/>
  <c r="E11" i="2"/>
  <c r="E26" i="2"/>
  <c r="C28" i="2"/>
  <c r="C20" i="2"/>
  <c r="D20" i="2"/>
  <c r="C27" i="2"/>
  <c r="C19" i="2"/>
  <c r="C11" i="2"/>
  <c r="C3" i="2"/>
  <c r="D28" i="2"/>
</calcChain>
</file>

<file path=xl/sharedStrings.xml><?xml version="1.0" encoding="utf-8"?>
<sst xmlns="http://schemas.openxmlformats.org/spreadsheetml/2006/main" count="755" uniqueCount="98">
  <si>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</si>
  <si>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</si>
  <si>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</si>
  <si>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</si>
  <si>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</si>
  <si>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</si>
  <si>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</si>
  <si>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</si>
  <si>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</si>
  <si>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</si>
  <si>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</si>
  <si>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</si>
  <si>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</si>
  <si>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</si>
  <si>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</si>
  <si>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</si>
  <si>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</si>
  <si>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</si>
  <si>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</si>
  <si>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</si>
  <si>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</si>
  <si>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</si>
  <si>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</si>
  <si>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</si>
  <si>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</si>
  <si>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</si>
  <si>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</si>
  <si>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</si>
  <si>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</si>
  <si>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</si>
  <si>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</si>
  <si>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</si>
  <si>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</si>
  <si>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 IDs</t>
  </si>
  <si>
    <t>Beginner</t>
  </si>
  <si>
    <t>Pro</t>
  </si>
  <si>
    <t>Intermediate</t>
  </si>
  <si>
    <t>Unique Dates</t>
  </si>
  <si>
    <t>Users</t>
  </si>
  <si>
    <t>Active(&gt;20 Days)</t>
  </si>
  <si>
    <t>Moderate(&gt;10,&lt;20 Days)</t>
  </si>
  <si>
    <t>Light(&lt;10 Days)</t>
  </si>
  <si>
    <t>Active(&gt;20 Users)</t>
  </si>
  <si>
    <t>Moderate(&gt;10,&lt;20 Users)</t>
  </si>
  <si>
    <t>Light(&lt;10 Users)</t>
  </si>
  <si>
    <t>Row Labels</t>
  </si>
  <si>
    <t>Grand Total</t>
  </si>
  <si>
    <t>(All)</t>
  </si>
  <si>
    <t>Total Steps</t>
  </si>
  <si>
    <t xml:space="preserve">LightlyActiveMinutes </t>
  </si>
  <si>
    <t>Days</t>
  </si>
  <si>
    <t>Sum of Days</t>
  </si>
  <si>
    <t>Average of TotalDistance</t>
  </si>
  <si>
    <t>Sum of Total Steps</t>
  </si>
  <si>
    <t>Sum of Calories</t>
  </si>
  <si>
    <t>Sum of FairlyActiveMinutes</t>
  </si>
  <si>
    <t xml:space="preserve">Sum of LightlyActiveMinutes </t>
  </si>
  <si>
    <t>Sum of VeryActiveMinutes</t>
  </si>
  <si>
    <t>Sum of Users</t>
  </si>
  <si>
    <t>Total Unique Dates      32</t>
  </si>
  <si>
    <t>Sr No.</t>
  </si>
  <si>
    <t>Formulas Used</t>
  </si>
  <si>
    <t>Visualizations Used</t>
  </si>
  <si>
    <t>Pivot Table and Various Chart Types</t>
  </si>
  <si>
    <t>Criterias Used</t>
  </si>
  <si>
    <t>Conditional Statements like IF and AND to find whether user is Active, Moderate or Light, also to find whether user is Beginner, Intermediate or Pro</t>
  </si>
  <si>
    <r>
      <t xml:space="preserve">An user is "Pro" only if TotalAverageDistance covered by him/her is </t>
    </r>
    <r>
      <rPr>
        <b/>
        <sz val="11"/>
        <color rgb="FFFF0000"/>
        <rFont val="Calibri"/>
        <family val="2"/>
        <scheme val="minor"/>
      </rPr>
      <t>&gt;10</t>
    </r>
  </si>
  <si>
    <r>
      <t xml:space="preserve">An user is "Intermediate" only if TotalAverageDistance covered by him/her is </t>
    </r>
    <r>
      <rPr>
        <b/>
        <sz val="11"/>
        <color rgb="FFFF0000"/>
        <rFont val="Calibri"/>
        <family val="2"/>
        <scheme val="minor"/>
      </rPr>
      <t>&gt;5AND&lt;10</t>
    </r>
  </si>
  <si>
    <r>
      <t xml:space="preserve">An user is "Beginner" only if TotalAverageDistance covered by him/her is </t>
    </r>
    <r>
      <rPr>
        <b/>
        <sz val="11"/>
        <color rgb="FFFF0000"/>
        <rFont val="Calibri"/>
        <family val="2"/>
        <scheme val="minor"/>
      </rPr>
      <t>&lt;5</t>
    </r>
  </si>
  <si>
    <r>
      <t xml:space="preserve">An user is "Light" only if number of users on given particular Unique Date are </t>
    </r>
    <r>
      <rPr>
        <b/>
        <sz val="11"/>
        <color rgb="FFFF0000"/>
        <rFont val="Calibri"/>
        <family val="2"/>
        <scheme val="minor"/>
      </rPr>
      <t>&lt;10</t>
    </r>
  </si>
  <si>
    <r>
      <t xml:space="preserve">An user is "Moderate" only if number of users on given particular Unique Date are </t>
    </r>
    <r>
      <rPr>
        <b/>
        <sz val="11"/>
        <color rgb="FFFF0000"/>
        <rFont val="Calibri"/>
        <family val="2"/>
        <scheme val="minor"/>
      </rPr>
      <t>&gt;10AND&lt;20</t>
    </r>
  </si>
  <si>
    <r>
      <t xml:space="preserve">An user is "Active" only if number of users on given particular Unique Date are </t>
    </r>
    <r>
      <rPr>
        <b/>
        <sz val="11"/>
        <color rgb="FFFF0000"/>
        <rFont val="Calibri"/>
        <family val="2"/>
        <scheme val="minor"/>
      </rPr>
      <t>&gt;20</t>
    </r>
  </si>
  <si>
    <r>
      <t xml:space="preserve">An user is "Active" only if number of days for a given particular Unique ID are </t>
    </r>
    <r>
      <rPr>
        <b/>
        <sz val="11"/>
        <color rgb="FFFF0000"/>
        <rFont val="Calibri"/>
        <family val="2"/>
        <scheme val="minor"/>
      </rPr>
      <t>&gt;20</t>
    </r>
  </si>
  <si>
    <r>
      <t xml:space="preserve">An user is "Moderate" only if number of days for a given particular Unique ID are </t>
    </r>
    <r>
      <rPr>
        <b/>
        <sz val="11"/>
        <color rgb="FFFF0000"/>
        <rFont val="Calibri"/>
        <family val="2"/>
        <scheme val="minor"/>
      </rPr>
      <t>&gt;10AND&lt;20</t>
    </r>
  </si>
  <si>
    <r>
      <t xml:space="preserve">An user is "Light" only if number of days for a given particular Unique ID are </t>
    </r>
    <r>
      <rPr>
        <b/>
        <sz val="11"/>
        <color rgb="FFFF0000"/>
        <rFont val="Calibri"/>
        <family val="2"/>
        <scheme val="minor"/>
      </rPr>
      <t>&lt;10</t>
    </r>
  </si>
  <si>
    <t>Total Unique IDs      33</t>
  </si>
  <si>
    <r>
      <t xml:space="preserve"> =Remove Duplicates for </t>
    </r>
    <r>
      <rPr>
        <b/>
        <sz val="11"/>
        <color theme="1"/>
        <rFont val="Calibri"/>
        <family val="2"/>
        <scheme val="minor"/>
      </rPr>
      <t>Unique IDs</t>
    </r>
  </si>
  <si>
    <r>
      <t xml:space="preserve"> =COUNTIFS(dailyActivity_merged!A2:A941,'Analysis - 2'!A2) for </t>
    </r>
    <r>
      <rPr>
        <b/>
        <sz val="11"/>
        <color theme="1"/>
        <rFont val="Calibri"/>
        <family val="2"/>
        <scheme val="minor"/>
      </rPr>
      <t>Days</t>
    </r>
  </si>
  <si>
    <r>
      <t xml:space="preserve"> =IF(B2&gt;20,"</t>
    </r>
    <r>
      <rPr>
        <b/>
        <sz val="11"/>
        <color theme="1"/>
        <rFont val="Calibri"/>
        <family val="2"/>
        <scheme val="minor"/>
      </rPr>
      <t>Active User</t>
    </r>
    <r>
      <rPr>
        <sz val="11"/>
        <color theme="1"/>
        <rFont val="Calibri"/>
        <family val="2"/>
        <scheme val="minor"/>
      </rPr>
      <t>","") and so on</t>
    </r>
  </si>
  <si>
    <r>
      <t xml:space="preserve"> =IF(AND(B2&gt;10,B2&lt;20),"</t>
    </r>
    <r>
      <rPr>
        <b/>
        <sz val="11"/>
        <color theme="1"/>
        <rFont val="Calibri"/>
        <family val="2"/>
        <scheme val="minor"/>
      </rPr>
      <t>Moderate User</t>
    </r>
    <r>
      <rPr>
        <sz val="11"/>
        <color theme="1"/>
        <rFont val="Calibri"/>
        <family val="2"/>
        <scheme val="minor"/>
      </rPr>
      <t>","") and so on</t>
    </r>
  </si>
  <si>
    <r>
      <t xml:space="preserve"> =IF(B2&lt;10,"</t>
    </r>
    <r>
      <rPr>
        <b/>
        <sz val="11"/>
        <color theme="1"/>
        <rFont val="Calibri"/>
        <family val="2"/>
        <scheme val="minor"/>
      </rPr>
      <t>Light User</t>
    </r>
    <r>
      <rPr>
        <sz val="11"/>
        <color theme="1"/>
        <rFont val="Calibri"/>
        <family val="2"/>
        <scheme val="minor"/>
      </rPr>
      <t>","") and so on</t>
    </r>
  </si>
  <si>
    <r>
      <t xml:space="preserve"> =IF(F2&lt;5,"</t>
    </r>
    <r>
      <rPr>
        <b/>
        <sz val="11"/>
        <color theme="1"/>
        <rFont val="Calibri"/>
        <family val="2"/>
        <scheme val="minor"/>
      </rPr>
      <t>Beginner</t>
    </r>
    <r>
      <rPr>
        <sz val="11"/>
        <color theme="1"/>
        <rFont val="Calibri"/>
        <family val="2"/>
        <scheme val="minor"/>
      </rPr>
      <t>","") and so on</t>
    </r>
  </si>
  <si>
    <r>
      <t xml:space="preserve"> =IF(AND(F2&gt;5,F2&lt;10),"</t>
    </r>
    <r>
      <rPr>
        <b/>
        <sz val="11"/>
        <color theme="1"/>
        <rFont val="Calibri"/>
        <family val="2"/>
        <scheme val="minor"/>
      </rPr>
      <t>Intermediate</t>
    </r>
    <r>
      <rPr>
        <sz val="11"/>
        <color theme="1"/>
        <rFont val="Calibri"/>
        <family val="2"/>
        <scheme val="minor"/>
      </rPr>
      <t>","") and so on</t>
    </r>
  </si>
  <si>
    <r>
      <t xml:space="preserve"> =IF(F2&gt;10,"</t>
    </r>
    <r>
      <rPr>
        <b/>
        <sz val="11"/>
        <color theme="1"/>
        <rFont val="Calibri"/>
        <family val="2"/>
        <scheme val="minor"/>
      </rPr>
      <t>Pro</t>
    </r>
    <r>
      <rPr>
        <sz val="11"/>
        <color theme="1"/>
        <rFont val="Calibri"/>
        <family val="2"/>
        <scheme val="minor"/>
      </rPr>
      <t>","") and so on</t>
    </r>
  </si>
  <si>
    <r>
      <t xml:space="preserve"> =AVERAGEIFS(dailyActivity_merged!D2:D941,dailyActivity_merged!A2:A941,Analysis_1!A2) for </t>
    </r>
    <r>
      <rPr>
        <b/>
        <sz val="11"/>
        <color theme="1"/>
        <rFont val="Calibri"/>
        <family val="2"/>
        <scheme val="minor"/>
      </rPr>
      <t>TotalDistance</t>
    </r>
  </si>
  <si>
    <r>
      <t xml:space="preserve"> =SUMIFS(dailyActivity_merged!$C$2:$C$941,dailyActivity_merged!$A$2:$A$941,Analysis_1!A2) for </t>
    </r>
    <r>
      <rPr>
        <b/>
        <sz val="11"/>
        <color theme="1"/>
        <rFont val="Calibri"/>
        <family val="2"/>
        <scheme val="minor"/>
      </rPr>
      <t>Total Steps</t>
    </r>
  </si>
  <si>
    <r>
      <t xml:space="preserve"> =SUMIFS(dailyActivity_merged!$O$2:$O$941,dailyActivity_merged!$A$2:$A$941,Analysis_1!A2) for </t>
    </r>
    <r>
      <rPr>
        <b/>
        <sz val="11"/>
        <color theme="1"/>
        <rFont val="Calibri"/>
        <family val="2"/>
        <scheme val="minor"/>
      </rPr>
      <t>Calories</t>
    </r>
  </si>
  <si>
    <r>
      <t xml:space="preserve"> =SUMIFS(dailyActivity_merged!$L$2:$L$941,dailyActivity_merged!$A$2:$A$941,Analysis_1!A2) for </t>
    </r>
    <r>
      <rPr>
        <b/>
        <sz val="11"/>
        <color theme="1"/>
        <rFont val="Calibri"/>
        <family val="2"/>
        <scheme val="minor"/>
      </rPr>
      <t>FairlyActiveMinutes</t>
    </r>
  </si>
  <si>
    <r>
      <t xml:space="preserve"> =SUMIFS(dailyActivity_merged!$M$2:$M$941,dailyActivity_merged!$A$2:$A$941,'Analysis - 1'!A2) for </t>
    </r>
    <r>
      <rPr>
        <b/>
        <sz val="11"/>
        <color theme="1"/>
        <rFont val="Calibri"/>
        <family val="2"/>
        <scheme val="minor"/>
      </rPr>
      <t>LightlyActiveMinutes</t>
    </r>
  </si>
  <si>
    <r>
      <t xml:space="preserve"> =SUMIFS(dailyActivity_merged!$K$2:$K$941,dailyActivity_merged!$A$2:$A$941,'Analysis - 1'!A2) for </t>
    </r>
    <r>
      <rPr>
        <b/>
        <sz val="11"/>
        <color theme="1"/>
        <rFont val="Calibri"/>
        <family val="2"/>
        <scheme val="minor"/>
      </rPr>
      <t>VeryActiveMinutes</t>
    </r>
  </si>
  <si>
    <r>
      <t xml:space="preserve"> =Remove Duplicates for </t>
    </r>
    <r>
      <rPr>
        <b/>
        <sz val="11"/>
        <color theme="1"/>
        <rFont val="Calibri"/>
        <family val="2"/>
        <scheme val="minor"/>
      </rPr>
      <t>Unique Dates</t>
    </r>
  </si>
  <si>
    <r>
      <t xml:space="preserve"> =COUNTIFS(dailyActivity_merged!B2:B941,'Analysis - 2'!A2) for </t>
    </r>
    <r>
      <rPr>
        <b/>
        <sz val="11"/>
        <color theme="1"/>
        <rFont val="Calibri"/>
        <family val="2"/>
        <scheme val="minor"/>
      </rPr>
      <t>Users</t>
    </r>
  </si>
  <si>
    <r>
      <t xml:space="preserve"> =AVERAGEIFS(dailyActivity_merged!$D$2:$D$941,dailyActivity_merged!$B$2:$B$941,'Analysis - 2'!A2) for </t>
    </r>
    <r>
      <rPr>
        <b/>
        <sz val="11"/>
        <color theme="1"/>
        <rFont val="Calibri"/>
        <family val="2"/>
        <scheme val="minor"/>
      </rPr>
      <t>TotalDistance</t>
    </r>
  </si>
  <si>
    <r>
      <t xml:space="preserve"> =SUMIFS(dailyActivity_merged!$C$2:$C$941,dailyActivity_merged!$B$2:$B$941,'Analysis - 2'!A2) for </t>
    </r>
    <r>
      <rPr>
        <b/>
        <sz val="11"/>
        <color theme="1"/>
        <rFont val="Calibri"/>
        <family val="2"/>
        <scheme val="minor"/>
      </rPr>
      <t>Total Steps</t>
    </r>
  </si>
  <si>
    <r>
      <t xml:space="preserve"> =SUMIFS(dailyActivity_merged!$O$2:$O$941,dailyActivity_merged!$B$2:$B$941,'Analysis - 2'!A2) for </t>
    </r>
    <r>
      <rPr>
        <b/>
        <sz val="11"/>
        <color theme="1"/>
        <rFont val="Calibri"/>
        <family val="2"/>
        <scheme val="minor"/>
      </rPr>
      <t>Calories</t>
    </r>
  </si>
  <si>
    <r>
      <t xml:space="preserve"> =SUMIFS(dailyActivity_merged!$L$2:$L$941,dailyActivity_merged!$B$2:$B$941,'Analysis - 2'!A2) for </t>
    </r>
    <r>
      <rPr>
        <b/>
        <sz val="11"/>
        <color theme="1"/>
        <rFont val="Calibri"/>
        <family val="2"/>
        <scheme val="minor"/>
      </rPr>
      <t>FairlyActiveMinutes</t>
    </r>
  </si>
  <si>
    <r>
      <t xml:space="preserve"> =SUMIFS(dailyActivity_merged!$M$2:$M$941,dailyActivity_merged!$B$2:$B$941,'Analysis - 2'!A2) for </t>
    </r>
    <r>
      <rPr>
        <b/>
        <sz val="11"/>
        <color theme="1"/>
        <rFont val="Calibri"/>
        <family val="2"/>
        <scheme val="minor"/>
      </rPr>
      <t>LightlyActiveMinutes</t>
    </r>
  </si>
  <si>
    <r>
      <t xml:space="preserve"> =SUMIFS(dailyActivity_merged!$K$2:$K$941,dailyActivity_merged!$B$2:$B$941,'Analysis - 2'!A2) for </t>
    </r>
    <r>
      <rPr>
        <b/>
        <sz val="11"/>
        <color theme="1"/>
        <rFont val="Calibri"/>
        <family val="2"/>
        <scheme val="minor"/>
      </rPr>
      <t>VeryActiveMinutes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</si>
</sst>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14" fontId="0" fillId="0" borderId="13" xfId="0" applyNumberFormat="1" applyBorder="1" applyAlignment="1">
      <alignment horizontal="right" vertical="center"/>
    </xf>
    <xf numFmtId="0" fontId="0" fillId="0" borderId="14" xfId="0" applyBorder="1"/>
    <xf numFmtId="0" fontId="0" fillId="33" borderId="14" xfId="0" applyFill="1" applyBorder="1"/>
    <xf numFmtId="0" fontId="0" fillId="34" borderId="14" xfId="0" applyFill="1" applyBorder="1"/>
    <xf numFmtId="0" fontId="0" fillId="0" borderId="15" xfId="0" applyBorder="1"/>
    <xf numFmtId="0" fontId="0" fillId="0" borderId="13" xfId="0" applyBorder="1" applyAlignment="1">
      <alignment horizontal="right" vertical="center"/>
    </xf>
    <xf numFmtId="14" fontId="0" fillId="0" borderId="13" xfId="0" applyNumberFormat="1" applyBorder="1"/>
    <xf numFmtId="14" fontId="0" fillId="0" borderId="16" xfId="0" applyNumberFormat="1" applyBorder="1"/>
    <xf numFmtId="0" fontId="0" fillId="0" borderId="17" xfId="0" applyBorder="1"/>
    <xf numFmtId="0" fontId="0" fillId="33" borderId="17" xfId="0" applyFill="1" applyBorder="1"/>
    <xf numFmtId="0" fontId="0" fillId="34" borderId="17" xfId="0" applyFill="1" applyBorder="1"/>
    <xf numFmtId="0" fontId="0" fillId="0" borderId="18" xfId="0" applyBorder="1"/>
    <xf numFmtId="0" fontId="16" fillId="35" borderId="15" xfId="0" applyFont="1" applyFill="1" applyBorder="1"/>
    <xf numFmtId="0" fontId="0" fillId="36" borderId="0" xfId="0" applyFill="1"/>
    <xf numFmtId="0" fontId="0" fillId="37" borderId="0" xfId="0" applyFill="1"/>
    <xf numFmtId="0" fontId="16" fillId="35" borderId="19" xfId="0" applyFont="1" applyFill="1" applyBorder="1"/>
    <xf numFmtId="0" fontId="0" fillId="0" borderId="13" xfId="0" applyBorder="1"/>
    <xf numFmtId="0" fontId="0" fillId="0" borderId="16" xfId="0" applyBorder="1"/>
    <xf numFmtId="0" fontId="2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FAC2ED"/>
      <color rgb="FFBA8CDC"/>
      <color rgb="FF69F8FF"/>
      <color rgb="FF1BEDE3"/>
      <color rgb="FFD01A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Analysis_1!$B$1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Analysis_1!$A$2:$A$34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Analysis_1!$B$2:$B$34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0-446A-ACC2-4058E9F5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444207"/>
        <c:axId val="1593445039"/>
      </c:barChart>
      <c:catAx>
        <c:axId val="15934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45039"/>
        <c:crosses val="autoZero"/>
        <c:auto val="1"/>
        <c:lblAlgn val="ctr"/>
        <c:lblOffset val="100"/>
        <c:noMultiLvlLbl val="0"/>
      </c:catAx>
      <c:valAx>
        <c:axId val="15934450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sphere">
      <a:fgClr>
        <a:schemeClr val="tx2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66088582677165353"/>
          <c:h val="0.56808690580344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Analysis_2!$L$1</c:f>
              <c:strCache>
                <c:ptCount val="1"/>
                <c:pt idx="0">
                  <c:v>FairlyActiveMinutes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Analysis_2!$A$2:$A$33</c:f>
              <c:strCache>
                <c:ptCount val="32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  <c:pt idx="31">
                  <c:v>04-12-2016</c:v>
                </c:pt>
              </c:strCache>
            </c:strRef>
          </c:cat>
          <c:val>
            <c:numRef>
              <c:f>Analysis_2!$L$2:$L$33</c:f>
              <c:numCache>
                <c:formatCode>General</c:formatCode>
                <c:ptCount val="32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  <c:pt idx="3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86A-BE7B-E81C517CF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966107663"/>
        <c:axId val="1966106415"/>
      </c:barChart>
      <c:catAx>
        <c:axId val="19661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06415"/>
        <c:crosses val="autoZero"/>
        <c:auto val="1"/>
        <c:lblAlgn val="ctr"/>
        <c:lblOffset val="100"/>
        <c:noMultiLvlLbl val="0"/>
      </c:catAx>
      <c:valAx>
        <c:axId val="1966106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24453193350826"/>
          <c:y val="0.24355278506853309"/>
          <c:w val="0.223955408457099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04862550075982E-2"/>
          <c:y val="0.17267225325884544"/>
          <c:w val="0.63581079914352812"/>
          <c:h val="0.56567398348949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Analysis_2!$M$1</c:f>
              <c:strCache>
                <c:ptCount val="1"/>
                <c:pt idx="0">
                  <c:v>LightlyActiveMinutes </c:v>
                </c:pt>
              </c:strCache>
            </c:strRef>
          </c:tx>
          <c:spPr>
            <a:solidFill>
              <a:srgbClr val="1BEDE3">
                <a:alpha val="69804"/>
              </a:srgbClr>
            </a:solidFill>
            <a:ln>
              <a:noFill/>
            </a:ln>
            <a:effectLst/>
          </c:spPr>
          <c:invertIfNegative val="0"/>
          <c:cat>
            <c:strRef>
              <c:f>Analysis_2!$A$2:$A$33</c:f>
              <c:strCache>
                <c:ptCount val="32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  <c:pt idx="31">
                  <c:v>04-12-2016</c:v>
                </c:pt>
              </c:strCache>
            </c:strRef>
          </c:cat>
          <c:val>
            <c:numRef>
              <c:f>Analysis_2!$M$2:$M$33</c:f>
              <c:numCache>
                <c:formatCode>General</c:formatCode>
                <c:ptCount val="32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  <c:pt idx="31">
                  <c:v>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B-44C6-9F74-A50FA6AF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90069679"/>
        <c:axId val="290066767"/>
      </c:barChart>
      <c:catAx>
        <c:axId val="2900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66767"/>
        <c:crosses val="autoZero"/>
        <c:auto val="1"/>
        <c:lblAlgn val="ctr"/>
        <c:lblOffset val="100"/>
        <c:noMultiLvlLbl val="0"/>
      </c:catAx>
      <c:valAx>
        <c:axId val="290066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22180204448129"/>
          <c:y val="0.16763222334638336"/>
          <c:w val="0.23159112075799909"/>
          <c:h val="7.85620023754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36482939632546E-2"/>
          <c:y val="0.17171296296296296"/>
          <c:w val="0.65152493438320214"/>
          <c:h val="0.56808690580344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Analysis_2!$N$1</c:f>
              <c:strCache>
                <c:ptCount val="1"/>
                <c:pt idx="0">
                  <c:v>VeryActiveMinutes</c:v>
                </c:pt>
              </c:strCache>
            </c:strRef>
          </c:tx>
          <c:spPr>
            <a:solidFill>
              <a:srgbClr val="D01AEE">
                <a:alpha val="69804"/>
              </a:srgbClr>
            </a:solidFill>
            <a:ln>
              <a:noFill/>
            </a:ln>
            <a:effectLst/>
          </c:spPr>
          <c:invertIfNegative val="0"/>
          <c:cat>
            <c:strRef>
              <c:f>Analysis_2!$A$2:$A$33</c:f>
              <c:strCache>
                <c:ptCount val="32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  <c:pt idx="31">
                  <c:v>04-12-2016</c:v>
                </c:pt>
              </c:strCache>
            </c:strRef>
          </c:cat>
          <c:val>
            <c:numRef>
              <c:f>Analysis_2!$N$2:$N$33</c:f>
              <c:numCache>
                <c:formatCode>General</c:formatCode>
                <c:ptCount val="32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  <c:pt idx="31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380-8521-B2787208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966105999"/>
        <c:axId val="1966097679"/>
      </c:barChart>
      <c:catAx>
        <c:axId val="19661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97679"/>
        <c:crosses val="autoZero"/>
        <c:auto val="1"/>
        <c:lblAlgn val="ctr"/>
        <c:lblOffset val="100"/>
        <c:noMultiLvlLbl val="0"/>
      </c:catAx>
      <c:valAx>
        <c:axId val="19660976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32808398950136"/>
          <c:y val="0.17873797025371829"/>
          <c:w val="0.2180476293674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Analysis_1!$A$1</c:f>
              <c:strCache>
                <c:ptCount val="1"/>
                <c:pt idx="0">
                  <c:v>Unique IDs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Analysis_1!$A$2:$A$34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076-A07B-9F379938141C}"/>
            </c:ext>
          </c:extLst>
        </c:ser>
        <c:ser>
          <c:idx val="1"/>
          <c:order val="1"/>
          <c:tx>
            <c:strRef>
              <c:f>Analysis_1!$J$1</c:f>
              <c:strCache>
                <c:ptCount val="1"/>
                <c:pt idx="0">
                  <c:v>Total Steps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Analysis_1!$J$2:$J$34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F-4076-A07B-9F379938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222143"/>
        <c:axId val="1786216319"/>
      </c:lineChart>
      <c:catAx>
        <c:axId val="178622214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16319"/>
        <c:crosses val="autoZero"/>
        <c:auto val="1"/>
        <c:lblAlgn val="ctr"/>
        <c:lblOffset val="100"/>
        <c:noMultiLvlLbl val="0"/>
      </c:catAx>
      <c:valAx>
        <c:axId val="1786216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out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662113019006"/>
          <c:y val="0.17171296296296296"/>
          <c:w val="0.7009682430509439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Analysis_1!$K$1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marker>
          <c:xVal>
            <c:numRef>
              <c:f>Analysis_1!$A$2:$A$34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Analysis_1!$K$2:$K$34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3-4EAB-BA0A-540D45C8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91871"/>
        <c:axId val="1981604351"/>
      </c:scatterChart>
      <c:valAx>
        <c:axId val="1981591871"/>
        <c:scaling>
          <c:orientation val="minMax"/>
          <c:min val="150396036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4351"/>
        <c:crosses val="autoZero"/>
        <c:crossBetween val="midCat"/>
      </c:valAx>
      <c:valAx>
        <c:axId val="19816043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91871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75441806037975E-2"/>
          <c:y val="0.17171296296296296"/>
          <c:w val="0.607968166067153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Analysis_1!$L$1</c:f>
              <c:strCache>
                <c:ptCount val="1"/>
                <c:pt idx="0">
                  <c:v>FairlyActiveMinutes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Analysis_1!$A$2:$A$34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Analysis_1!$L$2:$L$34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D65-9EAD-3FFFD620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37167"/>
        <c:axId val="436049231"/>
      </c:scatterChart>
      <c:valAx>
        <c:axId val="4360371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9231"/>
        <c:crosses val="autoZero"/>
        <c:crossBetween val="midCat"/>
      </c:valAx>
      <c:valAx>
        <c:axId val="4360492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68437187109857"/>
          <c:y val="0.52133056284631085"/>
          <c:w val="0.2686170410017429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69F8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3731059176709"/>
          <c:y val="0.17171296296296296"/>
          <c:w val="0.5670668662423586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Analysis_1!$M$1</c:f>
              <c:strCache>
                <c:ptCount val="1"/>
                <c:pt idx="0">
                  <c:v>LightlyActiveMinutes 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Analysis_1!$A$2:$A$34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Analysis_1!$M$2:$M$34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4-4AF1-9E2D-84D171EC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32959"/>
        <c:axId val="1786233375"/>
      </c:scatterChart>
      <c:valAx>
        <c:axId val="178623295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33375"/>
        <c:crosses val="autoZero"/>
        <c:crossBetween val="midCat"/>
      </c:valAx>
      <c:valAx>
        <c:axId val="17862333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3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575431977252843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Analysis_1!$N$1</c:f>
              <c:strCache>
                <c:ptCount val="1"/>
                <c:pt idx="0">
                  <c:v>VeryActiveMinutes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Analysis_1!$A$2:$A$34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Analysis_1!$N$2:$N$34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A-452E-B2E3-391333E7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25055"/>
        <c:axId val="1786224639"/>
      </c:scatterChart>
      <c:valAx>
        <c:axId val="17862250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24639"/>
        <c:crosses val="autoZero"/>
        <c:crossBetween val="midCat"/>
      </c:valAx>
      <c:valAx>
        <c:axId val="178622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2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400" b="1">
                <a:latin typeface="+mn-lt"/>
              </a:rPr>
              <a:t>Sum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Analysis_2!$B$1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Analysis_2!$A$2:$A$33</c:f>
              <c:strCache>
                <c:ptCount val="32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  <c:pt idx="31">
                  <c:v>04-12-2016</c:v>
                </c:pt>
              </c:strCache>
            </c:strRef>
          </c:cat>
          <c:val>
            <c:numRef>
              <c:f>Analysis_2!$B$2:$B$33</c:f>
              <c:numCache>
                <c:formatCode>General</c:formatCode>
                <c:ptCount val="3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21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8-49E1-99E6-5617837F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17463183"/>
        <c:axId val="217449871"/>
      </c:barChart>
      <c:catAx>
        <c:axId val="21746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49871"/>
        <c:crosses val="autoZero"/>
        <c:auto val="1"/>
        <c:lblAlgn val="ctr"/>
        <c:lblOffset val="100"/>
        <c:noMultiLvlLbl val="0"/>
      </c:catAx>
      <c:valAx>
        <c:axId val="217449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Analysis_2!$J$1</c:f>
              <c:strCache>
                <c:ptCount val="1"/>
                <c:pt idx="0">
                  <c:v>Total Steps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Analysis_2!$A$2:$A$33</c:f>
              <c:strCache>
                <c:ptCount val="32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  <c:pt idx="31">
                  <c:v>04-12-2016</c:v>
                </c:pt>
              </c:strCache>
            </c:strRef>
          </c:cat>
          <c:val>
            <c:numRef>
              <c:f>Analysis_2!$J$2:$J$33</c:f>
              <c:numCache>
                <c:formatCode>General</c:formatCode>
                <c:ptCount val="32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  <c:pt idx="31">
                  <c:v>271816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A-42DD-8ED5-EA52437A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99775"/>
        <c:axId val="1981593535"/>
      </c:lineChart>
      <c:catAx>
        <c:axId val="19815997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93535"/>
        <c:crosses val="autoZero"/>
        <c:auto val="1"/>
        <c:lblAlgn val="ctr"/>
        <c:lblOffset val="100"/>
        <c:noMultiLvlLbl val="0"/>
      </c:catAx>
      <c:valAx>
        <c:axId val="198159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Analysis_2!$K$1</c:f>
              <c:strCache>
                <c:ptCount val="1"/>
                <c:pt idx="0">
                  <c:v>Calories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Analysis_2!$A$2:$A$33</c:f>
              <c:strCache>
                <c:ptCount val="32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  <c:pt idx="31">
                  <c:v>04-12-2016</c:v>
                </c:pt>
              </c:strCache>
            </c:strRef>
          </c:cat>
          <c:val>
            <c:numRef>
              <c:f>Analysis_2!$K$2:$K$33</c:f>
              <c:numCache>
                <c:formatCode>General</c:formatCode>
                <c:ptCount val="32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  <c:pt idx="31">
                  <c:v>78893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9-4E2E-B0C9-3526C849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55695"/>
        <c:axId val="217451119"/>
      </c:lineChart>
      <c:dateAx>
        <c:axId val="21745569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51119"/>
        <c:crosses val="autoZero"/>
        <c:auto val="0"/>
        <c:lblOffset val="100"/>
        <c:baseTimeUnit val="days"/>
      </c:dateAx>
      <c:valAx>
        <c:axId val="217451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1" i="0" u="none" strike="noStrike" kern="1200" cap="none" spc="0" normalizeH="0" baseline="0" noProof="0">
                <a:ln>
                  <a:noFill/>
                </a:ln>
                <a:solidFill>
                  <a:srgbClr val="44546A"/>
                </a:solidFill>
                <a:effectLst/>
                <a:uLnTx/>
                <a:uFillTx/>
                <a:latin typeface="Calibri" panose="020F0502020204030204"/>
              </a:rPr>
              <a:t>Average TotalDistance</a:t>
            </a:r>
            <a:endParaRPr lang="en-IN" sz="1400" b="1"/>
          </a:p>
        </cx:rich>
      </cx:tx>
    </cx:title>
    <cx:plotArea>
      <cx:plotAreaRegion>
        <cx:series layoutId="clusteredColumn" uniqueId="{4D2CEAEB-886E-40CC-BD6A-241FD6B7A801}" formatIdx="0">
          <cx:tx>
            <cx:txData>
              <cx:f>_xlchart.v1.0</cx:f>
              <cx:v>Unique IDs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/>
          </cx:layoutPr>
        </cx:series>
        <cx:series layoutId="clusteredColumn" hidden="1" uniqueId="{28FF736D-12B3-451E-8392-EC656542DA66}" formatIdx="1">
          <cx:tx>
            <cx:txData>
              <cx:f>_xlchart.v1.2</cx:f>
              <cx:v>TotalDistance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2.41000009"/>
        <cx:majorTickMarks type="out"/>
        <cx:tickLabels/>
      </cx:axis>
      <cx:axis id="1">
        <cx:valScaling/>
        <cx:title>
          <cx:tx>
            <cx:txData>
              <cx:v>Distance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25000"/>
                  <a:lumOff val="75000"/>
                </a:schemeClr>
              </a:solidFill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1" i="0" u="none" strike="noStrike" kern="1200" baseline="0">
                  <a:solidFill>
                    <a:srgbClr val="44546A"/>
                  </a:solidFill>
                  <a:latin typeface="Calibri" panose="020F0502020204030204"/>
                </a:rPr>
                <a:t>Distance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  <cx:spPr>
    <a:solidFill>
      <a:schemeClr val="accent2">
        <a:lumMod val="60000"/>
        <a:lumOff val="40000"/>
      </a:schemeClr>
    </a:soli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Average TotalDistance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TotalDistance</a:t>
          </a:r>
        </a:p>
      </cx:txPr>
    </cx:title>
    <cx:plotArea>
      <cx:plotAreaRegion>
        <cx:series layoutId="clusteredColumn" uniqueId="{AC8874A1-48E5-419F-A203-E758051C1BE1}">
          <cx:tx>
            <cx:txData>
              <cx:f>_xlchart.v1.5</cx:f>
              <cx:v>TotalDistance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05BF8516-5C19-47BA-95FA-76DAB44B40B1}">
          <cx:spPr>
            <a:ln>
              <a:solidFill>
                <a:srgbClr val="7030A0"/>
              </a:solidFill>
            </a:ln>
          </cx:spPr>
          <cx:axisId val="2"/>
        </cx:series>
      </cx:plotAreaRegion>
      <cx:axis id="0">
        <cx:catScaling gapWidth="0.300000012"/>
        <cx:minorTickMarks type="out"/>
        <cx:tickLabels/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minorTickMarks type="out"/>
        <cx:tickLabels/>
        <cx:sp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x:spPr>
      </cx:axis>
      <cx:axis id="2">
        <cx:valScaling max="1" min="0"/>
        <cx:units unit="percentage"/>
        <cx:tickLabels/>
        <cx:spPr>
          <a:ln>
            <a:noFill/>
          </a:ln>
        </cx:spPr>
      </cx:axis>
    </cx:plotArea>
    <cx:legend pos="t" align="ctr" overlay="0"/>
  </cx:chart>
  <cx:spPr>
    <a:solidFill>
      <a:srgbClr val="FFFF0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microsoft.com/office/2014/relationships/chartEx" Target="../charts/chartEx2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7620</xdr:rowOff>
    </xdr:from>
    <xdr:to>
      <xdr:col>8</xdr:col>
      <xdr:colOff>22860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A9020-B789-4318-90D2-FBCFE303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1</xdr:row>
      <xdr:rowOff>15240</xdr:rowOff>
    </xdr:from>
    <xdr:to>
      <xdr:col>16</xdr:col>
      <xdr:colOff>548640</xdr:colOff>
      <xdr:row>17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6255F85-2696-406D-BCB1-47ED099E2FE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0660" y="198120"/>
              <a:ext cx="5021580" cy="3055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274320</xdr:colOff>
      <xdr:row>19</xdr:row>
      <xdr:rowOff>83820</xdr:rowOff>
    </xdr:from>
    <xdr:to>
      <xdr:col>8</xdr:col>
      <xdr:colOff>53340</xdr:colOff>
      <xdr:row>34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C2E7D9-2EA9-48EB-8DCC-E166647B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388620</xdr:colOff>
      <xdr:row>19</xdr:row>
      <xdr:rowOff>76200</xdr:rowOff>
    </xdr:from>
    <xdr:to>
      <xdr:col>16</xdr:col>
      <xdr:colOff>571500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E2F54-C78A-46E9-94D1-54660E424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1</xdr:row>
      <xdr:rowOff>137160</xdr:rowOff>
    </xdr:from>
    <xdr:to>
      <xdr:col>25</xdr:col>
      <xdr:colOff>129540</xdr:colOff>
      <xdr:row>16</xdr:row>
      <xdr:rowOff>137160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0EFA3D4-2487-4BA3-8A40-B75324989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175260</xdr:colOff>
      <xdr:row>19</xdr:row>
      <xdr:rowOff>38100</xdr:rowOff>
    </xdr:from>
    <xdr:to>
      <xdr:col>25</xdr:col>
      <xdr:colOff>68580</xdr:colOff>
      <xdr:row>34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1B1A636-20C4-4D87-8A28-672A680DF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426720</xdr:colOff>
      <xdr:row>1</xdr:row>
      <xdr:rowOff>152400</xdr:rowOff>
    </xdr:from>
    <xdr:to>
      <xdr:col>33</xdr:col>
      <xdr:colOff>121920</xdr:colOff>
      <xdr:row>16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BE66B71-96D4-469C-9AAB-A6175BF59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137160</xdr:rowOff>
    </xdr:from>
    <xdr:to>
      <xdr:col>7</xdr:col>
      <xdr:colOff>441960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53B9C-54CB-436F-8B25-31FBB546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129540</xdr:rowOff>
    </xdr:from>
    <xdr:to>
      <xdr:col>16</xdr:col>
      <xdr:colOff>22860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01D84A-DCD8-4101-850F-775380525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29540"/>
              <a:ext cx="4899660" cy="2796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137160</xdr:colOff>
      <xdr:row>16</xdr:row>
      <xdr:rowOff>129540</xdr:rowOff>
    </xdr:from>
    <xdr:to>
      <xdr:col>8</xdr:col>
      <xdr:colOff>114300</xdr:colOff>
      <xdr:row>32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0A8389-4893-4B81-AFE9-36074F0B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396240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B9F849-4881-4187-A0BD-45ABD01E7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426720</xdr:colOff>
      <xdr:row>1</xdr:row>
      <xdr:rowOff>0</xdr:rowOff>
    </xdr:from>
    <xdr:to>
      <xdr:col>24</xdr:col>
      <xdr:colOff>571500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4BECEE-36E8-42D5-A6F6-9A25B5FB6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</xdr:colOff>
      <xdr:row>17</xdr:row>
      <xdr:rowOff>15240</xdr:rowOff>
    </xdr:from>
    <xdr:to>
      <xdr:col>25</xdr:col>
      <xdr:colOff>342900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08FAAE-79EE-4026-8188-DA14F1045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266700</xdr:colOff>
      <xdr:row>0</xdr:row>
      <xdr:rowOff>175260</xdr:rowOff>
    </xdr:from>
    <xdr:to>
      <xdr:col>33</xdr:col>
      <xdr:colOff>373380</xdr:colOff>
      <xdr:row>15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B5B767-37A9-427B-A716-9564787E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kar Kulkarni" refreshedDate="45470.525288773148" createdVersion="7" refreshedVersion="7" minRefreshableVersion="3" recordCount="33" xr:uid="{2E8AB6BA-D0BA-404F-98CA-40FFA265837C}">
  <cacheSource type="worksheet">
    <worksheetSource ref="A1:N34" sheet="Analysis_1"/>
  </cacheSource>
  <cacheFields count="14">
    <cacheField name="Unique IDs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Days" numFmtId="0">
      <sharedItems containsSemiMixedTypes="0" containsString="0" containsNumber="1" containsInteger="1" minValue="4" maxValue="31"/>
    </cacheField>
    <cacheField name="Active(&gt;20 Days)" numFmtId="0">
      <sharedItems count="2">
        <s v="Active User"/>
        <s v=""/>
      </sharedItems>
    </cacheField>
    <cacheField name="Moderate(&gt;10,&lt;20 Days)" numFmtId="0">
      <sharedItems count="2">
        <s v=""/>
        <s v="Moderate User"/>
      </sharedItems>
    </cacheField>
    <cacheField name="Light(&lt;10 Days)" numFmtId="0">
      <sharedItems count="2">
        <s v=""/>
        <s v="Light User"/>
      </sharedItems>
    </cacheField>
    <cacheField name="TotalDistance" numFmtId="0">
      <sharedItems containsSemiMixedTypes="0" containsString="0" containsNumber="1" minValue="0.63451612308140759" maxValue="13.212903138129944"/>
    </cacheField>
    <cacheField name="Beginner" numFmtId="0">
      <sharedItems count="2">
        <s v=""/>
        <s v="Beginner"/>
      </sharedItems>
    </cacheField>
    <cacheField name="Intermediate" numFmtId="0">
      <sharedItems count="2">
        <s v="Intermediate"/>
        <s v=""/>
      </sharedItems>
    </cacheField>
    <cacheField name="Pro" numFmtId="0">
      <sharedItems count="2">
        <s v=""/>
        <s v="Pro"/>
      </sharedItems>
    </cacheField>
    <cacheField name="Total Steps" numFmtId="0">
      <sharedItems containsSemiMixedTypes="0" containsString="0" containsNumber="1" containsInteger="1" minValue="15352" maxValue="497241"/>
    </cacheField>
    <cacheField name="Calories" numFmtId="0">
      <sharedItems containsSemiMixedTypes="0" containsString="0" containsNumber="1" containsInteger="1" minValue="7895" maxValue="106534"/>
    </cacheField>
    <cacheField name="FairlyActiveMinutes" numFmtId="0">
      <sharedItems containsSemiMixedTypes="0" containsString="0" containsNumber="1" containsInteger="1" minValue="6" maxValue="1838"/>
    </cacheField>
    <cacheField name="LightlyActiveMinutes " numFmtId="0">
      <sharedItems containsSemiMixedTypes="0" containsString="0" containsNumber="1" containsInteger="1" minValue="412" maxValue="9548"/>
    </cacheField>
    <cacheField name="VeryActiveMinutes" numFmtId="0">
      <sharedItems containsSemiMixedTypes="0" containsString="0" containsNumber="1" containsInteger="1" minValue="3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kar Kulkarni" refreshedDate="45470.719933217595" createdVersion="7" refreshedVersion="7" minRefreshableVersion="3" recordCount="32" xr:uid="{5A94A3FA-9818-4D6D-89EB-81067EADAF10}">
  <cacheSource type="worksheet">
    <worksheetSource ref="A1:N33" sheet="Analysis_2"/>
  </cacheSource>
  <cacheFields count="14">
    <cacheField name="Unique Dates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Users" numFmtId="0">
      <sharedItems containsSemiMixedTypes="0" containsString="0" containsNumber="1" containsInteger="1" minValue="21" maxValue="33"/>
    </cacheField>
    <cacheField name="Active(&gt;20 Users)" numFmtId="0">
      <sharedItems count="1">
        <s v="Active User"/>
      </sharedItems>
    </cacheField>
    <cacheField name="Moderate(&gt;10,&lt;20 Users)" numFmtId="0">
      <sharedItems count="1">
        <s v=""/>
      </sharedItems>
    </cacheField>
    <cacheField name="Light(&lt;10 Users)" numFmtId="0">
      <sharedItems count="1">
        <s v=""/>
      </sharedItems>
    </cacheField>
    <cacheField name="TotalDistance" numFmtId="0">
      <sharedItems containsSemiMixedTypes="0" containsString="0" containsNumber="1" minValue="2.4433333211179296" maxValue="6.2915625174646248"/>
    </cacheField>
    <cacheField name="Beginner" numFmtId="0">
      <sharedItems count="2">
        <s v=""/>
        <s v="Beginner"/>
      </sharedItems>
    </cacheField>
    <cacheField name="Intermediate" numFmtId="0">
      <sharedItems count="2">
        <s v="Intermediate"/>
        <s v=""/>
      </sharedItems>
    </cacheField>
    <cacheField name="Pro" numFmtId="0">
      <sharedItems count="1">
        <s v=""/>
      </sharedItems>
    </cacheField>
    <cacheField name="Total Steps" numFmtId="0">
      <sharedItems containsSemiMixedTypes="0" containsString="0" containsNumber="1" containsInteger="1" minValue="73129" maxValue="277733"/>
    </cacheField>
    <cacheField name="Calories" numFmtId="0">
      <sharedItems containsSemiMixedTypes="0" containsString="0" containsNumber="1" containsInteger="1" minValue="23925" maxValue="78893"/>
    </cacheField>
    <cacheField name="FairlyActiveMinutes" numFmtId="0">
      <sharedItems containsSemiMixedTypes="0" containsString="0" containsNumber="1" containsInteger="1" minValue="45" maxValue="600"/>
    </cacheField>
    <cacheField name="LightlyActiveMinutes " numFmtId="0">
      <sharedItems containsSemiMixedTypes="0" containsString="0" containsNumber="1" containsInteger="1" minValue="2075" maxValue="7453"/>
    </cacheField>
    <cacheField name="VeryActiveMinutes" numFmtId="0">
      <sharedItems containsSemiMixedTypes="0" containsString="0" containsNumber="1" containsInteger="1" minValue="88" maxValue="9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1"/>
    <x v="0"/>
    <x v="0"/>
    <x v="0"/>
    <n v="7.8096773855147834"/>
    <x v="0"/>
    <x v="0"/>
    <x v="0"/>
    <n v="375619"/>
    <n v="56309"/>
    <n v="594"/>
    <n v="6818"/>
    <n v="1200"/>
  </r>
  <r>
    <x v="1"/>
    <n v="31"/>
    <x v="0"/>
    <x v="0"/>
    <x v="0"/>
    <n v="3.9148387293661795"/>
    <x v="1"/>
    <x v="1"/>
    <x v="0"/>
    <n v="178061"/>
    <n v="45984"/>
    <n v="180"/>
    <n v="4758"/>
    <n v="269"/>
  </r>
  <r>
    <x v="2"/>
    <n v="30"/>
    <x v="0"/>
    <x v="0"/>
    <x v="0"/>
    <n v="5.2953333536783873"/>
    <x v="0"/>
    <x v="0"/>
    <x v="0"/>
    <n v="218489"/>
    <n v="84339"/>
    <n v="641"/>
    <n v="5354"/>
    <n v="287"/>
  </r>
  <r>
    <x v="3"/>
    <n v="31"/>
    <x v="0"/>
    <x v="0"/>
    <x v="0"/>
    <n v="1.7061290368437778"/>
    <x v="1"/>
    <x v="1"/>
    <x v="0"/>
    <n v="79982"/>
    <n v="48778"/>
    <n v="40"/>
    <n v="3579"/>
    <n v="4"/>
  </r>
  <r>
    <x v="4"/>
    <n v="31"/>
    <x v="0"/>
    <x v="0"/>
    <x v="0"/>
    <n v="0.63451612308140759"/>
    <x v="1"/>
    <x v="1"/>
    <x v="0"/>
    <n v="28400"/>
    <n v="67357"/>
    <n v="24"/>
    <n v="1196"/>
    <n v="41"/>
  </r>
  <r>
    <x v="5"/>
    <n v="31"/>
    <x v="0"/>
    <x v="0"/>
    <x v="0"/>
    <n v="8.0841934911666371"/>
    <x v="0"/>
    <x v="0"/>
    <x v="0"/>
    <n v="352490"/>
    <n v="77809"/>
    <n v="600"/>
    <n v="7981"/>
    <n v="1125"/>
  </r>
  <r>
    <x v="6"/>
    <n v="31"/>
    <x v="0"/>
    <x v="0"/>
    <x v="0"/>
    <n v="3.4548387152533384"/>
    <x v="1"/>
    <x v="1"/>
    <x v="0"/>
    <n v="172573"/>
    <n v="47760"/>
    <n v="8"/>
    <n v="7956"/>
    <n v="3"/>
  </r>
  <r>
    <x v="7"/>
    <n v="31"/>
    <x v="0"/>
    <x v="0"/>
    <x v="0"/>
    <n v="3.1877419044894557"/>
    <x v="1"/>
    <x v="1"/>
    <x v="0"/>
    <n v="146223"/>
    <n v="53449"/>
    <n v="80"/>
    <n v="6144"/>
    <n v="42"/>
  </r>
  <r>
    <x v="8"/>
    <n v="18"/>
    <x v="1"/>
    <x v="1"/>
    <x v="0"/>
    <n v="6.3555555359150011"/>
    <x v="0"/>
    <x v="0"/>
    <x v="0"/>
    <n v="171354"/>
    <n v="36782"/>
    <n v="370"/>
    <n v="4545"/>
    <n v="243"/>
  </r>
  <r>
    <x v="9"/>
    <n v="31"/>
    <x v="0"/>
    <x v="0"/>
    <x v="0"/>
    <n v="5.1016128601566439"/>
    <x v="0"/>
    <x v="0"/>
    <x v="0"/>
    <n v="234229"/>
    <n v="59426"/>
    <n v="190"/>
    <n v="9548"/>
    <n v="437"/>
  </r>
  <r>
    <x v="10"/>
    <n v="20"/>
    <x v="1"/>
    <x v="0"/>
    <x v="0"/>
    <n v="4.707000041007996"/>
    <x v="1"/>
    <x v="1"/>
    <x v="0"/>
    <n v="137233"/>
    <n v="38662"/>
    <n v="82"/>
    <n v="6558"/>
    <n v="183"/>
  </r>
  <r>
    <x v="11"/>
    <n v="30"/>
    <x v="0"/>
    <x v="0"/>
    <x v="0"/>
    <n v="7.5169999440511095"/>
    <x v="0"/>
    <x v="0"/>
    <x v="0"/>
    <n v="329537"/>
    <n v="45410"/>
    <n v="1838"/>
    <n v="5243"/>
    <n v="567"/>
  </r>
  <r>
    <x v="12"/>
    <n v="31"/>
    <x v="0"/>
    <x v="0"/>
    <x v="0"/>
    <n v="1.6261290389323431"/>
    <x v="1"/>
    <x v="1"/>
    <x v="0"/>
    <n v="70284"/>
    <n v="73960"/>
    <n v="166"/>
    <n v="2385"/>
    <n v="161"/>
  </r>
  <r>
    <x v="13"/>
    <n v="4"/>
    <x v="1"/>
    <x v="0"/>
    <x v="1"/>
    <n v="2.8625000119209298"/>
    <x v="1"/>
    <x v="1"/>
    <x v="0"/>
    <n v="15352"/>
    <n v="7895"/>
    <n v="6"/>
    <n v="412"/>
    <n v="3"/>
  </r>
  <r>
    <x v="14"/>
    <n v="31"/>
    <x v="0"/>
    <x v="0"/>
    <x v="0"/>
    <n v="4.8922580470361057"/>
    <x v="1"/>
    <x v="1"/>
    <x v="0"/>
    <n v="225334"/>
    <n v="63168"/>
    <n v="382"/>
    <n v="7092"/>
    <n v="111"/>
  </r>
  <r>
    <x v="15"/>
    <n v="31"/>
    <x v="0"/>
    <x v="0"/>
    <x v="0"/>
    <n v="8.393225892897572"/>
    <x v="0"/>
    <x v="0"/>
    <x v="0"/>
    <n v="335232"/>
    <n v="95910"/>
    <n v="631"/>
    <n v="7110"/>
    <n v="718"/>
  </r>
  <r>
    <x v="16"/>
    <n v="31"/>
    <x v="0"/>
    <x v="0"/>
    <x v="0"/>
    <n v="3.2458064402303388"/>
    <x v="1"/>
    <x v="1"/>
    <x v="0"/>
    <n v="148693"/>
    <n v="67772"/>
    <n v="54"/>
    <n v="6482"/>
    <n v="205"/>
  </r>
  <r>
    <x v="17"/>
    <n v="31"/>
    <x v="0"/>
    <x v="0"/>
    <x v="0"/>
    <n v="5.0806451766721663"/>
    <x v="0"/>
    <x v="0"/>
    <x v="0"/>
    <n v="238239"/>
    <n v="63031"/>
    <n v="425"/>
    <n v="8834"/>
    <n v="322"/>
  </r>
  <r>
    <x v="18"/>
    <n v="31"/>
    <x v="0"/>
    <x v="0"/>
    <x v="0"/>
    <n v="6.9551612830931147"/>
    <x v="0"/>
    <x v="0"/>
    <x v="0"/>
    <n v="265734"/>
    <n v="91932"/>
    <n v="807"/>
    <n v="7362"/>
    <n v="159"/>
  </r>
  <r>
    <x v="19"/>
    <n v="31"/>
    <x v="0"/>
    <x v="0"/>
    <x v="0"/>
    <n v="5.6396774495801596"/>
    <x v="0"/>
    <x v="0"/>
    <x v="0"/>
    <n v="266990"/>
    <n v="58146"/>
    <n v="403"/>
    <n v="6392"/>
    <n v="726"/>
  </r>
  <r>
    <x v="20"/>
    <n v="30"/>
    <x v="0"/>
    <x v="0"/>
    <x v="0"/>
    <n v="6.2133333047231041"/>
    <x v="0"/>
    <x v="0"/>
    <x v="0"/>
    <n v="249133"/>
    <n v="100789"/>
    <n v="895"/>
    <n v="4438"/>
    <n v="2620"/>
  </r>
  <r>
    <x v="21"/>
    <n v="28"/>
    <x v="0"/>
    <x v="0"/>
    <x v="0"/>
    <n v="5.342142914022717"/>
    <x v="0"/>
    <x v="0"/>
    <x v="0"/>
    <n v="197308"/>
    <n v="63312"/>
    <n v="57"/>
    <n v="8074"/>
    <n v="44"/>
  </r>
  <r>
    <x v="22"/>
    <n v="29"/>
    <x v="0"/>
    <x v="0"/>
    <x v="0"/>
    <n v="4.2724138046133104"/>
    <x v="1"/>
    <x v="1"/>
    <x v="0"/>
    <n v="163837"/>
    <n v="75389"/>
    <n v="110"/>
    <n v="6596"/>
    <n v="80"/>
  </r>
  <r>
    <x v="23"/>
    <n v="26"/>
    <x v="0"/>
    <x v="0"/>
    <x v="0"/>
    <n v="1.8134615161241252"/>
    <x v="1"/>
    <x v="1"/>
    <x v="0"/>
    <n v="65512"/>
    <n v="55426"/>
    <n v="385"/>
    <n v="1044"/>
    <n v="286"/>
  </r>
  <r>
    <x v="24"/>
    <n v="31"/>
    <x v="0"/>
    <x v="0"/>
    <x v="0"/>
    <n v="6.585806477454403"/>
    <x v="0"/>
    <x v="0"/>
    <x v="0"/>
    <n v="303639"/>
    <n v="61443"/>
    <n v="574"/>
    <n v="7620"/>
    <n v="707"/>
  </r>
  <r>
    <x v="25"/>
    <n v="26"/>
    <x v="0"/>
    <x v="0"/>
    <x v="0"/>
    <n v="8.0153845915427571"/>
    <x v="0"/>
    <x v="0"/>
    <x v="0"/>
    <n v="294409"/>
    <n v="66144"/>
    <n v="423"/>
    <n v="7299"/>
    <n v="807"/>
  </r>
  <r>
    <x v="26"/>
    <n v="31"/>
    <x v="0"/>
    <x v="0"/>
    <x v="0"/>
    <n v="6.3880645078156268"/>
    <x v="0"/>
    <x v="0"/>
    <x v="0"/>
    <n v="290525"/>
    <n v="79557"/>
    <n v="786"/>
    <n v="4459"/>
    <n v="1320"/>
  </r>
  <r>
    <x v="27"/>
    <n v="31"/>
    <x v="0"/>
    <x v="0"/>
    <x v="0"/>
    <n v="11.475161198646786"/>
    <x v="0"/>
    <x v="1"/>
    <x v="1"/>
    <n v="457662"/>
    <n v="91320"/>
    <n v="297"/>
    <n v="4680"/>
    <n v="2640"/>
  </r>
  <r>
    <x v="28"/>
    <n v="19"/>
    <x v="1"/>
    <x v="1"/>
    <x v="0"/>
    <n v="4.6673684684853809"/>
    <x v="1"/>
    <x v="1"/>
    <x v="0"/>
    <n v="123161"/>
    <n v="33972"/>
    <n v="272"/>
    <n v="2221"/>
    <n v="390"/>
  </r>
  <r>
    <x v="29"/>
    <n v="31"/>
    <x v="0"/>
    <x v="0"/>
    <x v="0"/>
    <n v="6.9135484618525318"/>
    <x v="0"/>
    <x v="0"/>
    <x v="0"/>
    <n v="270249"/>
    <n v="106534"/>
    <n v="318"/>
    <n v="4839"/>
    <n v="1819"/>
  </r>
  <r>
    <x v="30"/>
    <n v="31"/>
    <x v="0"/>
    <x v="0"/>
    <x v="0"/>
    <n v="5.6154838223611172"/>
    <x v="0"/>
    <x v="0"/>
    <x v="0"/>
    <n v="223154"/>
    <n v="84693"/>
    <n v="688"/>
    <n v="4287"/>
    <n v="300"/>
  </r>
  <r>
    <x v="31"/>
    <n v="29"/>
    <x v="0"/>
    <x v="0"/>
    <x v="0"/>
    <n v="1.1865517168209478"/>
    <x v="1"/>
    <x v="1"/>
    <x v="0"/>
    <n v="53758"/>
    <n v="56907"/>
    <n v="117"/>
    <n v="2662"/>
    <n v="28"/>
  </r>
  <r>
    <x v="32"/>
    <n v="31"/>
    <x v="0"/>
    <x v="0"/>
    <x v="0"/>
    <n v="13.212903138129944"/>
    <x v="0"/>
    <x v="1"/>
    <x v="1"/>
    <n v="497241"/>
    <n v="106028"/>
    <n v="308"/>
    <n v="7276"/>
    <n v="20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3"/>
    <x v="0"/>
    <x v="0"/>
    <x v="0"/>
    <n v="5.9827272485602991"/>
    <x v="0"/>
    <x v="0"/>
    <x v="0"/>
    <n v="271816"/>
    <n v="78893"/>
    <n v="259"/>
    <n v="6567"/>
    <n v="736"/>
  </r>
  <r>
    <x v="1"/>
    <n v="33"/>
    <x v="0"/>
    <x v="0"/>
    <x v="0"/>
    <n v="5.1033333160660481"/>
    <x v="0"/>
    <x v="0"/>
    <x v="0"/>
    <n v="237558"/>
    <n v="75459"/>
    <n v="349"/>
    <n v="5998"/>
    <n v="671"/>
  </r>
  <r>
    <x v="2"/>
    <n v="33"/>
    <x v="0"/>
    <x v="0"/>
    <x v="0"/>
    <n v="5.5993939624591302"/>
    <x v="0"/>
    <x v="0"/>
    <x v="0"/>
    <n v="255538"/>
    <n v="77761"/>
    <n v="409"/>
    <n v="6633"/>
    <n v="691"/>
  </r>
  <r>
    <x v="3"/>
    <n v="33"/>
    <x v="0"/>
    <x v="0"/>
    <x v="0"/>
    <n v="5.2878787770415796"/>
    <x v="0"/>
    <x v="0"/>
    <x v="0"/>
    <n v="248617"/>
    <n v="77721"/>
    <n v="326"/>
    <n v="7057"/>
    <n v="633"/>
  </r>
  <r>
    <x v="4"/>
    <n v="32"/>
    <x v="0"/>
    <x v="0"/>
    <x v="0"/>
    <n v="6.2915625174646248"/>
    <x v="0"/>
    <x v="0"/>
    <x v="0"/>
    <n v="277733"/>
    <n v="76574"/>
    <n v="484"/>
    <n v="6202"/>
    <n v="891"/>
  </r>
  <r>
    <x v="5"/>
    <n v="32"/>
    <x v="0"/>
    <x v="0"/>
    <x v="0"/>
    <n v="4.5406249602674507"/>
    <x v="1"/>
    <x v="1"/>
    <x v="0"/>
    <n v="205096"/>
    <n v="71391"/>
    <n v="379"/>
    <n v="5291"/>
    <n v="605"/>
  </r>
  <r>
    <x v="6"/>
    <n v="32"/>
    <x v="0"/>
    <x v="0"/>
    <x v="0"/>
    <n v="5.657812474993988"/>
    <x v="0"/>
    <x v="0"/>
    <x v="0"/>
    <n v="252703"/>
    <n v="74668"/>
    <n v="516"/>
    <n v="6025"/>
    <n v="781"/>
  </r>
  <r>
    <x v="7"/>
    <n v="32"/>
    <x v="0"/>
    <x v="0"/>
    <x v="0"/>
    <n v="5.8718749247491324"/>
    <x v="0"/>
    <x v="0"/>
    <x v="0"/>
    <n v="257557"/>
    <n v="75491"/>
    <n v="441"/>
    <n v="6461"/>
    <n v="767"/>
  </r>
  <r>
    <x v="8"/>
    <n v="32"/>
    <x v="0"/>
    <x v="0"/>
    <x v="0"/>
    <n v="5.9503125439514415"/>
    <x v="0"/>
    <x v="0"/>
    <x v="0"/>
    <n v="261215"/>
    <n v="76647"/>
    <n v="600"/>
    <n v="6515"/>
    <n v="774"/>
  </r>
  <r>
    <x v="9"/>
    <n v="32"/>
    <x v="0"/>
    <x v="0"/>
    <x v="0"/>
    <n v="6.030000067315993"/>
    <x v="0"/>
    <x v="0"/>
    <x v="0"/>
    <n v="263795"/>
    <n v="77500"/>
    <n v="478"/>
    <n v="5845"/>
    <n v="859"/>
  </r>
  <r>
    <x v="10"/>
    <n v="32"/>
    <x v="0"/>
    <x v="0"/>
    <x v="0"/>
    <n v="5.3278124725911784"/>
    <x v="0"/>
    <x v="0"/>
    <x v="0"/>
    <n v="238284"/>
    <n v="74485"/>
    <n v="424"/>
    <n v="6257"/>
    <n v="782"/>
  </r>
  <r>
    <x v="11"/>
    <n v="32"/>
    <x v="0"/>
    <x v="0"/>
    <x v="0"/>
    <n v="5.8412500396370906"/>
    <x v="0"/>
    <x v="0"/>
    <x v="0"/>
    <n v="267124"/>
    <n v="76709"/>
    <n v="481"/>
    <n v="7453"/>
    <n v="601"/>
  </r>
  <r>
    <x v="12"/>
    <n v="32"/>
    <x v="0"/>
    <x v="0"/>
    <x v="0"/>
    <n v="5.4675000272691285"/>
    <x v="0"/>
    <x v="0"/>
    <x v="0"/>
    <n v="236621"/>
    <n v="73326"/>
    <n v="439"/>
    <n v="5962"/>
    <n v="673"/>
  </r>
  <r>
    <x v="13"/>
    <n v="32"/>
    <x v="0"/>
    <x v="0"/>
    <x v="0"/>
    <n v="5.6328125181607911"/>
    <x v="0"/>
    <x v="0"/>
    <x v="0"/>
    <n v="253849"/>
    <n v="75186"/>
    <n v="364"/>
    <n v="6172"/>
    <n v="909"/>
  </r>
  <r>
    <x v="14"/>
    <n v="32"/>
    <x v="0"/>
    <x v="0"/>
    <x v="0"/>
    <n v="5.5346875265240651"/>
    <x v="0"/>
    <x v="0"/>
    <x v="0"/>
    <n v="250688"/>
    <n v="74604"/>
    <n v="564"/>
    <n v="6408"/>
    <n v="634"/>
  </r>
  <r>
    <x v="15"/>
    <n v="32"/>
    <x v="0"/>
    <x v="0"/>
    <x v="0"/>
    <n v="5.9153124988079089"/>
    <x v="0"/>
    <x v="0"/>
    <x v="0"/>
    <n v="258516"/>
    <n v="74514"/>
    <n v="345"/>
    <n v="6322"/>
    <n v="757"/>
  </r>
  <r>
    <x v="16"/>
    <n v="32"/>
    <x v="0"/>
    <x v="0"/>
    <x v="0"/>
    <n v="5.3615625165402907"/>
    <x v="0"/>
    <x v="0"/>
    <x v="0"/>
    <n v="242996"/>
    <n v="74114"/>
    <n v="378"/>
    <n v="6694"/>
    <n v="575"/>
  </r>
  <r>
    <x v="17"/>
    <n v="32"/>
    <x v="0"/>
    <x v="0"/>
    <x v="0"/>
    <n v="5.1812499882071306"/>
    <x v="0"/>
    <x v="0"/>
    <x v="0"/>
    <n v="234289"/>
    <n v="72722"/>
    <n v="448"/>
    <n v="6559"/>
    <n v="520"/>
  </r>
  <r>
    <x v="18"/>
    <n v="31"/>
    <x v="0"/>
    <x v="0"/>
    <x v="0"/>
    <n v="6.1006451037622274"/>
    <x v="0"/>
    <x v="0"/>
    <x v="0"/>
    <n v="258726"/>
    <n v="73592"/>
    <n v="513"/>
    <n v="6775"/>
    <n v="628"/>
  </r>
  <r>
    <x v="19"/>
    <n v="30"/>
    <x v="0"/>
    <x v="0"/>
    <x v="0"/>
    <n v="4.9749999940395355"/>
    <x v="1"/>
    <x v="1"/>
    <x v="0"/>
    <n v="206870"/>
    <n v="66913"/>
    <n v="471"/>
    <n v="4808"/>
    <n v="679"/>
  </r>
  <r>
    <x v="20"/>
    <n v="29"/>
    <x v="0"/>
    <x v="0"/>
    <x v="0"/>
    <n v="4.9672413643064184"/>
    <x v="1"/>
    <x v="1"/>
    <x v="0"/>
    <n v="204434"/>
    <n v="65988"/>
    <n v="382"/>
    <n v="5418"/>
    <n v="466"/>
  </r>
  <r>
    <x v="21"/>
    <n v="29"/>
    <x v="0"/>
    <x v="0"/>
    <x v="0"/>
    <n v="6.0944827448833614"/>
    <x v="0"/>
    <x v="0"/>
    <x v="0"/>
    <n v="248203"/>
    <n v="71163"/>
    <n v="430"/>
    <n v="5897"/>
    <n v="723"/>
  </r>
  <r>
    <x v="22"/>
    <n v="29"/>
    <x v="0"/>
    <x v="0"/>
    <x v="0"/>
    <n v="4.9403447919878456"/>
    <x v="1"/>
    <x v="1"/>
    <x v="0"/>
    <n v="196149"/>
    <n v="66211"/>
    <n v="323"/>
    <n v="5214"/>
    <n v="405"/>
  </r>
  <r>
    <x v="23"/>
    <n v="29"/>
    <x v="0"/>
    <x v="0"/>
    <x v="0"/>
    <n v="6.2165517437046933"/>
    <x v="0"/>
    <x v="0"/>
    <x v="0"/>
    <n v="253200"/>
    <n v="70037"/>
    <n v="448"/>
    <n v="6010"/>
    <n v="640"/>
  </r>
  <r>
    <x v="24"/>
    <n v="29"/>
    <x v="0"/>
    <x v="0"/>
    <x v="0"/>
    <n v="5.4572413758342639"/>
    <x v="0"/>
    <x v="0"/>
    <x v="0"/>
    <n v="217287"/>
    <n v="68877"/>
    <n v="328"/>
    <n v="5856"/>
    <n v="592"/>
  </r>
  <r>
    <x v="25"/>
    <n v="29"/>
    <x v="0"/>
    <x v="0"/>
    <x v="0"/>
    <n v="5.1244827714459618"/>
    <x v="0"/>
    <x v="0"/>
    <x v="0"/>
    <n v="207386"/>
    <n v="65141"/>
    <n v="407"/>
    <n v="5256"/>
    <n v="598"/>
  </r>
  <r>
    <x v="26"/>
    <n v="27"/>
    <x v="0"/>
    <x v="0"/>
    <x v="0"/>
    <n v="5.1399999812797281"/>
    <x v="0"/>
    <x v="0"/>
    <x v="0"/>
    <n v="190334"/>
    <n v="62193"/>
    <n v="469"/>
    <n v="4990"/>
    <n v="461"/>
  </r>
  <r>
    <x v="27"/>
    <n v="27"/>
    <x v="0"/>
    <x v="0"/>
    <x v="0"/>
    <n v="5.9629629585478066"/>
    <x v="0"/>
    <x v="0"/>
    <x v="0"/>
    <n v="222718"/>
    <n v="63063"/>
    <n v="418"/>
    <n v="5432"/>
    <n v="617"/>
  </r>
  <r>
    <x v="28"/>
    <n v="26"/>
    <x v="0"/>
    <x v="0"/>
    <x v="0"/>
    <n v="5.6661537530330515"/>
    <x v="0"/>
    <x v="0"/>
    <x v="0"/>
    <n v="206737"/>
    <n v="57963"/>
    <n v="485"/>
    <n v="4663"/>
    <n v="629"/>
  </r>
  <r>
    <x v="29"/>
    <n v="24"/>
    <x v="0"/>
    <x v="0"/>
    <x v="0"/>
    <n v="5.4945833086967468"/>
    <x v="0"/>
    <x v="0"/>
    <x v="0"/>
    <n v="180468"/>
    <n v="52562"/>
    <n v="348"/>
    <n v="4429"/>
    <n v="510"/>
  </r>
  <r>
    <x v="30"/>
    <n v="21"/>
    <x v="0"/>
    <x v="0"/>
    <x v="0"/>
    <n v="2.4433333211179296"/>
    <x v="1"/>
    <x v="1"/>
    <x v="0"/>
    <n v="73129"/>
    <n v="23925"/>
    <n v="45"/>
    <n v="2075"/>
    <n v="88"/>
  </r>
  <r>
    <x v="0"/>
    <n v="32"/>
    <x v="0"/>
    <x v="0"/>
    <x v="0"/>
    <n v="5.9827272485602991"/>
    <x v="0"/>
    <x v="0"/>
    <x v="0"/>
    <n v="271816"/>
    <n v="78893"/>
    <n v="259"/>
    <n v="6567"/>
    <n v="7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1C9F3-71C5-4CA1-B631-00B1BB11027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8:H42" firstHeaderRow="0" firstDataRow="1" firstDataCol="1" rowPageCount="6" colPageCount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6">
    <pageField fld="2" hier="-1"/>
    <pageField fld="3" hier="-1"/>
    <pageField fld="4" hier="-1"/>
    <pageField fld="6" hier="-1"/>
    <pageField fld="7" hier="-1"/>
    <pageField fld="8" hier="-1"/>
  </pageFields>
  <dataFields count="7">
    <dataField name="Sum of Days" fld="1" baseField="0" baseItem="0"/>
    <dataField name="Average of TotalDistance" fld="5" subtotal="average" baseField="0" baseItem="0"/>
    <dataField name="Sum of Total Steps" fld="9" baseField="0" baseItem="0"/>
    <dataField name="Sum of Calories" fld="10" baseField="0" baseItem="0"/>
    <dataField name="Sum of FairlyActiveMinutes" fld="11" baseField="0" baseItem="0"/>
    <dataField name="Sum of LightlyActiveMinutes " fld="12" baseField="0" baseItem="0"/>
    <dataField name="Sum of VeryActiveMinu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64571-3FE5-40F0-9AD2-8E1F13051351}" name="PivotTable6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H40" firstHeaderRow="0" firstDataRow="1" firstDataCol="1" rowPageCount="6" colPageCount="1"/>
  <pivotFields count="14"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6">
    <pageField fld="2" hier="-1"/>
    <pageField fld="3" hier="-1"/>
    <pageField fld="4" hier="-1"/>
    <pageField fld="6" hier="-1"/>
    <pageField fld="7" hier="-1"/>
    <pageField fld="8" hier="-1"/>
  </pageFields>
  <dataFields count="7">
    <dataField name="Sum of Users" fld="1" baseField="0" baseItem="0"/>
    <dataField name="Average of TotalDistance" fld="5" subtotal="average" baseField="0" baseItem="0"/>
    <dataField name="Sum of Total Steps" fld="9" baseField="0" baseItem="0"/>
    <dataField name="Sum of Calories" fld="10" baseField="0" baseItem="0"/>
    <dataField name="Sum of FairlyActiveMinutes" fld="11" baseField="0" baseItem="0"/>
    <dataField name="Sum of LightlyActiveMinutes " fld="12" baseField="0" baseItem="0"/>
    <dataField name="Sum of VeryActiveMinu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6"/>
  <sheetViews>
    <sheetView workbookViewId="0">
      <selection activeCell="F18" sqref="F18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  <col min="25" max="25" width="10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2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2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2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  <c r="Y915" s="1"/>
    </row>
    <row r="916" spans="1:2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2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2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2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2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2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2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2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2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2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2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2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2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2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2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2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2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2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2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  <c r="Y934" s="1"/>
    </row>
    <row r="935" spans="1:2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  <c r="Y935" s="1"/>
    </row>
    <row r="936" spans="1:2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  <c r="Y936" s="1"/>
    </row>
    <row r="937" spans="1:2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  <c r="Y937" s="1"/>
    </row>
    <row r="938" spans="1:2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  <c r="Y938" s="1"/>
    </row>
    <row r="939" spans="1:2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  <c r="Y939" s="1"/>
    </row>
    <row r="940" spans="1:2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  <c r="Y940" s="1"/>
    </row>
    <row r="941" spans="1:2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  <c r="Y941" s="1"/>
    </row>
    <row r="942" spans="1:25" x14ac:dyDescent="0.3">
      <c r="Y942" s="1"/>
    </row>
    <row r="943" spans="1:25" x14ac:dyDescent="0.3">
      <c r="Y943" s="1"/>
    </row>
    <row r="944" spans="1:25" x14ac:dyDescent="0.3">
      <c r="Y944" s="1"/>
    </row>
    <row r="945" spans="25:25" x14ac:dyDescent="0.3">
      <c r="Y945" s="1"/>
    </row>
    <row r="946" spans="25:25" x14ac:dyDescent="0.3">
      <c r="Y9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60EB-EA21-4084-8D71-E527638FFE17}">
  <dimension ref="A1:N63"/>
  <sheetViews>
    <sheetView showGridLines="0" tabSelected="1" workbookViewId="0">
      <selection activeCell="D2" sqref="D2"/>
    </sheetView>
  </sheetViews>
  <sheetFormatPr defaultRowHeight="14.4" x14ac:dyDescent="0.3"/>
  <cols>
    <col min="1" max="1" width="19.6640625" bestFit="1" customWidth="1"/>
    <col min="2" max="2" width="5.6640625" bestFit="1" customWidth="1"/>
    <col min="3" max="3" width="17.21875" bestFit="1" customWidth="1"/>
    <col min="4" max="4" width="122.44140625" bestFit="1" customWidth="1"/>
    <col min="5" max="5" width="14.77734375" bestFit="1" customWidth="1"/>
    <col min="6" max="6" width="13.109375" bestFit="1" customWidth="1"/>
    <col min="7" max="7" width="9.21875" bestFit="1" customWidth="1"/>
    <col min="8" max="8" width="12.5546875" bestFit="1" customWidth="1"/>
    <col min="9" max="9" width="4.5546875" bestFit="1" customWidth="1"/>
    <col min="10" max="10" width="10.88671875" bestFit="1" customWidth="1"/>
    <col min="11" max="11" width="8.21875" bestFit="1" customWidth="1"/>
    <col min="12" max="12" width="18.21875" bestFit="1" customWidth="1"/>
    <col min="13" max="13" width="19.77734375" bestFit="1" customWidth="1"/>
    <col min="14" max="14" width="17.5546875" bestFit="1" customWidth="1"/>
  </cols>
  <sheetData>
    <row r="1" spans="1:14" ht="15" thickTop="1" x14ac:dyDescent="0.3">
      <c r="A1" s="7" t="s">
        <v>33</v>
      </c>
      <c r="B1" s="8" t="s">
        <v>50</v>
      </c>
      <c r="C1" s="8" t="s">
        <v>39</v>
      </c>
      <c r="D1" s="8" t="s">
        <v>40</v>
      </c>
      <c r="E1" s="8" t="s">
        <v>41</v>
      </c>
      <c r="F1" s="8" t="s">
        <v>3</v>
      </c>
      <c r="G1" s="8" t="s">
        <v>34</v>
      </c>
      <c r="H1" s="8" t="s">
        <v>36</v>
      </c>
      <c r="I1" s="8" t="s">
        <v>35</v>
      </c>
      <c r="J1" s="8" t="s">
        <v>48</v>
      </c>
      <c r="K1" s="8" t="s">
        <v>14</v>
      </c>
      <c r="L1" s="8" t="s">
        <v>11</v>
      </c>
      <c r="M1" s="8" t="s">
        <v>49</v>
      </c>
      <c r="N1" s="9" t="s">
        <v>10</v>
      </c>
    </row>
    <row r="2" spans="1:14" x14ac:dyDescent="0.3">
      <c r="A2" s="26">
        <v>1503960366</v>
      </c>
      <c r="B2" s="11">
        <f>COUNTIFS(dailyActivity_merged!$A$2:$A$941,Analysis_1!A2)</f>
        <v>31</v>
      </c>
      <c r="C2" s="12" t="str">
        <f>IF(B2&gt;20,"Active User","")</f>
        <v>Active User</v>
      </c>
      <c r="D2" s="11" t="str">
        <f>IF(AND(B2&gt;10,B2&lt;20),"Moderate User","")</f>
        <v/>
      </c>
      <c r="E2" s="11" t="str">
        <f>IF(B2&lt;10,"Light User","")</f>
        <v/>
      </c>
      <c r="F2" s="11">
        <f>AVERAGEIFS(dailyActivity_merged!D2:D941,dailyActivity_merged!A2:A941,Analysis_1!A2)</f>
        <v>7.8096773855147834</v>
      </c>
      <c r="G2" s="11" t="str">
        <f>IF(F2&lt;5,"Beginner","")</f>
        <v/>
      </c>
      <c r="H2" s="13" t="str">
        <f>IF(AND(F2&gt;5,F2&lt;10),"Intermediate","")</f>
        <v>Intermediate</v>
      </c>
      <c r="I2" s="11" t="str">
        <f>IF(F2&gt;=10,"Pro","")</f>
        <v/>
      </c>
      <c r="J2" s="11">
        <f>SUMIFS(dailyActivity_merged!$C$2:$C$941,dailyActivity_merged!$A$2:$A$941,Analysis_1!A2)</f>
        <v>375619</v>
      </c>
      <c r="K2" s="11">
        <f>SUMIFS(dailyActivity_merged!$O$2:$O$941,dailyActivity_merged!$A$2:$A$941,Analysis_1!A2)</f>
        <v>56309</v>
      </c>
      <c r="L2" s="11">
        <f>SUMIFS(dailyActivity_merged!$L$2:$L$941,dailyActivity_merged!$A$2:$A$941,Analysis_1!A2)</f>
        <v>594</v>
      </c>
      <c r="M2" s="11">
        <f>SUMIFS(dailyActivity_merged!$M$2:$M$941,dailyActivity_merged!$A$2:$A$941,Analysis_1!A2)</f>
        <v>6818</v>
      </c>
      <c r="N2" s="14">
        <f>SUMIFS(dailyActivity_merged!$K$2:$K$941,dailyActivity_merged!$A$2:$A$941,Analysis_1!A2)</f>
        <v>1200</v>
      </c>
    </row>
    <row r="3" spans="1:14" x14ac:dyDescent="0.3">
      <c r="A3" s="26">
        <v>1624580081</v>
      </c>
      <c r="B3" s="11">
        <f>COUNTIFS(dailyActivity_merged!$A$2:$A$941,Analysis_1!A3)</f>
        <v>31</v>
      </c>
      <c r="C3" s="12" t="str">
        <f t="shared" ref="C3:C34" si="0">IF(B3&gt;20,"Active User","")</f>
        <v>Active User</v>
      </c>
      <c r="D3" s="11" t="str">
        <f t="shared" ref="D3:D34" si="1">IF(AND(B3&gt;10,B3&lt;20),"Moderate User","")</f>
        <v/>
      </c>
      <c r="E3" s="11" t="str">
        <f t="shared" ref="E3:E34" si="2">IF(B3&lt;10,"Light User","")</f>
        <v/>
      </c>
      <c r="F3" s="11">
        <f>AVERAGEIFS(dailyActivity_merged!D3:D942,dailyActivity_merged!A3:A942,Analysis_1!A3)</f>
        <v>3.9148387293661795</v>
      </c>
      <c r="G3" s="13" t="str">
        <f t="shared" ref="G3:G34" si="3">IF(F3&lt;5,"Beginner","")</f>
        <v>Beginner</v>
      </c>
      <c r="H3" s="11" t="str">
        <f t="shared" ref="H3:H34" si="4">IF(AND(F3&gt;5,F3&lt;10),"Intermediate","")</f>
        <v/>
      </c>
      <c r="I3" s="11" t="str">
        <f t="shared" ref="I3:I34" si="5">IF(F3&gt;=10,"Pro","")</f>
        <v/>
      </c>
      <c r="J3" s="11">
        <f>SUMIFS(dailyActivity_merged!$C$2:$C$941,dailyActivity_merged!$A$2:$A$941,Analysis_1!A3)</f>
        <v>178061</v>
      </c>
      <c r="K3" s="11">
        <f>SUMIFS(dailyActivity_merged!$O$2:$O$941,dailyActivity_merged!$A$2:$A$941,Analysis_1!A3)</f>
        <v>45984</v>
      </c>
      <c r="L3" s="11">
        <f>SUMIFS(dailyActivity_merged!$L$2:$L$941,dailyActivity_merged!$A$2:$A$941,Analysis_1!A3)</f>
        <v>180</v>
      </c>
      <c r="M3" s="11">
        <f>SUMIFS(dailyActivity_merged!$M$2:$M$941,dailyActivity_merged!$A$2:$A$941,Analysis_1!A3)</f>
        <v>4758</v>
      </c>
      <c r="N3" s="14">
        <f>SUMIFS(dailyActivity_merged!$K$2:$K$941,dailyActivity_merged!$A$2:$A$941,Analysis_1!A3)</f>
        <v>269</v>
      </c>
    </row>
    <row r="4" spans="1:14" x14ac:dyDescent="0.3">
      <c r="A4" s="26">
        <v>1644430081</v>
      </c>
      <c r="B4" s="11">
        <f>COUNTIFS(dailyActivity_merged!$A$2:$A$941,Analysis_1!A4)</f>
        <v>30</v>
      </c>
      <c r="C4" s="12" t="str">
        <f t="shared" si="0"/>
        <v>Active User</v>
      </c>
      <c r="D4" s="11" t="str">
        <f t="shared" si="1"/>
        <v/>
      </c>
      <c r="E4" s="11" t="str">
        <f t="shared" si="2"/>
        <v/>
      </c>
      <c r="F4" s="11">
        <f>AVERAGEIFS(dailyActivity_merged!D4:D943,dailyActivity_merged!A4:A943,Analysis_1!A4)</f>
        <v>5.2953333536783873</v>
      </c>
      <c r="G4" s="11" t="str">
        <f t="shared" si="3"/>
        <v/>
      </c>
      <c r="H4" s="13" t="str">
        <f t="shared" si="4"/>
        <v>Intermediate</v>
      </c>
      <c r="I4" s="11" t="str">
        <f t="shared" si="5"/>
        <v/>
      </c>
      <c r="J4" s="11">
        <f>SUMIFS(dailyActivity_merged!$C$2:$C$941,dailyActivity_merged!$A$2:$A$941,Analysis_1!A4)</f>
        <v>218489</v>
      </c>
      <c r="K4" s="11">
        <f>SUMIFS(dailyActivity_merged!$O$2:$O$941,dailyActivity_merged!$A$2:$A$941,Analysis_1!A4)</f>
        <v>84339</v>
      </c>
      <c r="L4" s="11">
        <f>SUMIFS(dailyActivity_merged!$L$2:$L$941,dailyActivity_merged!$A$2:$A$941,Analysis_1!A4)</f>
        <v>641</v>
      </c>
      <c r="M4" s="11">
        <f>SUMIFS(dailyActivity_merged!$M$2:$M$941,dailyActivity_merged!$A$2:$A$941,Analysis_1!A4)</f>
        <v>5354</v>
      </c>
      <c r="N4" s="14">
        <f>SUMIFS(dailyActivity_merged!$K$2:$K$941,dailyActivity_merged!$A$2:$A$941,Analysis_1!A4)</f>
        <v>287</v>
      </c>
    </row>
    <row r="5" spans="1:14" x14ac:dyDescent="0.3">
      <c r="A5" s="26">
        <v>1844505072</v>
      </c>
      <c r="B5" s="11">
        <f>COUNTIFS(dailyActivity_merged!$A$2:$A$941,Analysis_1!A5)</f>
        <v>31</v>
      </c>
      <c r="C5" s="12" t="str">
        <f t="shared" si="0"/>
        <v>Active User</v>
      </c>
      <c r="D5" s="11" t="str">
        <f t="shared" si="1"/>
        <v/>
      </c>
      <c r="E5" s="11" t="str">
        <f t="shared" si="2"/>
        <v/>
      </c>
      <c r="F5" s="11">
        <f>AVERAGEIFS(dailyActivity_merged!D5:D944,dailyActivity_merged!A5:A944,Analysis_1!A5)</f>
        <v>1.7061290368437778</v>
      </c>
      <c r="G5" s="13" t="str">
        <f t="shared" si="3"/>
        <v>Beginner</v>
      </c>
      <c r="H5" s="11" t="str">
        <f t="shared" si="4"/>
        <v/>
      </c>
      <c r="I5" s="11" t="str">
        <f t="shared" si="5"/>
        <v/>
      </c>
      <c r="J5" s="11">
        <f>SUMIFS(dailyActivity_merged!$C$2:$C$941,dailyActivity_merged!$A$2:$A$941,Analysis_1!A5)</f>
        <v>79982</v>
      </c>
      <c r="K5" s="11">
        <f>SUMIFS(dailyActivity_merged!$O$2:$O$941,dailyActivity_merged!$A$2:$A$941,Analysis_1!A5)</f>
        <v>48778</v>
      </c>
      <c r="L5" s="11">
        <f>SUMIFS(dailyActivity_merged!$L$2:$L$941,dailyActivity_merged!$A$2:$A$941,Analysis_1!A5)</f>
        <v>40</v>
      </c>
      <c r="M5" s="11">
        <f>SUMIFS(dailyActivity_merged!$M$2:$M$941,dailyActivity_merged!$A$2:$A$941,Analysis_1!A5)</f>
        <v>3579</v>
      </c>
      <c r="N5" s="14">
        <f>SUMIFS(dailyActivity_merged!$K$2:$K$941,dailyActivity_merged!$A$2:$A$941,Analysis_1!A5)</f>
        <v>4</v>
      </c>
    </row>
    <row r="6" spans="1:14" x14ac:dyDescent="0.3">
      <c r="A6" s="26">
        <v>1927972279</v>
      </c>
      <c r="B6" s="11">
        <f>COUNTIFS(dailyActivity_merged!$A$2:$A$941,Analysis_1!A6)</f>
        <v>31</v>
      </c>
      <c r="C6" s="12" t="str">
        <f t="shared" si="0"/>
        <v>Active User</v>
      </c>
      <c r="D6" s="11" t="str">
        <f t="shared" si="1"/>
        <v/>
      </c>
      <c r="E6" s="11" t="str">
        <f t="shared" si="2"/>
        <v/>
      </c>
      <c r="F6" s="11">
        <f>AVERAGEIFS(dailyActivity_merged!D6:D945,dailyActivity_merged!A6:A945,Analysis_1!A6)</f>
        <v>0.63451612308140759</v>
      </c>
      <c r="G6" s="13" t="str">
        <f t="shared" si="3"/>
        <v>Beginner</v>
      </c>
      <c r="H6" s="11" t="str">
        <f t="shared" si="4"/>
        <v/>
      </c>
      <c r="I6" s="11" t="str">
        <f t="shared" si="5"/>
        <v/>
      </c>
      <c r="J6" s="11">
        <f>SUMIFS(dailyActivity_merged!$C$2:$C$941,dailyActivity_merged!$A$2:$A$941,Analysis_1!A6)</f>
        <v>28400</v>
      </c>
      <c r="K6" s="11">
        <f>SUMIFS(dailyActivity_merged!$O$2:$O$941,dailyActivity_merged!$A$2:$A$941,Analysis_1!A6)</f>
        <v>67357</v>
      </c>
      <c r="L6" s="11">
        <f>SUMIFS(dailyActivity_merged!$L$2:$L$941,dailyActivity_merged!$A$2:$A$941,Analysis_1!A6)</f>
        <v>24</v>
      </c>
      <c r="M6" s="11">
        <f>SUMIFS(dailyActivity_merged!$M$2:$M$941,dailyActivity_merged!$A$2:$A$941,Analysis_1!A6)</f>
        <v>1196</v>
      </c>
      <c r="N6" s="14">
        <f>SUMIFS(dailyActivity_merged!$K$2:$K$941,dailyActivity_merged!$A$2:$A$941,Analysis_1!A6)</f>
        <v>41</v>
      </c>
    </row>
    <row r="7" spans="1:14" x14ac:dyDescent="0.3">
      <c r="A7" s="26">
        <v>2022484408</v>
      </c>
      <c r="B7" s="11">
        <f>COUNTIFS(dailyActivity_merged!$A$2:$A$941,Analysis_1!A7)</f>
        <v>31</v>
      </c>
      <c r="C7" s="12" t="str">
        <f t="shared" si="0"/>
        <v>Active User</v>
      </c>
      <c r="D7" s="11" t="str">
        <f t="shared" si="1"/>
        <v/>
      </c>
      <c r="E7" s="11" t="str">
        <f t="shared" si="2"/>
        <v/>
      </c>
      <c r="F7" s="11">
        <f>AVERAGEIFS(dailyActivity_merged!D7:D946,dailyActivity_merged!A7:A946,Analysis_1!A7)</f>
        <v>8.0841934911666371</v>
      </c>
      <c r="G7" s="11" t="str">
        <f t="shared" si="3"/>
        <v/>
      </c>
      <c r="H7" s="13" t="str">
        <f t="shared" si="4"/>
        <v>Intermediate</v>
      </c>
      <c r="I7" s="11" t="str">
        <f t="shared" si="5"/>
        <v/>
      </c>
      <c r="J7" s="11">
        <f>SUMIFS(dailyActivity_merged!$C$2:$C$941,dailyActivity_merged!$A$2:$A$941,Analysis_1!A7)</f>
        <v>352490</v>
      </c>
      <c r="K7" s="11">
        <f>SUMIFS(dailyActivity_merged!$O$2:$O$941,dailyActivity_merged!$A$2:$A$941,Analysis_1!A7)</f>
        <v>77809</v>
      </c>
      <c r="L7" s="11">
        <f>SUMIFS(dailyActivity_merged!$L$2:$L$941,dailyActivity_merged!$A$2:$A$941,Analysis_1!A7)</f>
        <v>600</v>
      </c>
      <c r="M7" s="11">
        <f>SUMIFS(dailyActivity_merged!$M$2:$M$941,dailyActivity_merged!$A$2:$A$941,Analysis_1!A7)</f>
        <v>7981</v>
      </c>
      <c r="N7" s="14">
        <f>SUMIFS(dailyActivity_merged!$K$2:$K$941,dailyActivity_merged!$A$2:$A$941,Analysis_1!A7)</f>
        <v>1125</v>
      </c>
    </row>
    <row r="8" spans="1:14" x14ac:dyDescent="0.3">
      <c r="A8" s="26">
        <v>2026352035</v>
      </c>
      <c r="B8" s="11">
        <f>COUNTIFS(dailyActivity_merged!$A$2:$A$941,Analysis_1!A8)</f>
        <v>31</v>
      </c>
      <c r="C8" s="12" t="str">
        <f t="shared" si="0"/>
        <v>Active User</v>
      </c>
      <c r="D8" s="11" t="str">
        <f t="shared" si="1"/>
        <v/>
      </c>
      <c r="E8" s="11" t="str">
        <f t="shared" si="2"/>
        <v/>
      </c>
      <c r="F8" s="11">
        <f>AVERAGEIFS(dailyActivity_merged!D8:D947,dailyActivity_merged!A8:A947,Analysis_1!A8)</f>
        <v>3.4548387152533384</v>
      </c>
      <c r="G8" s="13" t="str">
        <f t="shared" si="3"/>
        <v>Beginner</v>
      </c>
      <c r="H8" s="11" t="str">
        <f t="shared" si="4"/>
        <v/>
      </c>
      <c r="I8" s="11" t="str">
        <f t="shared" si="5"/>
        <v/>
      </c>
      <c r="J8" s="11">
        <f>SUMIFS(dailyActivity_merged!$C$2:$C$941,dailyActivity_merged!$A$2:$A$941,Analysis_1!A8)</f>
        <v>172573</v>
      </c>
      <c r="K8" s="11">
        <f>SUMIFS(dailyActivity_merged!$O$2:$O$941,dailyActivity_merged!$A$2:$A$941,Analysis_1!A8)</f>
        <v>47760</v>
      </c>
      <c r="L8" s="11">
        <f>SUMIFS(dailyActivity_merged!$L$2:$L$941,dailyActivity_merged!$A$2:$A$941,Analysis_1!A8)</f>
        <v>8</v>
      </c>
      <c r="M8" s="11">
        <f>SUMIFS(dailyActivity_merged!$M$2:$M$941,dailyActivity_merged!$A$2:$A$941,Analysis_1!A8)</f>
        <v>7956</v>
      </c>
      <c r="N8" s="14">
        <f>SUMIFS(dailyActivity_merged!$K$2:$K$941,dailyActivity_merged!$A$2:$A$941,Analysis_1!A8)</f>
        <v>3</v>
      </c>
    </row>
    <row r="9" spans="1:14" x14ac:dyDescent="0.3">
      <c r="A9" s="26">
        <v>2320127002</v>
      </c>
      <c r="B9" s="11">
        <f>COUNTIFS(dailyActivity_merged!$A$2:$A$941,Analysis_1!A9)</f>
        <v>31</v>
      </c>
      <c r="C9" s="12" t="str">
        <f t="shared" si="0"/>
        <v>Active User</v>
      </c>
      <c r="D9" s="11" t="str">
        <f t="shared" si="1"/>
        <v/>
      </c>
      <c r="E9" s="11" t="str">
        <f t="shared" si="2"/>
        <v/>
      </c>
      <c r="F9" s="11">
        <f>AVERAGEIFS(dailyActivity_merged!D9:D948,dailyActivity_merged!A9:A948,Analysis_1!A9)</f>
        <v>3.1877419044894557</v>
      </c>
      <c r="G9" s="13" t="str">
        <f t="shared" si="3"/>
        <v>Beginner</v>
      </c>
      <c r="H9" s="11" t="str">
        <f t="shared" si="4"/>
        <v/>
      </c>
      <c r="I9" s="11" t="str">
        <f t="shared" si="5"/>
        <v/>
      </c>
      <c r="J9" s="11">
        <f>SUMIFS(dailyActivity_merged!$C$2:$C$941,dailyActivity_merged!$A$2:$A$941,Analysis_1!A9)</f>
        <v>146223</v>
      </c>
      <c r="K9" s="11">
        <f>SUMIFS(dailyActivity_merged!$O$2:$O$941,dailyActivity_merged!$A$2:$A$941,Analysis_1!A9)</f>
        <v>53449</v>
      </c>
      <c r="L9" s="11">
        <f>SUMIFS(dailyActivity_merged!$L$2:$L$941,dailyActivity_merged!$A$2:$A$941,Analysis_1!A9)</f>
        <v>80</v>
      </c>
      <c r="M9" s="11">
        <f>SUMIFS(dailyActivity_merged!$M$2:$M$941,dailyActivity_merged!$A$2:$A$941,Analysis_1!A9)</f>
        <v>6144</v>
      </c>
      <c r="N9" s="14">
        <f>SUMIFS(dailyActivity_merged!$K$2:$K$941,dailyActivity_merged!$A$2:$A$941,Analysis_1!A9)</f>
        <v>42</v>
      </c>
    </row>
    <row r="10" spans="1:14" x14ac:dyDescent="0.3">
      <c r="A10" s="26">
        <v>2347167796</v>
      </c>
      <c r="B10" s="11">
        <f>COUNTIFS(dailyActivity_merged!$A$2:$A$941,Analysis_1!A10)</f>
        <v>18</v>
      </c>
      <c r="C10" s="11" t="str">
        <f t="shared" si="0"/>
        <v/>
      </c>
      <c r="D10" s="12" t="str">
        <f t="shared" si="1"/>
        <v>Moderate User</v>
      </c>
      <c r="E10" s="11" t="str">
        <f t="shared" si="2"/>
        <v/>
      </c>
      <c r="F10" s="11">
        <f>AVERAGEIFS(dailyActivity_merged!D10:D949,dailyActivity_merged!A10:A949,Analysis_1!A10)</f>
        <v>6.3555555359150011</v>
      </c>
      <c r="G10" s="11" t="str">
        <f t="shared" si="3"/>
        <v/>
      </c>
      <c r="H10" s="13" t="str">
        <f t="shared" si="4"/>
        <v>Intermediate</v>
      </c>
      <c r="I10" s="11" t="str">
        <f t="shared" si="5"/>
        <v/>
      </c>
      <c r="J10" s="11">
        <f>SUMIFS(dailyActivity_merged!$C$2:$C$941,dailyActivity_merged!$A$2:$A$941,Analysis_1!A10)</f>
        <v>171354</v>
      </c>
      <c r="K10" s="11">
        <f>SUMIFS(dailyActivity_merged!$O$2:$O$941,dailyActivity_merged!$A$2:$A$941,Analysis_1!A10)</f>
        <v>36782</v>
      </c>
      <c r="L10" s="11">
        <f>SUMIFS(dailyActivity_merged!$L$2:$L$941,dailyActivity_merged!$A$2:$A$941,Analysis_1!A10)</f>
        <v>370</v>
      </c>
      <c r="M10" s="11">
        <f>SUMIFS(dailyActivity_merged!$M$2:$M$941,dailyActivity_merged!$A$2:$A$941,Analysis_1!A10)</f>
        <v>4545</v>
      </c>
      <c r="N10" s="14">
        <f>SUMIFS(dailyActivity_merged!$K$2:$K$941,dailyActivity_merged!$A$2:$A$941,Analysis_1!A10)</f>
        <v>243</v>
      </c>
    </row>
    <row r="11" spans="1:14" x14ac:dyDescent="0.3">
      <c r="A11" s="26">
        <v>2873212765</v>
      </c>
      <c r="B11" s="11">
        <f>COUNTIFS(dailyActivity_merged!$A$2:$A$941,Analysis_1!A11)</f>
        <v>31</v>
      </c>
      <c r="C11" s="12" t="str">
        <f t="shared" si="0"/>
        <v>Active User</v>
      </c>
      <c r="D11" s="11" t="str">
        <f t="shared" si="1"/>
        <v/>
      </c>
      <c r="E11" s="11" t="str">
        <f t="shared" si="2"/>
        <v/>
      </c>
      <c r="F11" s="11">
        <f>AVERAGEIFS(dailyActivity_merged!D11:D950,dailyActivity_merged!A11:A950,Analysis_1!A11)</f>
        <v>5.1016128601566439</v>
      </c>
      <c r="G11" s="11" t="str">
        <f t="shared" si="3"/>
        <v/>
      </c>
      <c r="H11" s="13" t="str">
        <f t="shared" si="4"/>
        <v>Intermediate</v>
      </c>
      <c r="I11" s="11" t="str">
        <f t="shared" si="5"/>
        <v/>
      </c>
      <c r="J11" s="11">
        <f>SUMIFS(dailyActivity_merged!$C$2:$C$941,dailyActivity_merged!$A$2:$A$941,Analysis_1!A11)</f>
        <v>234229</v>
      </c>
      <c r="K11" s="11">
        <f>SUMIFS(dailyActivity_merged!$O$2:$O$941,dailyActivity_merged!$A$2:$A$941,Analysis_1!A11)</f>
        <v>59426</v>
      </c>
      <c r="L11" s="11">
        <f>SUMIFS(dailyActivity_merged!$L$2:$L$941,dailyActivity_merged!$A$2:$A$941,Analysis_1!A11)</f>
        <v>190</v>
      </c>
      <c r="M11" s="11">
        <f>SUMIFS(dailyActivity_merged!$M$2:$M$941,dailyActivity_merged!$A$2:$A$941,Analysis_1!A11)</f>
        <v>9548</v>
      </c>
      <c r="N11" s="14">
        <f>SUMIFS(dailyActivity_merged!$K$2:$K$941,dailyActivity_merged!$A$2:$A$941,Analysis_1!A11)</f>
        <v>437</v>
      </c>
    </row>
    <row r="12" spans="1:14" x14ac:dyDescent="0.3">
      <c r="A12" s="26">
        <v>3372868164</v>
      </c>
      <c r="B12" s="11">
        <f>COUNTIFS(dailyActivity_merged!$A$2:$A$941,Analysis_1!A12)</f>
        <v>20</v>
      </c>
      <c r="C12" s="11" t="str">
        <f t="shared" si="0"/>
        <v/>
      </c>
      <c r="D12" s="11" t="str">
        <f t="shared" si="1"/>
        <v/>
      </c>
      <c r="E12" s="11" t="str">
        <f t="shared" si="2"/>
        <v/>
      </c>
      <c r="F12" s="11">
        <f>AVERAGEIFS(dailyActivity_merged!D12:D951,dailyActivity_merged!A12:A951,Analysis_1!A12)</f>
        <v>4.707000041007996</v>
      </c>
      <c r="G12" s="13" t="str">
        <f t="shared" si="3"/>
        <v>Beginner</v>
      </c>
      <c r="H12" s="11" t="str">
        <f t="shared" si="4"/>
        <v/>
      </c>
      <c r="I12" s="11" t="str">
        <f t="shared" si="5"/>
        <v/>
      </c>
      <c r="J12" s="11">
        <f>SUMIFS(dailyActivity_merged!$C$2:$C$941,dailyActivity_merged!$A$2:$A$941,Analysis_1!A12)</f>
        <v>137233</v>
      </c>
      <c r="K12" s="11">
        <f>SUMIFS(dailyActivity_merged!$O$2:$O$941,dailyActivity_merged!$A$2:$A$941,Analysis_1!A12)</f>
        <v>38662</v>
      </c>
      <c r="L12" s="11">
        <f>SUMIFS(dailyActivity_merged!$L$2:$L$941,dailyActivity_merged!$A$2:$A$941,Analysis_1!A12)</f>
        <v>82</v>
      </c>
      <c r="M12" s="11">
        <f>SUMIFS(dailyActivity_merged!$M$2:$M$941,dailyActivity_merged!$A$2:$A$941,Analysis_1!A12)</f>
        <v>6558</v>
      </c>
      <c r="N12" s="14">
        <f>SUMIFS(dailyActivity_merged!$K$2:$K$941,dailyActivity_merged!$A$2:$A$941,Analysis_1!A12)</f>
        <v>183</v>
      </c>
    </row>
    <row r="13" spans="1:14" x14ac:dyDescent="0.3">
      <c r="A13" s="26">
        <v>3977333714</v>
      </c>
      <c r="B13" s="11">
        <f>COUNTIFS(dailyActivity_merged!$A$2:$A$941,Analysis_1!A13)</f>
        <v>30</v>
      </c>
      <c r="C13" s="12" t="str">
        <f t="shared" si="0"/>
        <v>Active User</v>
      </c>
      <c r="D13" s="11" t="str">
        <f t="shared" si="1"/>
        <v/>
      </c>
      <c r="E13" s="11" t="str">
        <f t="shared" si="2"/>
        <v/>
      </c>
      <c r="F13" s="11">
        <f>AVERAGEIFS(dailyActivity_merged!D13:D952,dailyActivity_merged!A13:A952,Analysis_1!A13)</f>
        <v>7.5169999440511095</v>
      </c>
      <c r="G13" s="11" t="str">
        <f t="shared" si="3"/>
        <v/>
      </c>
      <c r="H13" s="13" t="str">
        <f t="shared" si="4"/>
        <v>Intermediate</v>
      </c>
      <c r="I13" s="11" t="str">
        <f t="shared" si="5"/>
        <v/>
      </c>
      <c r="J13" s="11">
        <f>SUMIFS(dailyActivity_merged!$C$2:$C$941,dailyActivity_merged!$A$2:$A$941,Analysis_1!A13)</f>
        <v>329537</v>
      </c>
      <c r="K13" s="11">
        <f>SUMIFS(dailyActivity_merged!$O$2:$O$941,dailyActivity_merged!$A$2:$A$941,Analysis_1!A13)</f>
        <v>45410</v>
      </c>
      <c r="L13" s="11">
        <f>SUMIFS(dailyActivity_merged!$L$2:$L$941,dailyActivity_merged!$A$2:$A$941,Analysis_1!A13)</f>
        <v>1838</v>
      </c>
      <c r="M13" s="11">
        <f>SUMIFS(dailyActivity_merged!$M$2:$M$941,dailyActivity_merged!$A$2:$A$941,Analysis_1!A13)</f>
        <v>5243</v>
      </c>
      <c r="N13" s="14">
        <f>SUMIFS(dailyActivity_merged!$K$2:$K$941,dailyActivity_merged!$A$2:$A$941,Analysis_1!A13)</f>
        <v>567</v>
      </c>
    </row>
    <row r="14" spans="1:14" x14ac:dyDescent="0.3">
      <c r="A14" s="26">
        <v>4020332650</v>
      </c>
      <c r="B14" s="11">
        <f>COUNTIFS(dailyActivity_merged!$A$2:$A$941,Analysis_1!A14)</f>
        <v>31</v>
      </c>
      <c r="C14" s="12" t="str">
        <f t="shared" si="0"/>
        <v>Active User</v>
      </c>
      <c r="D14" s="11" t="str">
        <f t="shared" si="1"/>
        <v/>
      </c>
      <c r="E14" s="11" t="str">
        <f t="shared" si="2"/>
        <v/>
      </c>
      <c r="F14" s="11">
        <f>AVERAGEIFS(dailyActivity_merged!D14:D953,dailyActivity_merged!A14:A953,Analysis_1!A14)</f>
        <v>1.6261290389323431</v>
      </c>
      <c r="G14" s="13" t="str">
        <f t="shared" si="3"/>
        <v>Beginner</v>
      </c>
      <c r="H14" s="11" t="str">
        <f t="shared" si="4"/>
        <v/>
      </c>
      <c r="I14" s="11" t="str">
        <f t="shared" si="5"/>
        <v/>
      </c>
      <c r="J14" s="11">
        <f>SUMIFS(dailyActivity_merged!$C$2:$C$941,dailyActivity_merged!$A$2:$A$941,Analysis_1!A14)</f>
        <v>70284</v>
      </c>
      <c r="K14" s="11">
        <f>SUMIFS(dailyActivity_merged!$O$2:$O$941,dailyActivity_merged!$A$2:$A$941,Analysis_1!A14)</f>
        <v>73960</v>
      </c>
      <c r="L14" s="11">
        <f>SUMIFS(dailyActivity_merged!$L$2:$L$941,dailyActivity_merged!$A$2:$A$941,Analysis_1!A14)</f>
        <v>166</v>
      </c>
      <c r="M14" s="11">
        <f>SUMIFS(dailyActivity_merged!$M$2:$M$941,dailyActivity_merged!$A$2:$A$941,Analysis_1!A14)</f>
        <v>2385</v>
      </c>
      <c r="N14" s="14">
        <f>SUMIFS(dailyActivity_merged!$K$2:$K$941,dailyActivity_merged!$A$2:$A$941,Analysis_1!A14)</f>
        <v>161</v>
      </c>
    </row>
    <row r="15" spans="1:14" x14ac:dyDescent="0.3">
      <c r="A15" s="26">
        <v>4057192912</v>
      </c>
      <c r="B15" s="11">
        <f>COUNTIFS(dailyActivity_merged!$A$2:$A$941,Analysis_1!A15)</f>
        <v>4</v>
      </c>
      <c r="C15" s="11" t="str">
        <f t="shared" si="0"/>
        <v/>
      </c>
      <c r="D15" s="11" t="str">
        <f t="shared" si="1"/>
        <v/>
      </c>
      <c r="E15" s="12" t="str">
        <f t="shared" si="2"/>
        <v>Light User</v>
      </c>
      <c r="F15" s="11">
        <f>AVERAGEIFS(dailyActivity_merged!D15:D954,dailyActivity_merged!A15:A954,Analysis_1!A15)</f>
        <v>2.8625000119209298</v>
      </c>
      <c r="G15" s="13" t="str">
        <f t="shared" si="3"/>
        <v>Beginner</v>
      </c>
      <c r="H15" s="11" t="str">
        <f t="shared" si="4"/>
        <v/>
      </c>
      <c r="I15" s="11" t="str">
        <f t="shared" si="5"/>
        <v/>
      </c>
      <c r="J15" s="11">
        <f>SUMIFS(dailyActivity_merged!$C$2:$C$941,dailyActivity_merged!$A$2:$A$941,Analysis_1!A15)</f>
        <v>15352</v>
      </c>
      <c r="K15" s="11">
        <f>SUMIFS(dailyActivity_merged!$O$2:$O$941,dailyActivity_merged!$A$2:$A$941,Analysis_1!A15)</f>
        <v>7895</v>
      </c>
      <c r="L15" s="11">
        <f>SUMIFS(dailyActivity_merged!$L$2:$L$941,dailyActivity_merged!$A$2:$A$941,Analysis_1!A15)</f>
        <v>6</v>
      </c>
      <c r="M15" s="11">
        <f>SUMIFS(dailyActivity_merged!$M$2:$M$941,dailyActivity_merged!$A$2:$A$941,Analysis_1!A15)</f>
        <v>412</v>
      </c>
      <c r="N15" s="14">
        <f>SUMIFS(dailyActivity_merged!$K$2:$K$941,dailyActivity_merged!$A$2:$A$941,Analysis_1!A15)</f>
        <v>3</v>
      </c>
    </row>
    <row r="16" spans="1:14" x14ac:dyDescent="0.3">
      <c r="A16" s="26">
        <v>4319703577</v>
      </c>
      <c r="B16" s="11">
        <f>COUNTIFS(dailyActivity_merged!$A$2:$A$941,Analysis_1!A16)</f>
        <v>31</v>
      </c>
      <c r="C16" s="12" t="str">
        <f t="shared" si="0"/>
        <v>Active User</v>
      </c>
      <c r="D16" s="11" t="str">
        <f t="shared" si="1"/>
        <v/>
      </c>
      <c r="E16" s="11" t="str">
        <f t="shared" si="2"/>
        <v/>
      </c>
      <c r="F16" s="11">
        <f>AVERAGEIFS(dailyActivity_merged!D16:D955,dailyActivity_merged!A16:A955,Analysis_1!A16)</f>
        <v>4.8922580470361057</v>
      </c>
      <c r="G16" s="13" t="str">
        <f t="shared" si="3"/>
        <v>Beginner</v>
      </c>
      <c r="H16" s="11" t="str">
        <f t="shared" si="4"/>
        <v/>
      </c>
      <c r="I16" s="11" t="str">
        <f t="shared" si="5"/>
        <v/>
      </c>
      <c r="J16" s="11">
        <f>SUMIFS(dailyActivity_merged!$C$2:$C$941,dailyActivity_merged!$A$2:$A$941,Analysis_1!A16)</f>
        <v>225334</v>
      </c>
      <c r="K16" s="11">
        <f>SUMIFS(dailyActivity_merged!$O$2:$O$941,dailyActivity_merged!$A$2:$A$941,Analysis_1!A16)</f>
        <v>63168</v>
      </c>
      <c r="L16" s="11">
        <f>SUMIFS(dailyActivity_merged!$L$2:$L$941,dailyActivity_merged!$A$2:$A$941,Analysis_1!A16)</f>
        <v>382</v>
      </c>
      <c r="M16" s="11">
        <f>SUMIFS(dailyActivity_merged!$M$2:$M$941,dailyActivity_merged!$A$2:$A$941,Analysis_1!A16)</f>
        <v>7092</v>
      </c>
      <c r="N16" s="14">
        <f>SUMIFS(dailyActivity_merged!$K$2:$K$941,dailyActivity_merged!$A$2:$A$941,Analysis_1!A16)</f>
        <v>111</v>
      </c>
    </row>
    <row r="17" spans="1:14" x14ac:dyDescent="0.3">
      <c r="A17" s="26">
        <v>4388161847</v>
      </c>
      <c r="B17" s="11">
        <f>COUNTIFS(dailyActivity_merged!$A$2:$A$941,Analysis_1!A17)</f>
        <v>31</v>
      </c>
      <c r="C17" s="12" t="str">
        <f t="shared" si="0"/>
        <v>Active User</v>
      </c>
      <c r="D17" s="11" t="str">
        <f t="shared" si="1"/>
        <v/>
      </c>
      <c r="E17" s="11" t="str">
        <f t="shared" si="2"/>
        <v/>
      </c>
      <c r="F17" s="11">
        <f>AVERAGEIFS(dailyActivity_merged!D17:D956,dailyActivity_merged!A17:A956,Analysis_1!A17)</f>
        <v>8.393225892897572</v>
      </c>
      <c r="G17" s="11" t="str">
        <f t="shared" si="3"/>
        <v/>
      </c>
      <c r="H17" s="13" t="str">
        <f t="shared" si="4"/>
        <v>Intermediate</v>
      </c>
      <c r="I17" s="11" t="str">
        <f t="shared" si="5"/>
        <v/>
      </c>
      <c r="J17" s="11">
        <f>SUMIFS(dailyActivity_merged!$C$2:$C$941,dailyActivity_merged!$A$2:$A$941,Analysis_1!A17)</f>
        <v>335232</v>
      </c>
      <c r="K17" s="11">
        <f>SUMIFS(dailyActivity_merged!$O$2:$O$941,dailyActivity_merged!$A$2:$A$941,Analysis_1!A17)</f>
        <v>95910</v>
      </c>
      <c r="L17" s="11">
        <f>SUMIFS(dailyActivity_merged!$L$2:$L$941,dailyActivity_merged!$A$2:$A$941,Analysis_1!A17)</f>
        <v>631</v>
      </c>
      <c r="M17" s="11">
        <f>SUMIFS(dailyActivity_merged!$M$2:$M$941,dailyActivity_merged!$A$2:$A$941,Analysis_1!A17)</f>
        <v>7110</v>
      </c>
      <c r="N17" s="14">
        <f>SUMIFS(dailyActivity_merged!$K$2:$K$941,dailyActivity_merged!$A$2:$A$941,Analysis_1!A17)</f>
        <v>718</v>
      </c>
    </row>
    <row r="18" spans="1:14" x14ac:dyDescent="0.3">
      <c r="A18" s="26">
        <v>4445114986</v>
      </c>
      <c r="B18" s="11">
        <f>COUNTIFS(dailyActivity_merged!$A$2:$A$941,Analysis_1!A18)</f>
        <v>31</v>
      </c>
      <c r="C18" s="12" t="str">
        <f t="shared" si="0"/>
        <v>Active User</v>
      </c>
      <c r="D18" s="11" t="str">
        <f t="shared" si="1"/>
        <v/>
      </c>
      <c r="E18" s="11" t="str">
        <f t="shared" si="2"/>
        <v/>
      </c>
      <c r="F18" s="11">
        <f>AVERAGEIFS(dailyActivity_merged!D18:D957,dailyActivity_merged!A18:A957,Analysis_1!A18)</f>
        <v>3.2458064402303388</v>
      </c>
      <c r="G18" s="13" t="str">
        <f t="shared" si="3"/>
        <v>Beginner</v>
      </c>
      <c r="H18" s="11" t="str">
        <f t="shared" si="4"/>
        <v/>
      </c>
      <c r="I18" s="11" t="str">
        <f t="shared" si="5"/>
        <v/>
      </c>
      <c r="J18" s="11">
        <f>SUMIFS(dailyActivity_merged!$C$2:$C$941,dailyActivity_merged!$A$2:$A$941,Analysis_1!A18)</f>
        <v>148693</v>
      </c>
      <c r="K18" s="11">
        <f>SUMIFS(dailyActivity_merged!$O$2:$O$941,dailyActivity_merged!$A$2:$A$941,Analysis_1!A18)</f>
        <v>67772</v>
      </c>
      <c r="L18" s="11">
        <f>SUMIFS(dailyActivity_merged!$L$2:$L$941,dailyActivity_merged!$A$2:$A$941,Analysis_1!A18)</f>
        <v>54</v>
      </c>
      <c r="M18" s="11">
        <f>SUMIFS(dailyActivity_merged!$M$2:$M$941,dailyActivity_merged!$A$2:$A$941,Analysis_1!A18)</f>
        <v>6482</v>
      </c>
      <c r="N18" s="14">
        <f>SUMIFS(dailyActivity_merged!$K$2:$K$941,dailyActivity_merged!$A$2:$A$941,Analysis_1!A18)</f>
        <v>205</v>
      </c>
    </row>
    <row r="19" spans="1:14" x14ac:dyDescent="0.3">
      <c r="A19" s="26">
        <v>4558609924</v>
      </c>
      <c r="B19" s="11">
        <f>COUNTIFS(dailyActivity_merged!$A$2:$A$941,Analysis_1!A19)</f>
        <v>31</v>
      </c>
      <c r="C19" s="12" t="str">
        <f t="shared" si="0"/>
        <v>Active User</v>
      </c>
      <c r="D19" s="11" t="str">
        <f t="shared" si="1"/>
        <v/>
      </c>
      <c r="E19" s="11" t="str">
        <f t="shared" si="2"/>
        <v/>
      </c>
      <c r="F19" s="11">
        <f>AVERAGEIFS(dailyActivity_merged!D19:D958,dailyActivity_merged!A19:A958,Analysis_1!A19)</f>
        <v>5.0806451766721663</v>
      </c>
      <c r="G19" s="11" t="str">
        <f t="shared" si="3"/>
        <v/>
      </c>
      <c r="H19" s="13" t="str">
        <f t="shared" si="4"/>
        <v>Intermediate</v>
      </c>
      <c r="I19" s="11" t="str">
        <f t="shared" si="5"/>
        <v/>
      </c>
      <c r="J19" s="11">
        <f>SUMIFS(dailyActivity_merged!$C$2:$C$941,dailyActivity_merged!$A$2:$A$941,Analysis_1!A19)</f>
        <v>238239</v>
      </c>
      <c r="K19" s="11">
        <f>SUMIFS(dailyActivity_merged!$O$2:$O$941,dailyActivity_merged!$A$2:$A$941,Analysis_1!A19)</f>
        <v>63031</v>
      </c>
      <c r="L19" s="11">
        <f>SUMIFS(dailyActivity_merged!$L$2:$L$941,dailyActivity_merged!$A$2:$A$941,Analysis_1!A19)</f>
        <v>425</v>
      </c>
      <c r="M19" s="11">
        <f>SUMIFS(dailyActivity_merged!$M$2:$M$941,dailyActivity_merged!$A$2:$A$941,Analysis_1!A19)</f>
        <v>8834</v>
      </c>
      <c r="N19" s="14">
        <f>SUMIFS(dailyActivity_merged!$K$2:$K$941,dailyActivity_merged!$A$2:$A$941,Analysis_1!A19)</f>
        <v>322</v>
      </c>
    </row>
    <row r="20" spans="1:14" x14ac:dyDescent="0.3">
      <c r="A20" s="26">
        <v>4702921684</v>
      </c>
      <c r="B20" s="11">
        <f>COUNTIFS(dailyActivity_merged!$A$2:$A$941,Analysis_1!A20)</f>
        <v>31</v>
      </c>
      <c r="C20" s="12" t="str">
        <f t="shared" si="0"/>
        <v>Active User</v>
      </c>
      <c r="D20" s="11" t="str">
        <f t="shared" si="1"/>
        <v/>
      </c>
      <c r="E20" s="11" t="str">
        <f t="shared" si="2"/>
        <v/>
      </c>
      <c r="F20" s="11">
        <f>AVERAGEIFS(dailyActivity_merged!D20:D959,dailyActivity_merged!A20:A959,Analysis_1!A20)</f>
        <v>6.9551612830931147</v>
      </c>
      <c r="G20" s="11" t="str">
        <f t="shared" si="3"/>
        <v/>
      </c>
      <c r="H20" s="13" t="str">
        <f t="shared" si="4"/>
        <v>Intermediate</v>
      </c>
      <c r="I20" s="11" t="str">
        <f t="shared" si="5"/>
        <v/>
      </c>
      <c r="J20" s="11">
        <f>SUMIFS(dailyActivity_merged!$C$2:$C$941,dailyActivity_merged!$A$2:$A$941,Analysis_1!A20)</f>
        <v>265734</v>
      </c>
      <c r="K20" s="11">
        <f>SUMIFS(dailyActivity_merged!$O$2:$O$941,dailyActivity_merged!$A$2:$A$941,Analysis_1!A20)</f>
        <v>91932</v>
      </c>
      <c r="L20" s="11">
        <f>SUMIFS(dailyActivity_merged!$L$2:$L$941,dailyActivity_merged!$A$2:$A$941,Analysis_1!A20)</f>
        <v>807</v>
      </c>
      <c r="M20" s="11">
        <f>SUMIFS(dailyActivity_merged!$M$2:$M$941,dailyActivity_merged!$A$2:$A$941,Analysis_1!A20)</f>
        <v>7362</v>
      </c>
      <c r="N20" s="14">
        <f>SUMIFS(dailyActivity_merged!$K$2:$K$941,dailyActivity_merged!$A$2:$A$941,Analysis_1!A20)</f>
        <v>159</v>
      </c>
    </row>
    <row r="21" spans="1:14" x14ac:dyDescent="0.3">
      <c r="A21" s="26">
        <v>5553957443</v>
      </c>
      <c r="B21" s="11">
        <f>COUNTIFS(dailyActivity_merged!$A$2:$A$941,Analysis_1!A21)</f>
        <v>31</v>
      </c>
      <c r="C21" s="12" t="str">
        <f t="shared" si="0"/>
        <v>Active User</v>
      </c>
      <c r="D21" s="11" t="str">
        <f t="shared" si="1"/>
        <v/>
      </c>
      <c r="E21" s="11" t="str">
        <f t="shared" si="2"/>
        <v/>
      </c>
      <c r="F21" s="11">
        <f>AVERAGEIFS(dailyActivity_merged!D21:D960,dailyActivity_merged!A21:A960,Analysis_1!A21)</f>
        <v>5.6396774495801596</v>
      </c>
      <c r="G21" s="11" t="str">
        <f t="shared" si="3"/>
        <v/>
      </c>
      <c r="H21" s="13" t="str">
        <f t="shared" si="4"/>
        <v>Intermediate</v>
      </c>
      <c r="I21" s="11" t="str">
        <f t="shared" si="5"/>
        <v/>
      </c>
      <c r="J21" s="11">
        <f>SUMIFS(dailyActivity_merged!$C$2:$C$941,dailyActivity_merged!$A$2:$A$941,Analysis_1!A21)</f>
        <v>266990</v>
      </c>
      <c r="K21" s="11">
        <f>SUMIFS(dailyActivity_merged!$O$2:$O$941,dailyActivity_merged!$A$2:$A$941,Analysis_1!A21)</f>
        <v>58146</v>
      </c>
      <c r="L21" s="11">
        <f>SUMIFS(dailyActivity_merged!$L$2:$L$941,dailyActivity_merged!$A$2:$A$941,Analysis_1!A21)</f>
        <v>403</v>
      </c>
      <c r="M21" s="11">
        <f>SUMIFS(dailyActivity_merged!$M$2:$M$941,dailyActivity_merged!$A$2:$A$941,Analysis_1!A21)</f>
        <v>6392</v>
      </c>
      <c r="N21" s="14">
        <f>SUMIFS(dailyActivity_merged!$K$2:$K$941,dailyActivity_merged!$A$2:$A$941,Analysis_1!A21)</f>
        <v>726</v>
      </c>
    </row>
    <row r="22" spans="1:14" x14ac:dyDescent="0.3">
      <c r="A22" s="26">
        <v>5577150313</v>
      </c>
      <c r="B22" s="11">
        <f>COUNTIFS(dailyActivity_merged!$A$2:$A$941,Analysis_1!A22)</f>
        <v>30</v>
      </c>
      <c r="C22" s="12" t="str">
        <f t="shared" si="0"/>
        <v>Active User</v>
      </c>
      <c r="D22" s="11" t="str">
        <f t="shared" si="1"/>
        <v/>
      </c>
      <c r="E22" s="11" t="str">
        <f t="shared" si="2"/>
        <v/>
      </c>
      <c r="F22" s="11">
        <f>AVERAGEIFS(dailyActivity_merged!D22:D961,dailyActivity_merged!A22:A961,Analysis_1!A22)</f>
        <v>6.2133333047231041</v>
      </c>
      <c r="G22" s="11" t="str">
        <f t="shared" si="3"/>
        <v/>
      </c>
      <c r="H22" s="13" t="str">
        <f t="shared" si="4"/>
        <v>Intermediate</v>
      </c>
      <c r="I22" s="11" t="str">
        <f t="shared" si="5"/>
        <v/>
      </c>
      <c r="J22" s="11">
        <f>SUMIFS(dailyActivity_merged!$C$2:$C$941,dailyActivity_merged!$A$2:$A$941,Analysis_1!A22)</f>
        <v>249133</v>
      </c>
      <c r="K22" s="11">
        <f>SUMIFS(dailyActivity_merged!$O$2:$O$941,dailyActivity_merged!$A$2:$A$941,Analysis_1!A22)</f>
        <v>100789</v>
      </c>
      <c r="L22" s="11">
        <f>SUMIFS(dailyActivity_merged!$L$2:$L$941,dailyActivity_merged!$A$2:$A$941,Analysis_1!A22)</f>
        <v>895</v>
      </c>
      <c r="M22" s="11">
        <f>SUMIFS(dailyActivity_merged!$M$2:$M$941,dailyActivity_merged!$A$2:$A$941,Analysis_1!A22)</f>
        <v>4438</v>
      </c>
      <c r="N22" s="14">
        <f>SUMIFS(dailyActivity_merged!$K$2:$K$941,dailyActivity_merged!$A$2:$A$941,Analysis_1!A22)</f>
        <v>2620</v>
      </c>
    </row>
    <row r="23" spans="1:14" x14ac:dyDescent="0.3">
      <c r="A23" s="26">
        <v>6117666160</v>
      </c>
      <c r="B23" s="11">
        <f>COUNTIFS(dailyActivity_merged!$A$2:$A$941,Analysis_1!A23)</f>
        <v>28</v>
      </c>
      <c r="C23" s="12" t="str">
        <f t="shared" si="0"/>
        <v>Active User</v>
      </c>
      <c r="D23" s="11" t="str">
        <f t="shared" si="1"/>
        <v/>
      </c>
      <c r="E23" s="11" t="str">
        <f t="shared" si="2"/>
        <v/>
      </c>
      <c r="F23" s="11">
        <f>AVERAGEIFS(dailyActivity_merged!D23:D962,dailyActivity_merged!A23:A962,Analysis_1!A23)</f>
        <v>5.342142914022717</v>
      </c>
      <c r="G23" s="11" t="str">
        <f t="shared" si="3"/>
        <v/>
      </c>
      <c r="H23" s="13" t="str">
        <f t="shared" si="4"/>
        <v>Intermediate</v>
      </c>
      <c r="I23" s="11" t="str">
        <f t="shared" si="5"/>
        <v/>
      </c>
      <c r="J23" s="11">
        <f>SUMIFS(dailyActivity_merged!$C$2:$C$941,dailyActivity_merged!$A$2:$A$941,Analysis_1!A23)</f>
        <v>197308</v>
      </c>
      <c r="K23" s="11">
        <f>SUMIFS(dailyActivity_merged!$O$2:$O$941,dailyActivity_merged!$A$2:$A$941,Analysis_1!A23)</f>
        <v>63312</v>
      </c>
      <c r="L23" s="11">
        <f>SUMIFS(dailyActivity_merged!$L$2:$L$941,dailyActivity_merged!$A$2:$A$941,Analysis_1!A23)</f>
        <v>57</v>
      </c>
      <c r="M23" s="11">
        <f>SUMIFS(dailyActivity_merged!$M$2:$M$941,dailyActivity_merged!$A$2:$A$941,Analysis_1!A23)</f>
        <v>8074</v>
      </c>
      <c r="N23" s="14">
        <f>SUMIFS(dailyActivity_merged!$K$2:$K$941,dailyActivity_merged!$A$2:$A$941,Analysis_1!A23)</f>
        <v>44</v>
      </c>
    </row>
    <row r="24" spans="1:14" x14ac:dyDescent="0.3">
      <c r="A24" s="26">
        <v>6290855005</v>
      </c>
      <c r="B24" s="11">
        <f>COUNTIFS(dailyActivity_merged!$A$2:$A$941,Analysis_1!A24)</f>
        <v>29</v>
      </c>
      <c r="C24" s="12" t="str">
        <f t="shared" si="0"/>
        <v>Active User</v>
      </c>
      <c r="D24" s="11" t="str">
        <f t="shared" si="1"/>
        <v/>
      </c>
      <c r="E24" s="11" t="str">
        <f t="shared" si="2"/>
        <v/>
      </c>
      <c r="F24" s="11">
        <f>AVERAGEIFS(dailyActivity_merged!D24:D963,dailyActivity_merged!A24:A963,Analysis_1!A24)</f>
        <v>4.2724138046133104</v>
      </c>
      <c r="G24" s="13" t="str">
        <f t="shared" si="3"/>
        <v>Beginner</v>
      </c>
      <c r="H24" s="11" t="str">
        <f t="shared" si="4"/>
        <v/>
      </c>
      <c r="I24" s="11" t="str">
        <f t="shared" si="5"/>
        <v/>
      </c>
      <c r="J24" s="11">
        <f>SUMIFS(dailyActivity_merged!$C$2:$C$941,dailyActivity_merged!$A$2:$A$941,Analysis_1!A24)</f>
        <v>163837</v>
      </c>
      <c r="K24" s="11">
        <f>SUMIFS(dailyActivity_merged!$O$2:$O$941,dailyActivity_merged!$A$2:$A$941,Analysis_1!A24)</f>
        <v>75389</v>
      </c>
      <c r="L24" s="11">
        <f>SUMIFS(dailyActivity_merged!$L$2:$L$941,dailyActivity_merged!$A$2:$A$941,Analysis_1!A24)</f>
        <v>110</v>
      </c>
      <c r="M24" s="11">
        <f>SUMIFS(dailyActivity_merged!$M$2:$M$941,dailyActivity_merged!$A$2:$A$941,Analysis_1!A24)</f>
        <v>6596</v>
      </c>
      <c r="N24" s="14">
        <f>SUMIFS(dailyActivity_merged!$K$2:$K$941,dailyActivity_merged!$A$2:$A$941,Analysis_1!A24)</f>
        <v>80</v>
      </c>
    </row>
    <row r="25" spans="1:14" x14ac:dyDescent="0.3">
      <c r="A25" s="26">
        <v>6775888955</v>
      </c>
      <c r="B25" s="11">
        <f>COUNTIFS(dailyActivity_merged!$A$2:$A$941,Analysis_1!A25)</f>
        <v>26</v>
      </c>
      <c r="C25" s="12" t="str">
        <f t="shared" si="0"/>
        <v>Active User</v>
      </c>
      <c r="D25" s="11" t="str">
        <f t="shared" si="1"/>
        <v/>
      </c>
      <c r="E25" s="11" t="str">
        <f t="shared" si="2"/>
        <v/>
      </c>
      <c r="F25" s="11">
        <f>AVERAGEIFS(dailyActivity_merged!D25:D964,dailyActivity_merged!A25:A964,Analysis_1!A25)</f>
        <v>1.8134615161241252</v>
      </c>
      <c r="G25" s="13" t="str">
        <f t="shared" si="3"/>
        <v>Beginner</v>
      </c>
      <c r="H25" s="11" t="str">
        <f t="shared" si="4"/>
        <v/>
      </c>
      <c r="I25" s="11" t="str">
        <f t="shared" si="5"/>
        <v/>
      </c>
      <c r="J25" s="11">
        <f>SUMIFS(dailyActivity_merged!$C$2:$C$941,dailyActivity_merged!$A$2:$A$941,Analysis_1!A25)</f>
        <v>65512</v>
      </c>
      <c r="K25" s="11">
        <f>SUMIFS(dailyActivity_merged!$O$2:$O$941,dailyActivity_merged!$A$2:$A$941,Analysis_1!A25)</f>
        <v>55426</v>
      </c>
      <c r="L25" s="11">
        <f>SUMIFS(dailyActivity_merged!$L$2:$L$941,dailyActivity_merged!$A$2:$A$941,Analysis_1!A25)</f>
        <v>385</v>
      </c>
      <c r="M25" s="11">
        <f>SUMIFS(dailyActivity_merged!$M$2:$M$941,dailyActivity_merged!$A$2:$A$941,Analysis_1!A25)</f>
        <v>1044</v>
      </c>
      <c r="N25" s="14">
        <f>SUMIFS(dailyActivity_merged!$K$2:$K$941,dailyActivity_merged!$A$2:$A$941,Analysis_1!A25)</f>
        <v>286</v>
      </c>
    </row>
    <row r="26" spans="1:14" x14ac:dyDescent="0.3">
      <c r="A26" s="26">
        <v>6962181067</v>
      </c>
      <c r="B26" s="11">
        <f>COUNTIFS(dailyActivity_merged!$A$2:$A$941,Analysis_1!A26)</f>
        <v>31</v>
      </c>
      <c r="C26" s="12" t="str">
        <f t="shared" si="0"/>
        <v>Active User</v>
      </c>
      <c r="D26" s="11" t="str">
        <f t="shared" si="1"/>
        <v/>
      </c>
      <c r="E26" s="11" t="str">
        <f t="shared" si="2"/>
        <v/>
      </c>
      <c r="F26" s="11">
        <f>AVERAGEIFS(dailyActivity_merged!D26:D965,dailyActivity_merged!A26:A965,Analysis_1!A26)</f>
        <v>6.585806477454403</v>
      </c>
      <c r="G26" s="11" t="str">
        <f t="shared" si="3"/>
        <v/>
      </c>
      <c r="H26" s="13" t="str">
        <f t="shared" si="4"/>
        <v>Intermediate</v>
      </c>
      <c r="I26" s="11" t="str">
        <f t="shared" si="5"/>
        <v/>
      </c>
      <c r="J26" s="11">
        <f>SUMIFS(dailyActivity_merged!$C$2:$C$941,dailyActivity_merged!$A$2:$A$941,Analysis_1!A26)</f>
        <v>303639</v>
      </c>
      <c r="K26" s="11">
        <f>SUMIFS(dailyActivity_merged!$O$2:$O$941,dailyActivity_merged!$A$2:$A$941,Analysis_1!A26)</f>
        <v>61443</v>
      </c>
      <c r="L26" s="11">
        <f>SUMIFS(dailyActivity_merged!$L$2:$L$941,dailyActivity_merged!$A$2:$A$941,Analysis_1!A26)</f>
        <v>574</v>
      </c>
      <c r="M26" s="11">
        <f>SUMIFS(dailyActivity_merged!$M$2:$M$941,dailyActivity_merged!$A$2:$A$941,Analysis_1!A26)</f>
        <v>7620</v>
      </c>
      <c r="N26" s="14">
        <f>SUMIFS(dailyActivity_merged!$K$2:$K$941,dailyActivity_merged!$A$2:$A$941,Analysis_1!A26)</f>
        <v>707</v>
      </c>
    </row>
    <row r="27" spans="1:14" x14ac:dyDescent="0.3">
      <c r="A27" s="26">
        <v>7007744171</v>
      </c>
      <c r="B27" s="11">
        <f>COUNTIFS(dailyActivity_merged!$A$2:$A$941,Analysis_1!A27)</f>
        <v>26</v>
      </c>
      <c r="C27" s="12" t="str">
        <f t="shared" si="0"/>
        <v>Active User</v>
      </c>
      <c r="D27" s="11" t="str">
        <f t="shared" si="1"/>
        <v/>
      </c>
      <c r="E27" s="11" t="str">
        <f t="shared" si="2"/>
        <v/>
      </c>
      <c r="F27" s="11">
        <f>AVERAGEIFS(dailyActivity_merged!D27:D966,dailyActivity_merged!A27:A966,Analysis_1!A27)</f>
        <v>8.0153845915427571</v>
      </c>
      <c r="G27" s="11" t="str">
        <f t="shared" si="3"/>
        <v/>
      </c>
      <c r="H27" s="13" t="str">
        <f t="shared" si="4"/>
        <v>Intermediate</v>
      </c>
      <c r="I27" s="11" t="str">
        <f t="shared" si="5"/>
        <v/>
      </c>
      <c r="J27" s="11">
        <f>SUMIFS(dailyActivity_merged!$C$2:$C$941,dailyActivity_merged!$A$2:$A$941,Analysis_1!A27)</f>
        <v>294409</v>
      </c>
      <c r="K27" s="11">
        <f>SUMIFS(dailyActivity_merged!$O$2:$O$941,dailyActivity_merged!$A$2:$A$941,Analysis_1!A27)</f>
        <v>66144</v>
      </c>
      <c r="L27" s="11">
        <f>SUMIFS(dailyActivity_merged!$L$2:$L$941,dailyActivity_merged!$A$2:$A$941,Analysis_1!A27)</f>
        <v>423</v>
      </c>
      <c r="M27" s="11">
        <f>SUMIFS(dailyActivity_merged!$M$2:$M$941,dailyActivity_merged!$A$2:$A$941,Analysis_1!A27)</f>
        <v>7299</v>
      </c>
      <c r="N27" s="14">
        <f>SUMIFS(dailyActivity_merged!$K$2:$K$941,dailyActivity_merged!$A$2:$A$941,Analysis_1!A27)</f>
        <v>807</v>
      </c>
    </row>
    <row r="28" spans="1:14" x14ac:dyDescent="0.3">
      <c r="A28" s="26">
        <v>7086361926</v>
      </c>
      <c r="B28" s="11">
        <f>COUNTIFS(dailyActivity_merged!$A$2:$A$941,Analysis_1!A28)</f>
        <v>31</v>
      </c>
      <c r="C28" s="12" t="str">
        <f t="shared" si="0"/>
        <v>Active User</v>
      </c>
      <c r="D28" s="11" t="str">
        <f t="shared" si="1"/>
        <v/>
      </c>
      <c r="E28" s="11" t="str">
        <f t="shared" si="2"/>
        <v/>
      </c>
      <c r="F28" s="11">
        <f>AVERAGEIFS(dailyActivity_merged!D28:D967,dailyActivity_merged!A28:A967,Analysis_1!A28)</f>
        <v>6.3880645078156268</v>
      </c>
      <c r="G28" s="11" t="str">
        <f t="shared" si="3"/>
        <v/>
      </c>
      <c r="H28" s="13" t="str">
        <f t="shared" si="4"/>
        <v>Intermediate</v>
      </c>
      <c r="I28" s="11" t="str">
        <f t="shared" si="5"/>
        <v/>
      </c>
      <c r="J28" s="11">
        <f>SUMIFS(dailyActivity_merged!$C$2:$C$941,dailyActivity_merged!$A$2:$A$941,Analysis_1!A28)</f>
        <v>290525</v>
      </c>
      <c r="K28" s="11">
        <f>SUMIFS(dailyActivity_merged!$O$2:$O$941,dailyActivity_merged!$A$2:$A$941,Analysis_1!A28)</f>
        <v>79557</v>
      </c>
      <c r="L28" s="11">
        <f>SUMIFS(dailyActivity_merged!$L$2:$L$941,dailyActivity_merged!$A$2:$A$941,Analysis_1!A28)</f>
        <v>786</v>
      </c>
      <c r="M28" s="11">
        <f>SUMIFS(dailyActivity_merged!$M$2:$M$941,dailyActivity_merged!$A$2:$A$941,Analysis_1!A28)</f>
        <v>4459</v>
      </c>
      <c r="N28" s="14">
        <f>SUMIFS(dailyActivity_merged!$K$2:$K$941,dailyActivity_merged!$A$2:$A$941,Analysis_1!A28)</f>
        <v>1320</v>
      </c>
    </row>
    <row r="29" spans="1:14" x14ac:dyDescent="0.3">
      <c r="A29" s="26">
        <v>8053475328</v>
      </c>
      <c r="B29" s="11">
        <f>COUNTIFS(dailyActivity_merged!$A$2:$A$941,Analysis_1!A29)</f>
        <v>31</v>
      </c>
      <c r="C29" s="12" t="str">
        <f t="shared" si="0"/>
        <v>Active User</v>
      </c>
      <c r="D29" s="11" t="str">
        <f t="shared" si="1"/>
        <v/>
      </c>
      <c r="E29" s="11" t="str">
        <f t="shared" si="2"/>
        <v/>
      </c>
      <c r="F29" s="11">
        <f>AVERAGEIFS(dailyActivity_merged!D29:D968,dailyActivity_merged!A29:A968,Analysis_1!A29)</f>
        <v>11.475161198646786</v>
      </c>
      <c r="G29" s="11" t="str">
        <f t="shared" si="3"/>
        <v/>
      </c>
      <c r="H29" s="11" t="str">
        <f t="shared" si="4"/>
        <v/>
      </c>
      <c r="I29" s="13" t="str">
        <f t="shared" si="5"/>
        <v>Pro</v>
      </c>
      <c r="J29" s="11">
        <f>SUMIFS(dailyActivity_merged!$C$2:$C$941,dailyActivity_merged!$A$2:$A$941,Analysis_1!A29)</f>
        <v>457662</v>
      </c>
      <c r="K29" s="11">
        <f>SUMIFS(dailyActivity_merged!$O$2:$O$941,dailyActivity_merged!$A$2:$A$941,Analysis_1!A29)</f>
        <v>91320</v>
      </c>
      <c r="L29" s="11">
        <f>SUMIFS(dailyActivity_merged!$L$2:$L$941,dailyActivity_merged!$A$2:$A$941,Analysis_1!A29)</f>
        <v>297</v>
      </c>
      <c r="M29" s="11">
        <f>SUMIFS(dailyActivity_merged!$M$2:$M$941,dailyActivity_merged!$A$2:$A$941,Analysis_1!A29)</f>
        <v>4680</v>
      </c>
      <c r="N29" s="14">
        <f>SUMIFS(dailyActivity_merged!$K$2:$K$941,dailyActivity_merged!$A$2:$A$941,Analysis_1!A29)</f>
        <v>2640</v>
      </c>
    </row>
    <row r="30" spans="1:14" x14ac:dyDescent="0.3">
      <c r="A30" s="26">
        <v>8253242879</v>
      </c>
      <c r="B30" s="11">
        <f>COUNTIFS(dailyActivity_merged!$A$2:$A$941,Analysis_1!A30)</f>
        <v>19</v>
      </c>
      <c r="C30" s="11" t="str">
        <f t="shared" si="0"/>
        <v/>
      </c>
      <c r="D30" s="12" t="str">
        <f t="shared" si="1"/>
        <v>Moderate User</v>
      </c>
      <c r="E30" s="11" t="str">
        <f t="shared" si="2"/>
        <v/>
      </c>
      <c r="F30" s="11">
        <f>AVERAGEIFS(dailyActivity_merged!D30:D969,dailyActivity_merged!A30:A969,Analysis_1!A30)</f>
        <v>4.6673684684853809</v>
      </c>
      <c r="G30" s="13" t="str">
        <f t="shared" si="3"/>
        <v>Beginner</v>
      </c>
      <c r="H30" s="11" t="str">
        <f t="shared" si="4"/>
        <v/>
      </c>
      <c r="I30" s="11" t="str">
        <f t="shared" si="5"/>
        <v/>
      </c>
      <c r="J30" s="11">
        <f>SUMIFS(dailyActivity_merged!$C$2:$C$941,dailyActivity_merged!$A$2:$A$941,Analysis_1!A30)</f>
        <v>123161</v>
      </c>
      <c r="K30" s="11">
        <f>SUMIFS(dailyActivity_merged!$O$2:$O$941,dailyActivity_merged!$A$2:$A$941,Analysis_1!A30)</f>
        <v>33972</v>
      </c>
      <c r="L30" s="11">
        <f>SUMIFS(dailyActivity_merged!$L$2:$L$941,dailyActivity_merged!$A$2:$A$941,Analysis_1!A30)</f>
        <v>272</v>
      </c>
      <c r="M30" s="11">
        <f>SUMIFS(dailyActivity_merged!$M$2:$M$941,dailyActivity_merged!$A$2:$A$941,Analysis_1!A30)</f>
        <v>2221</v>
      </c>
      <c r="N30" s="14">
        <f>SUMIFS(dailyActivity_merged!$K$2:$K$941,dailyActivity_merged!$A$2:$A$941,Analysis_1!A30)</f>
        <v>390</v>
      </c>
    </row>
    <row r="31" spans="1:14" x14ac:dyDescent="0.3">
      <c r="A31" s="26">
        <v>8378563200</v>
      </c>
      <c r="B31" s="11">
        <f>COUNTIFS(dailyActivity_merged!$A$2:$A$941,Analysis_1!A31)</f>
        <v>31</v>
      </c>
      <c r="C31" s="12" t="str">
        <f t="shared" si="0"/>
        <v>Active User</v>
      </c>
      <c r="D31" s="11" t="str">
        <f t="shared" si="1"/>
        <v/>
      </c>
      <c r="E31" s="11" t="str">
        <f t="shared" si="2"/>
        <v/>
      </c>
      <c r="F31" s="11">
        <f>AVERAGEIFS(dailyActivity_merged!D31:D970,dailyActivity_merged!A31:A970,Analysis_1!A31)</f>
        <v>6.9135484618525318</v>
      </c>
      <c r="G31" s="11" t="str">
        <f t="shared" si="3"/>
        <v/>
      </c>
      <c r="H31" s="13" t="str">
        <f t="shared" si="4"/>
        <v>Intermediate</v>
      </c>
      <c r="I31" s="11" t="str">
        <f t="shared" si="5"/>
        <v/>
      </c>
      <c r="J31" s="11">
        <f>SUMIFS(dailyActivity_merged!$C$2:$C$941,dailyActivity_merged!$A$2:$A$941,Analysis_1!A31)</f>
        <v>270249</v>
      </c>
      <c r="K31" s="11">
        <f>SUMIFS(dailyActivity_merged!$O$2:$O$941,dailyActivity_merged!$A$2:$A$941,Analysis_1!A31)</f>
        <v>106534</v>
      </c>
      <c r="L31" s="11">
        <f>SUMIFS(dailyActivity_merged!$L$2:$L$941,dailyActivity_merged!$A$2:$A$941,Analysis_1!A31)</f>
        <v>318</v>
      </c>
      <c r="M31" s="11">
        <f>SUMIFS(dailyActivity_merged!$M$2:$M$941,dailyActivity_merged!$A$2:$A$941,Analysis_1!A31)</f>
        <v>4839</v>
      </c>
      <c r="N31" s="14">
        <f>SUMIFS(dailyActivity_merged!$K$2:$K$941,dailyActivity_merged!$A$2:$A$941,Analysis_1!A31)</f>
        <v>1819</v>
      </c>
    </row>
    <row r="32" spans="1:14" x14ac:dyDescent="0.3">
      <c r="A32" s="26">
        <v>8583815059</v>
      </c>
      <c r="B32" s="11">
        <f>COUNTIFS(dailyActivity_merged!$A$2:$A$941,Analysis_1!A32)</f>
        <v>31</v>
      </c>
      <c r="C32" s="12" t="str">
        <f t="shared" si="0"/>
        <v>Active User</v>
      </c>
      <c r="D32" s="11" t="str">
        <f t="shared" si="1"/>
        <v/>
      </c>
      <c r="E32" s="11" t="str">
        <f t="shared" si="2"/>
        <v/>
      </c>
      <c r="F32" s="11">
        <f>AVERAGEIFS(dailyActivity_merged!D32:D971,dailyActivity_merged!A32:A971,Analysis_1!A32)</f>
        <v>5.6154838223611172</v>
      </c>
      <c r="G32" s="11" t="str">
        <f t="shared" si="3"/>
        <v/>
      </c>
      <c r="H32" s="13" t="str">
        <f t="shared" si="4"/>
        <v>Intermediate</v>
      </c>
      <c r="I32" s="11" t="str">
        <f t="shared" si="5"/>
        <v/>
      </c>
      <c r="J32" s="11">
        <f>SUMIFS(dailyActivity_merged!$C$2:$C$941,dailyActivity_merged!$A$2:$A$941,Analysis_1!A32)</f>
        <v>223154</v>
      </c>
      <c r="K32" s="11">
        <f>SUMIFS(dailyActivity_merged!$O$2:$O$941,dailyActivity_merged!$A$2:$A$941,Analysis_1!A32)</f>
        <v>84693</v>
      </c>
      <c r="L32" s="11">
        <f>SUMIFS(dailyActivity_merged!$L$2:$L$941,dailyActivity_merged!$A$2:$A$941,Analysis_1!A32)</f>
        <v>688</v>
      </c>
      <c r="M32" s="11">
        <f>SUMIFS(dailyActivity_merged!$M$2:$M$941,dailyActivity_merged!$A$2:$A$941,Analysis_1!A32)</f>
        <v>4287</v>
      </c>
      <c r="N32" s="14">
        <f>SUMIFS(dailyActivity_merged!$K$2:$K$941,dailyActivity_merged!$A$2:$A$941,Analysis_1!A32)</f>
        <v>300</v>
      </c>
    </row>
    <row r="33" spans="1:14" x14ac:dyDescent="0.3">
      <c r="A33" s="26">
        <v>8792009665</v>
      </c>
      <c r="B33" s="11">
        <f>COUNTIFS(dailyActivity_merged!$A$2:$A$941,Analysis_1!A33)</f>
        <v>29</v>
      </c>
      <c r="C33" s="12" t="str">
        <f t="shared" si="0"/>
        <v>Active User</v>
      </c>
      <c r="D33" s="11" t="str">
        <f t="shared" si="1"/>
        <v/>
      </c>
      <c r="E33" s="11" t="str">
        <f t="shared" si="2"/>
        <v/>
      </c>
      <c r="F33" s="11">
        <f>AVERAGEIFS(dailyActivity_merged!D33:D972,dailyActivity_merged!A33:A972,Analysis_1!A33)</f>
        <v>1.1865517168209478</v>
      </c>
      <c r="G33" s="13" t="str">
        <f t="shared" si="3"/>
        <v>Beginner</v>
      </c>
      <c r="H33" s="11" t="str">
        <f t="shared" si="4"/>
        <v/>
      </c>
      <c r="I33" s="11" t="str">
        <f t="shared" si="5"/>
        <v/>
      </c>
      <c r="J33" s="11">
        <f>SUMIFS(dailyActivity_merged!$C$2:$C$941,dailyActivity_merged!$A$2:$A$941,Analysis_1!A33)</f>
        <v>53758</v>
      </c>
      <c r="K33" s="11">
        <f>SUMIFS(dailyActivity_merged!$O$2:$O$941,dailyActivity_merged!$A$2:$A$941,Analysis_1!A33)</f>
        <v>56907</v>
      </c>
      <c r="L33" s="11">
        <f>SUMIFS(dailyActivity_merged!$L$2:$L$941,dailyActivity_merged!$A$2:$A$941,Analysis_1!A33)</f>
        <v>117</v>
      </c>
      <c r="M33" s="11">
        <f>SUMIFS(dailyActivity_merged!$M$2:$M$941,dailyActivity_merged!$A$2:$A$941,Analysis_1!A33)</f>
        <v>2662</v>
      </c>
      <c r="N33" s="14">
        <f>SUMIFS(dailyActivity_merged!$K$2:$K$941,dailyActivity_merged!$A$2:$A$941,Analysis_1!A33)</f>
        <v>28</v>
      </c>
    </row>
    <row r="34" spans="1:14" ht="15" thickBot="1" x14ac:dyDescent="0.35">
      <c r="A34" s="27">
        <v>8877689391</v>
      </c>
      <c r="B34" s="18">
        <f>COUNTIFS(dailyActivity_merged!$A$2:$A$941,Analysis_1!A34)</f>
        <v>31</v>
      </c>
      <c r="C34" s="19" t="str">
        <f t="shared" si="0"/>
        <v>Active User</v>
      </c>
      <c r="D34" s="18" t="str">
        <f t="shared" si="1"/>
        <v/>
      </c>
      <c r="E34" s="18" t="str">
        <f t="shared" si="2"/>
        <v/>
      </c>
      <c r="F34" s="18">
        <f>AVERAGEIFS(dailyActivity_merged!D34:D973,dailyActivity_merged!A34:A973,Analysis_1!A34)</f>
        <v>13.212903138129944</v>
      </c>
      <c r="G34" s="18" t="str">
        <f t="shared" si="3"/>
        <v/>
      </c>
      <c r="H34" s="18" t="str">
        <f t="shared" si="4"/>
        <v/>
      </c>
      <c r="I34" s="20" t="str">
        <f t="shared" si="5"/>
        <v>Pro</v>
      </c>
      <c r="J34" s="18">
        <f>SUMIFS(dailyActivity_merged!$C$2:$C$941,dailyActivity_merged!$A$2:$A$941,Analysis_1!A34)</f>
        <v>497241</v>
      </c>
      <c r="K34" s="18">
        <f>SUMIFS(dailyActivity_merged!$O$2:$O$941,dailyActivity_merged!$A$2:$A$941,Analysis_1!A34)</f>
        <v>106028</v>
      </c>
      <c r="L34" s="18">
        <f>SUMIFS(dailyActivity_merged!$L$2:$L$941,dailyActivity_merged!$A$2:$A$941,Analysis_1!A34)</f>
        <v>308</v>
      </c>
      <c r="M34" s="18">
        <f>SUMIFS(dailyActivity_merged!$M$2:$M$941,dailyActivity_merged!$A$2:$A$941,Analysis_1!A34)</f>
        <v>7276</v>
      </c>
      <c r="N34" s="21">
        <f>SUMIFS(dailyActivity_merged!$K$2:$K$941,dailyActivity_merged!$A$2:$A$941,Analysis_1!A34)</f>
        <v>2048</v>
      </c>
    </row>
    <row r="35" spans="1:14" ht="15" thickTop="1" x14ac:dyDescent="0.3">
      <c r="A35" s="25" t="s">
        <v>75</v>
      </c>
    </row>
    <row r="38" spans="1:14" x14ac:dyDescent="0.3">
      <c r="C38" s="2" t="s">
        <v>60</v>
      </c>
      <c r="D38" s="2" t="s">
        <v>61</v>
      </c>
      <c r="E38" s="2"/>
    </row>
    <row r="39" spans="1:14" x14ac:dyDescent="0.3">
      <c r="C39" s="2">
        <v>1</v>
      </c>
      <c r="D39" s="23" t="s">
        <v>76</v>
      </c>
    </row>
    <row r="40" spans="1:14" x14ac:dyDescent="0.3">
      <c r="C40" s="2">
        <v>2</v>
      </c>
      <c r="D40" s="23" t="s">
        <v>77</v>
      </c>
    </row>
    <row r="41" spans="1:14" x14ac:dyDescent="0.3">
      <c r="C41" s="2">
        <v>3</v>
      </c>
      <c r="D41" s="23" t="s">
        <v>78</v>
      </c>
    </row>
    <row r="42" spans="1:14" x14ac:dyDescent="0.3">
      <c r="C42" s="2">
        <v>4</v>
      </c>
      <c r="D42" s="23" t="s">
        <v>79</v>
      </c>
    </row>
    <row r="43" spans="1:14" x14ac:dyDescent="0.3">
      <c r="C43" s="2">
        <v>5</v>
      </c>
      <c r="D43" s="23" t="s">
        <v>80</v>
      </c>
    </row>
    <row r="44" spans="1:14" x14ac:dyDescent="0.3">
      <c r="C44" s="2">
        <v>6</v>
      </c>
      <c r="D44" s="23" t="s">
        <v>84</v>
      </c>
    </row>
    <row r="45" spans="1:14" x14ac:dyDescent="0.3">
      <c r="C45" s="2">
        <v>7</v>
      </c>
      <c r="D45" s="23" t="s">
        <v>81</v>
      </c>
    </row>
    <row r="46" spans="1:14" x14ac:dyDescent="0.3">
      <c r="C46" s="2">
        <v>8</v>
      </c>
      <c r="D46" s="23" t="s">
        <v>82</v>
      </c>
    </row>
    <row r="47" spans="1:14" x14ac:dyDescent="0.3">
      <c r="C47" s="2">
        <v>9</v>
      </c>
      <c r="D47" s="23" t="s">
        <v>83</v>
      </c>
    </row>
    <row r="48" spans="1:14" x14ac:dyDescent="0.3">
      <c r="C48" s="2">
        <v>10</v>
      </c>
      <c r="D48" s="23" t="s">
        <v>85</v>
      </c>
    </row>
    <row r="49" spans="3:4" x14ac:dyDescent="0.3">
      <c r="C49" s="2">
        <v>11</v>
      </c>
      <c r="D49" s="23" t="s">
        <v>86</v>
      </c>
    </row>
    <row r="50" spans="3:4" x14ac:dyDescent="0.3">
      <c r="C50" s="2">
        <v>12</v>
      </c>
      <c r="D50" s="23" t="s">
        <v>87</v>
      </c>
    </row>
    <row r="51" spans="3:4" x14ac:dyDescent="0.3">
      <c r="C51" s="2">
        <v>13</v>
      </c>
      <c r="D51" s="23" t="s">
        <v>88</v>
      </c>
    </row>
    <row r="52" spans="3:4" x14ac:dyDescent="0.3">
      <c r="C52" s="2">
        <v>14</v>
      </c>
      <c r="D52" s="23" t="s">
        <v>89</v>
      </c>
    </row>
    <row r="54" spans="3:4" ht="15.6" x14ac:dyDescent="0.3">
      <c r="C54" s="2" t="s">
        <v>62</v>
      </c>
      <c r="D54" s="28" t="s">
        <v>63</v>
      </c>
    </row>
    <row r="56" spans="3:4" x14ac:dyDescent="0.3">
      <c r="C56" s="2" t="s">
        <v>60</v>
      </c>
      <c r="D56" s="2" t="s">
        <v>64</v>
      </c>
    </row>
    <row r="57" spans="3:4" x14ac:dyDescent="0.3">
      <c r="C57" s="2">
        <v>1</v>
      </c>
      <c r="D57" s="24" t="s">
        <v>65</v>
      </c>
    </row>
    <row r="58" spans="3:4" x14ac:dyDescent="0.3">
      <c r="C58" s="2">
        <v>2</v>
      </c>
      <c r="D58" s="24" t="s">
        <v>72</v>
      </c>
    </row>
    <row r="59" spans="3:4" x14ac:dyDescent="0.3">
      <c r="C59" s="2">
        <v>3</v>
      </c>
      <c r="D59" s="24" t="s">
        <v>73</v>
      </c>
    </row>
    <row r="60" spans="3:4" x14ac:dyDescent="0.3">
      <c r="C60" s="2">
        <v>4</v>
      </c>
      <c r="D60" s="24" t="s">
        <v>74</v>
      </c>
    </row>
    <row r="61" spans="3:4" x14ac:dyDescent="0.3">
      <c r="C61" s="2">
        <v>5</v>
      </c>
      <c r="D61" s="24" t="s">
        <v>68</v>
      </c>
    </row>
    <row r="62" spans="3:4" x14ac:dyDescent="0.3">
      <c r="C62" s="2">
        <v>6</v>
      </c>
      <c r="D62" s="24" t="s">
        <v>67</v>
      </c>
    </row>
    <row r="63" spans="3:4" x14ac:dyDescent="0.3">
      <c r="C63" s="2">
        <v>7</v>
      </c>
      <c r="D63" s="24" t="s">
        <v>66</v>
      </c>
    </row>
  </sheetData>
  <conditionalFormatting sqref="F2:F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{6F7F1084-D48A-4125-AA15-6EEC72DE2039}</x14:id>
        </ext>
      </extLst>
    </cfRule>
  </conditionalFormatting>
  <conditionalFormatting sqref="J2:N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{9EB9B088-7C51-4378-B04D-DCD06B999B79}</x14:id>
        </ext>
      </extLst>
    </cfRule>
  </conditionalFormatting>
  <pageMargins left="0.7" right="0.7" top="0.75" bottom="0.75" header="0.3" footer="0.3"/>
  <pageSetup orientation="portrait" r:id="rId1"/>
  <ignoredErrors>
    <ignoredError sqref="F3:F34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F1084-D48A-4125-AA15-6EEC72DE2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9EB9B088-7C51-4378-B04D-DCD06B999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J2:N34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F4B2-2602-45E9-988B-32D867C8280A}">
  <dimension ref="A1:H42"/>
  <sheetViews>
    <sheetView showGridLines="0" topLeftCell="A4" workbookViewId="0">
      <selection activeCell="C45" sqref="C45"/>
    </sheetView>
  </sheetViews>
  <sheetFormatPr defaultRowHeight="14.4" x14ac:dyDescent="0.3"/>
  <cols>
    <col min="1" max="1" width="21.33203125" bestFit="1" customWidth="1"/>
    <col min="2" max="2" width="11.44140625" bestFit="1" customWidth="1"/>
    <col min="3" max="3" width="22.21875" bestFit="1" customWidth="1"/>
    <col min="4" max="4" width="16.77734375" bestFit="1" customWidth="1"/>
    <col min="5" max="5" width="14.109375" bestFit="1" customWidth="1"/>
    <col min="6" max="6" width="24.33203125" bestFit="1" customWidth="1"/>
    <col min="7" max="7" width="26" bestFit="1" customWidth="1"/>
    <col min="8" max="8" width="23.77734375" bestFit="1" customWidth="1"/>
  </cols>
  <sheetData>
    <row r="1" spans="1:8" x14ac:dyDescent="0.3">
      <c r="A1" s="3" t="s">
        <v>39</v>
      </c>
      <c r="B1" t="s">
        <v>47</v>
      </c>
    </row>
    <row r="2" spans="1:8" x14ac:dyDescent="0.3">
      <c r="A2" s="3" t="s">
        <v>40</v>
      </c>
      <c r="B2" t="s">
        <v>47</v>
      </c>
    </row>
    <row r="3" spans="1:8" x14ac:dyDescent="0.3">
      <c r="A3" s="3" t="s">
        <v>41</v>
      </c>
      <c r="B3" t="s">
        <v>47</v>
      </c>
    </row>
    <row r="4" spans="1:8" x14ac:dyDescent="0.3">
      <c r="A4" s="3" t="s">
        <v>34</v>
      </c>
      <c r="B4" t="s">
        <v>47</v>
      </c>
    </row>
    <row r="5" spans="1:8" x14ac:dyDescent="0.3">
      <c r="A5" s="3" t="s">
        <v>36</v>
      </c>
      <c r="B5" t="s">
        <v>47</v>
      </c>
    </row>
    <row r="6" spans="1:8" x14ac:dyDescent="0.3">
      <c r="A6" s="3" t="s">
        <v>35</v>
      </c>
      <c r="B6" t="s">
        <v>47</v>
      </c>
    </row>
    <row r="8" spans="1:8" x14ac:dyDescent="0.3">
      <c r="A8" s="3" t="s">
        <v>45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</row>
    <row r="9" spans="1:8" x14ac:dyDescent="0.3">
      <c r="A9" s="4">
        <v>1503960366</v>
      </c>
      <c r="B9" s="5">
        <v>31</v>
      </c>
      <c r="C9" s="5">
        <v>7.8096773855147834</v>
      </c>
      <c r="D9" s="5">
        <v>375619</v>
      </c>
      <c r="E9" s="5">
        <v>56309</v>
      </c>
      <c r="F9" s="5">
        <v>594</v>
      </c>
      <c r="G9" s="5">
        <v>6818</v>
      </c>
      <c r="H9" s="5">
        <v>1200</v>
      </c>
    </row>
    <row r="10" spans="1:8" x14ac:dyDescent="0.3">
      <c r="A10" s="4">
        <v>1624580081</v>
      </c>
      <c r="B10" s="5">
        <v>31</v>
      </c>
      <c r="C10" s="5">
        <v>3.9148387293661795</v>
      </c>
      <c r="D10" s="5">
        <v>178061</v>
      </c>
      <c r="E10" s="5">
        <v>45984</v>
      </c>
      <c r="F10" s="5">
        <v>180</v>
      </c>
      <c r="G10" s="5">
        <v>4758</v>
      </c>
      <c r="H10" s="5">
        <v>269</v>
      </c>
    </row>
    <row r="11" spans="1:8" x14ac:dyDescent="0.3">
      <c r="A11" s="4">
        <v>1644430081</v>
      </c>
      <c r="B11" s="5">
        <v>30</v>
      </c>
      <c r="C11" s="5">
        <v>5.2953333536783873</v>
      </c>
      <c r="D11" s="5">
        <v>218489</v>
      </c>
      <c r="E11" s="5">
        <v>84339</v>
      </c>
      <c r="F11" s="5">
        <v>641</v>
      </c>
      <c r="G11" s="5">
        <v>5354</v>
      </c>
      <c r="H11" s="5">
        <v>287</v>
      </c>
    </row>
    <row r="12" spans="1:8" x14ac:dyDescent="0.3">
      <c r="A12" s="4">
        <v>1844505072</v>
      </c>
      <c r="B12" s="5">
        <v>31</v>
      </c>
      <c r="C12" s="5">
        <v>1.7061290368437778</v>
      </c>
      <c r="D12" s="5">
        <v>79982</v>
      </c>
      <c r="E12" s="5">
        <v>48778</v>
      </c>
      <c r="F12" s="5">
        <v>40</v>
      </c>
      <c r="G12" s="5">
        <v>3579</v>
      </c>
      <c r="H12" s="5">
        <v>4</v>
      </c>
    </row>
    <row r="13" spans="1:8" x14ac:dyDescent="0.3">
      <c r="A13" s="4">
        <v>1927972279</v>
      </c>
      <c r="B13" s="5">
        <v>31</v>
      </c>
      <c r="C13" s="5">
        <v>0.63451612308140759</v>
      </c>
      <c r="D13" s="5">
        <v>28400</v>
      </c>
      <c r="E13" s="5">
        <v>67357</v>
      </c>
      <c r="F13" s="5">
        <v>24</v>
      </c>
      <c r="G13" s="5">
        <v>1196</v>
      </c>
      <c r="H13" s="5">
        <v>41</v>
      </c>
    </row>
    <row r="14" spans="1:8" x14ac:dyDescent="0.3">
      <c r="A14" s="4">
        <v>2022484408</v>
      </c>
      <c r="B14" s="5">
        <v>31</v>
      </c>
      <c r="C14" s="5">
        <v>8.0841934911666371</v>
      </c>
      <c r="D14" s="5">
        <v>352490</v>
      </c>
      <c r="E14" s="5">
        <v>77809</v>
      </c>
      <c r="F14" s="5">
        <v>600</v>
      </c>
      <c r="G14" s="5">
        <v>7981</v>
      </c>
      <c r="H14" s="5">
        <v>1125</v>
      </c>
    </row>
    <row r="15" spans="1:8" x14ac:dyDescent="0.3">
      <c r="A15" s="4">
        <v>2026352035</v>
      </c>
      <c r="B15" s="5">
        <v>31</v>
      </c>
      <c r="C15" s="5">
        <v>3.4548387152533384</v>
      </c>
      <c r="D15" s="5">
        <v>172573</v>
      </c>
      <c r="E15" s="5">
        <v>47760</v>
      </c>
      <c r="F15" s="5">
        <v>8</v>
      </c>
      <c r="G15" s="5">
        <v>7956</v>
      </c>
      <c r="H15" s="5">
        <v>3</v>
      </c>
    </row>
    <row r="16" spans="1:8" x14ac:dyDescent="0.3">
      <c r="A16" s="4">
        <v>2320127002</v>
      </c>
      <c r="B16" s="5">
        <v>31</v>
      </c>
      <c r="C16" s="5">
        <v>3.1877419044894557</v>
      </c>
      <c r="D16" s="5">
        <v>146223</v>
      </c>
      <c r="E16" s="5">
        <v>53449</v>
      </c>
      <c r="F16" s="5">
        <v>80</v>
      </c>
      <c r="G16" s="5">
        <v>6144</v>
      </c>
      <c r="H16" s="5">
        <v>42</v>
      </c>
    </row>
    <row r="17" spans="1:8" x14ac:dyDescent="0.3">
      <c r="A17" s="4">
        <v>2347167796</v>
      </c>
      <c r="B17" s="5">
        <v>18</v>
      </c>
      <c r="C17" s="5">
        <v>6.3555555359150011</v>
      </c>
      <c r="D17" s="5">
        <v>171354</v>
      </c>
      <c r="E17" s="5">
        <v>36782</v>
      </c>
      <c r="F17" s="5">
        <v>370</v>
      </c>
      <c r="G17" s="5">
        <v>4545</v>
      </c>
      <c r="H17" s="5">
        <v>243</v>
      </c>
    </row>
    <row r="18" spans="1:8" x14ac:dyDescent="0.3">
      <c r="A18" s="4">
        <v>2873212765</v>
      </c>
      <c r="B18" s="5">
        <v>31</v>
      </c>
      <c r="C18" s="5">
        <v>5.1016128601566439</v>
      </c>
      <c r="D18" s="5">
        <v>234229</v>
      </c>
      <c r="E18" s="5">
        <v>59426</v>
      </c>
      <c r="F18" s="5">
        <v>190</v>
      </c>
      <c r="G18" s="5">
        <v>9548</v>
      </c>
      <c r="H18" s="5">
        <v>437</v>
      </c>
    </row>
    <row r="19" spans="1:8" x14ac:dyDescent="0.3">
      <c r="A19" s="4">
        <v>3372868164</v>
      </c>
      <c r="B19" s="5">
        <v>20</v>
      </c>
      <c r="C19" s="5">
        <v>4.707000041007996</v>
      </c>
      <c r="D19" s="5">
        <v>137233</v>
      </c>
      <c r="E19" s="5">
        <v>38662</v>
      </c>
      <c r="F19" s="5">
        <v>82</v>
      </c>
      <c r="G19" s="5">
        <v>6558</v>
      </c>
      <c r="H19" s="5">
        <v>183</v>
      </c>
    </row>
    <row r="20" spans="1:8" x14ac:dyDescent="0.3">
      <c r="A20" s="4">
        <v>3977333714</v>
      </c>
      <c r="B20" s="5">
        <v>30</v>
      </c>
      <c r="C20" s="5">
        <v>7.5169999440511095</v>
      </c>
      <c r="D20" s="5">
        <v>329537</v>
      </c>
      <c r="E20" s="5">
        <v>45410</v>
      </c>
      <c r="F20" s="5">
        <v>1838</v>
      </c>
      <c r="G20" s="5">
        <v>5243</v>
      </c>
      <c r="H20" s="5">
        <v>567</v>
      </c>
    </row>
    <row r="21" spans="1:8" x14ac:dyDescent="0.3">
      <c r="A21" s="4">
        <v>4020332650</v>
      </c>
      <c r="B21" s="5">
        <v>31</v>
      </c>
      <c r="C21" s="5">
        <v>1.6261290389323431</v>
      </c>
      <c r="D21" s="5">
        <v>70284</v>
      </c>
      <c r="E21" s="5">
        <v>73960</v>
      </c>
      <c r="F21" s="5">
        <v>166</v>
      </c>
      <c r="G21" s="5">
        <v>2385</v>
      </c>
      <c r="H21" s="5">
        <v>161</v>
      </c>
    </row>
    <row r="22" spans="1:8" x14ac:dyDescent="0.3">
      <c r="A22" s="4">
        <v>4057192912</v>
      </c>
      <c r="B22" s="5">
        <v>4</v>
      </c>
      <c r="C22" s="5">
        <v>2.8625000119209298</v>
      </c>
      <c r="D22" s="5">
        <v>15352</v>
      </c>
      <c r="E22" s="5">
        <v>7895</v>
      </c>
      <c r="F22" s="5">
        <v>6</v>
      </c>
      <c r="G22" s="5">
        <v>412</v>
      </c>
      <c r="H22" s="5">
        <v>3</v>
      </c>
    </row>
    <row r="23" spans="1:8" x14ac:dyDescent="0.3">
      <c r="A23" s="4">
        <v>4319703577</v>
      </c>
      <c r="B23" s="5">
        <v>31</v>
      </c>
      <c r="C23" s="5">
        <v>4.8922580470361057</v>
      </c>
      <c r="D23" s="5">
        <v>225334</v>
      </c>
      <c r="E23" s="5">
        <v>63168</v>
      </c>
      <c r="F23" s="5">
        <v>382</v>
      </c>
      <c r="G23" s="5">
        <v>7092</v>
      </c>
      <c r="H23" s="5">
        <v>111</v>
      </c>
    </row>
    <row r="24" spans="1:8" x14ac:dyDescent="0.3">
      <c r="A24" s="4">
        <v>4388161847</v>
      </c>
      <c r="B24" s="5">
        <v>31</v>
      </c>
      <c r="C24" s="5">
        <v>8.393225892897572</v>
      </c>
      <c r="D24" s="5">
        <v>335232</v>
      </c>
      <c r="E24" s="5">
        <v>95910</v>
      </c>
      <c r="F24" s="5">
        <v>631</v>
      </c>
      <c r="G24" s="5">
        <v>7110</v>
      </c>
      <c r="H24" s="5">
        <v>718</v>
      </c>
    </row>
    <row r="25" spans="1:8" x14ac:dyDescent="0.3">
      <c r="A25" s="4">
        <v>4445114986</v>
      </c>
      <c r="B25" s="5">
        <v>31</v>
      </c>
      <c r="C25" s="5">
        <v>3.2458064402303388</v>
      </c>
      <c r="D25" s="5">
        <v>148693</v>
      </c>
      <c r="E25" s="5">
        <v>67772</v>
      </c>
      <c r="F25" s="5">
        <v>54</v>
      </c>
      <c r="G25" s="5">
        <v>6482</v>
      </c>
      <c r="H25" s="5">
        <v>205</v>
      </c>
    </row>
    <row r="26" spans="1:8" x14ac:dyDescent="0.3">
      <c r="A26" s="4">
        <v>4558609924</v>
      </c>
      <c r="B26" s="5">
        <v>31</v>
      </c>
      <c r="C26" s="5">
        <v>5.0806451766721663</v>
      </c>
      <c r="D26" s="5">
        <v>238239</v>
      </c>
      <c r="E26" s="5">
        <v>63031</v>
      </c>
      <c r="F26" s="5">
        <v>425</v>
      </c>
      <c r="G26" s="5">
        <v>8834</v>
      </c>
      <c r="H26" s="5">
        <v>322</v>
      </c>
    </row>
    <row r="27" spans="1:8" x14ac:dyDescent="0.3">
      <c r="A27" s="4">
        <v>4702921684</v>
      </c>
      <c r="B27" s="5">
        <v>31</v>
      </c>
      <c r="C27" s="5">
        <v>6.9551612830931147</v>
      </c>
      <c r="D27" s="5">
        <v>265734</v>
      </c>
      <c r="E27" s="5">
        <v>91932</v>
      </c>
      <c r="F27" s="5">
        <v>807</v>
      </c>
      <c r="G27" s="5">
        <v>7362</v>
      </c>
      <c r="H27" s="5">
        <v>159</v>
      </c>
    </row>
    <row r="28" spans="1:8" x14ac:dyDescent="0.3">
      <c r="A28" s="4">
        <v>5553957443</v>
      </c>
      <c r="B28" s="5">
        <v>31</v>
      </c>
      <c r="C28" s="5">
        <v>5.6396774495801596</v>
      </c>
      <c r="D28" s="5">
        <v>266990</v>
      </c>
      <c r="E28" s="5">
        <v>58146</v>
      </c>
      <c r="F28" s="5">
        <v>403</v>
      </c>
      <c r="G28" s="5">
        <v>6392</v>
      </c>
      <c r="H28" s="5">
        <v>726</v>
      </c>
    </row>
    <row r="29" spans="1:8" x14ac:dyDescent="0.3">
      <c r="A29" s="4">
        <v>5577150313</v>
      </c>
      <c r="B29" s="5">
        <v>30</v>
      </c>
      <c r="C29" s="5">
        <v>6.2133333047231041</v>
      </c>
      <c r="D29" s="5">
        <v>249133</v>
      </c>
      <c r="E29" s="5">
        <v>100789</v>
      </c>
      <c r="F29" s="5">
        <v>895</v>
      </c>
      <c r="G29" s="5">
        <v>4438</v>
      </c>
      <c r="H29" s="5">
        <v>2620</v>
      </c>
    </row>
    <row r="30" spans="1:8" x14ac:dyDescent="0.3">
      <c r="A30" s="4">
        <v>6117666160</v>
      </c>
      <c r="B30" s="5">
        <v>28</v>
      </c>
      <c r="C30" s="5">
        <v>5.342142914022717</v>
      </c>
      <c r="D30" s="5">
        <v>197308</v>
      </c>
      <c r="E30" s="5">
        <v>63312</v>
      </c>
      <c r="F30" s="5">
        <v>57</v>
      </c>
      <c r="G30" s="5">
        <v>8074</v>
      </c>
      <c r="H30" s="5">
        <v>44</v>
      </c>
    </row>
    <row r="31" spans="1:8" x14ac:dyDescent="0.3">
      <c r="A31" s="4">
        <v>6290855005</v>
      </c>
      <c r="B31" s="5">
        <v>29</v>
      </c>
      <c r="C31" s="5">
        <v>4.2724138046133104</v>
      </c>
      <c r="D31" s="5">
        <v>163837</v>
      </c>
      <c r="E31" s="5">
        <v>75389</v>
      </c>
      <c r="F31" s="5">
        <v>110</v>
      </c>
      <c r="G31" s="5">
        <v>6596</v>
      </c>
      <c r="H31" s="5">
        <v>80</v>
      </c>
    </row>
    <row r="32" spans="1:8" x14ac:dyDescent="0.3">
      <c r="A32" s="4">
        <v>6775888955</v>
      </c>
      <c r="B32" s="5">
        <v>26</v>
      </c>
      <c r="C32" s="5">
        <v>1.8134615161241252</v>
      </c>
      <c r="D32" s="5">
        <v>65512</v>
      </c>
      <c r="E32" s="5">
        <v>55426</v>
      </c>
      <c r="F32" s="5">
        <v>385</v>
      </c>
      <c r="G32" s="5">
        <v>1044</v>
      </c>
      <c r="H32" s="5">
        <v>286</v>
      </c>
    </row>
    <row r="33" spans="1:8" x14ac:dyDescent="0.3">
      <c r="A33" s="4">
        <v>6962181067</v>
      </c>
      <c r="B33" s="5">
        <v>31</v>
      </c>
      <c r="C33" s="5">
        <v>6.585806477454403</v>
      </c>
      <c r="D33" s="5">
        <v>303639</v>
      </c>
      <c r="E33" s="5">
        <v>61443</v>
      </c>
      <c r="F33" s="5">
        <v>574</v>
      </c>
      <c r="G33" s="5">
        <v>7620</v>
      </c>
      <c r="H33" s="5">
        <v>707</v>
      </c>
    </row>
    <row r="34" spans="1:8" x14ac:dyDescent="0.3">
      <c r="A34" s="4">
        <v>7007744171</v>
      </c>
      <c r="B34" s="5">
        <v>26</v>
      </c>
      <c r="C34" s="5">
        <v>8.0153845915427571</v>
      </c>
      <c r="D34" s="5">
        <v>294409</v>
      </c>
      <c r="E34" s="5">
        <v>66144</v>
      </c>
      <c r="F34" s="5">
        <v>423</v>
      </c>
      <c r="G34" s="5">
        <v>7299</v>
      </c>
      <c r="H34" s="5">
        <v>807</v>
      </c>
    </row>
    <row r="35" spans="1:8" x14ac:dyDescent="0.3">
      <c r="A35" s="4">
        <v>7086361926</v>
      </c>
      <c r="B35" s="5">
        <v>31</v>
      </c>
      <c r="C35" s="5">
        <v>6.3880645078156268</v>
      </c>
      <c r="D35" s="5">
        <v>290525</v>
      </c>
      <c r="E35" s="5">
        <v>79557</v>
      </c>
      <c r="F35" s="5">
        <v>786</v>
      </c>
      <c r="G35" s="5">
        <v>4459</v>
      </c>
      <c r="H35" s="5">
        <v>1320</v>
      </c>
    </row>
    <row r="36" spans="1:8" x14ac:dyDescent="0.3">
      <c r="A36" s="4">
        <v>8053475328</v>
      </c>
      <c r="B36" s="5">
        <v>31</v>
      </c>
      <c r="C36" s="5">
        <v>11.475161198646786</v>
      </c>
      <c r="D36" s="5">
        <v>457662</v>
      </c>
      <c r="E36" s="5">
        <v>91320</v>
      </c>
      <c r="F36" s="5">
        <v>297</v>
      </c>
      <c r="G36" s="5">
        <v>4680</v>
      </c>
      <c r="H36" s="5">
        <v>2640</v>
      </c>
    </row>
    <row r="37" spans="1:8" x14ac:dyDescent="0.3">
      <c r="A37" s="4">
        <v>8253242879</v>
      </c>
      <c r="B37" s="5">
        <v>19</v>
      </c>
      <c r="C37" s="5">
        <v>4.6673684684853809</v>
      </c>
      <c r="D37" s="5">
        <v>123161</v>
      </c>
      <c r="E37" s="5">
        <v>33972</v>
      </c>
      <c r="F37" s="5">
        <v>272</v>
      </c>
      <c r="G37" s="5">
        <v>2221</v>
      </c>
      <c r="H37" s="5">
        <v>390</v>
      </c>
    </row>
    <row r="38" spans="1:8" x14ac:dyDescent="0.3">
      <c r="A38" s="4">
        <v>8378563200</v>
      </c>
      <c r="B38" s="5">
        <v>31</v>
      </c>
      <c r="C38" s="5">
        <v>6.9135484618525318</v>
      </c>
      <c r="D38" s="5">
        <v>270249</v>
      </c>
      <c r="E38" s="5">
        <v>106534</v>
      </c>
      <c r="F38" s="5">
        <v>318</v>
      </c>
      <c r="G38" s="5">
        <v>4839</v>
      </c>
      <c r="H38" s="5">
        <v>1819</v>
      </c>
    </row>
    <row r="39" spans="1:8" x14ac:dyDescent="0.3">
      <c r="A39" s="4">
        <v>8583815059</v>
      </c>
      <c r="B39" s="5">
        <v>31</v>
      </c>
      <c r="C39" s="5">
        <v>5.6154838223611172</v>
      </c>
      <c r="D39" s="5">
        <v>223154</v>
      </c>
      <c r="E39" s="5">
        <v>84693</v>
      </c>
      <c r="F39" s="5">
        <v>688</v>
      </c>
      <c r="G39" s="5">
        <v>4287</v>
      </c>
      <c r="H39" s="5">
        <v>300</v>
      </c>
    </row>
    <row r="40" spans="1:8" x14ac:dyDescent="0.3">
      <c r="A40" s="4">
        <v>8792009665</v>
      </c>
      <c r="B40" s="5">
        <v>29</v>
      </c>
      <c r="C40" s="5">
        <v>1.1865517168209478</v>
      </c>
      <c r="D40" s="5">
        <v>53758</v>
      </c>
      <c r="E40" s="5">
        <v>56907</v>
      </c>
      <c r="F40" s="5">
        <v>117</v>
      </c>
      <c r="G40" s="5">
        <v>2662</v>
      </c>
      <c r="H40" s="5">
        <v>28</v>
      </c>
    </row>
    <row r="41" spans="1:8" x14ac:dyDescent="0.3">
      <c r="A41" s="4">
        <v>8877689391</v>
      </c>
      <c r="B41" s="5">
        <v>31</v>
      </c>
      <c r="C41" s="5">
        <v>13.212903138129944</v>
      </c>
      <c r="D41" s="5">
        <v>497241</v>
      </c>
      <c r="E41" s="5">
        <v>106028</v>
      </c>
      <c r="F41" s="5">
        <v>308</v>
      </c>
      <c r="G41" s="5">
        <v>7276</v>
      </c>
      <c r="H41" s="5">
        <v>2048</v>
      </c>
    </row>
    <row r="42" spans="1:8" x14ac:dyDescent="0.3">
      <c r="A42" s="4" t="s">
        <v>46</v>
      </c>
      <c r="B42" s="5">
        <v>940</v>
      </c>
      <c r="C42" s="5">
        <v>5.3989534661660672</v>
      </c>
      <c r="D42" s="5">
        <v>7179636</v>
      </c>
      <c r="E42" s="5">
        <v>2165393</v>
      </c>
      <c r="F42" s="5">
        <v>12751</v>
      </c>
      <c r="G42" s="5">
        <v>181244</v>
      </c>
      <c r="H42" s="5">
        <v>19895</v>
      </c>
    </row>
  </sheetData>
  <conditionalFormatting sqref="B8:H4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{2B5CBAFE-7CD3-413B-9853-E84BC1749D6D}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5CBAFE-7CD3-413B-9853-E84BC1749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B8:H42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C3F-ECB0-4F96-8F97-61070A290989}">
  <dimension ref="A1"/>
  <sheetViews>
    <sheetView showGridLines="0" workbookViewId="0">
      <selection activeCell="AF21" sqref="AF21"/>
    </sheetView>
  </sheetViews>
  <sheetFormatPr defaultRowHeight="14.4" x14ac:dyDescent="0.3"/>
  <sheetData/>
  <pageMargins left="0.7" right="0.7" top="0.75" bottom="0.75" header="0.3" footer="0.3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5529-12E3-4CB3-9A4B-0EEC743B6DD0}">
  <dimension ref="A1:N62"/>
  <sheetViews>
    <sheetView showGridLines="0" workbookViewId="0">
      <selection activeCell="E43" sqref="E43"/>
    </sheetView>
  </sheetViews>
  <sheetFormatPr defaultRowHeight="14.4" x14ac:dyDescent="0.3"/>
  <cols>
    <col min="1" max="1" width="21.88671875" bestFit="1" customWidth="1"/>
    <col min="2" max="2" width="6.21875" bestFit="1" customWidth="1"/>
    <col min="3" max="3" width="17.21875" bestFit="1" customWidth="1"/>
    <col min="4" max="4" width="122.44140625" bestFit="1" customWidth="1"/>
    <col min="5" max="5" width="15.33203125" bestFit="1" customWidth="1"/>
    <col min="6" max="6" width="13.109375" bestFit="1" customWidth="1"/>
    <col min="7" max="7" width="9.21875" bestFit="1" customWidth="1"/>
    <col min="8" max="8" width="12.5546875" bestFit="1" customWidth="1"/>
    <col min="9" max="9" width="4.5546875" bestFit="1" customWidth="1"/>
    <col min="10" max="10" width="10.88671875" bestFit="1" customWidth="1"/>
    <col min="11" max="11" width="8.21875" bestFit="1" customWidth="1"/>
    <col min="12" max="12" width="18.21875" bestFit="1" customWidth="1"/>
    <col min="13" max="13" width="19.77734375" bestFit="1" customWidth="1"/>
    <col min="14" max="14" width="17.5546875" bestFit="1" customWidth="1"/>
  </cols>
  <sheetData>
    <row r="1" spans="1:14" ht="15" thickTop="1" x14ac:dyDescent="0.3">
      <c r="A1" s="7" t="s">
        <v>37</v>
      </c>
      <c r="B1" s="8" t="s">
        <v>38</v>
      </c>
      <c r="C1" s="8" t="s">
        <v>42</v>
      </c>
      <c r="D1" s="8" t="s">
        <v>43</v>
      </c>
      <c r="E1" s="8" t="s">
        <v>44</v>
      </c>
      <c r="F1" s="8" t="s">
        <v>3</v>
      </c>
      <c r="G1" s="8" t="s">
        <v>34</v>
      </c>
      <c r="H1" s="8" t="s">
        <v>36</v>
      </c>
      <c r="I1" s="8" t="s">
        <v>35</v>
      </c>
      <c r="J1" s="8" t="s">
        <v>48</v>
      </c>
      <c r="K1" s="8" t="s">
        <v>14</v>
      </c>
      <c r="L1" s="8" t="s">
        <v>11</v>
      </c>
      <c r="M1" s="8" t="s">
        <v>49</v>
      </c>
      <c r="N1" s="9" t="s">
        <v>10</v>
      </c>
    </row>
    <row r="2" spans="1:14" x14ac:dyDescent="0.3">
      <c r="A2" s="10">
        <v>42708</v>
      </c>
      <c r="B2" s="11">
        <f>COUNTIFS(dailyActivity_merged!B2:B941,Analysis_2!A2)</f>
        <v>33</v>
      </c>
      <c r="C2" s="12" t="str">
        <f>IF(B2&gt;20,"Active User","")</f>
        <v>Active User</v>
      </c>
      <c r="D2" s="11" t="str">
        <f>IF(AND(B2&gt;10,B2&lt;20),"Moderate User","")</f>
        <v/>
      </c>
      <c r="E2" s="11" t="str">
        <f>IF(B2&lt;10,"Light User","")</f>
        <v/>
      </c>
      <c r="F2" s="11">
        <f>AVERAGEIFS(dailyActivity_merged!$D$2:$D$941,dailyActivity_merged!$B$2:$B$941,Analysis_2!A2)</f>
        <v>5.9827272485602991</v>
      </c>
      <c r="G2" s="11" t="str">
        <f>IF(F2&lt;5,"Beginner","")</f>
        <v/>
      </c>
      <c r="H2" s="13" t="str">
        <f>IF(AND(F2&gt;5,F2&lt;10),"Intermediate","")</f>
        <v>Intermediate</v>
      </c>
      <c r="I2" s="11" t="str">
        <f>IF(F2&gt;10,"Pro","")</f>
        <v/>
      </c>
      <c r="J2" s="11">
        <f>SUMIFS(dailyActivity_merged!$C$2:$C$941,dailyActivity_merged!$B$2:$B$941,Analysis_2!A2)</f>
        <v>271816</v>
      </c>
      <c r="K2" s="11">
        <f>SUMIFS(dailyActivity_merged!$O$2:$O$941,dailyActivity_merged!$B$2:$B$941,Analysis_2!A2)</f>
        <v>78893</v>
      </c>
      <c r="L2" s="11">
        <f>SUMIFS(dailyActivity_merged!$L$2:$L$941,dailyActivity_merged!$B$2:$B$941,Analysis_2!A2)</f>
        <v>259</v>
      </c>
      <c r="M2" s="11">
        <f>SUMIFS(dailyActivity_merged!$M$2:$M$941,dailyActivity_merged!$B$2:$B$941,Analysis_2!A2)</f>
        <v>6567</v>
      </c>
      <c r="N2" s="14">
        <f>SUMIFS(dailyActivity_merged!$K$2:$K$941,dailyActivity_merged!$B$2:$B$941,Analysis_2!A2)</f>
        <v>736</v>
      </c>
    </row>
    <row r="3" spans="1:14" x14ac:dyDescent="0.3">
      <c r="A3" s="15" t="s">
        <v>15</v>
      </c>
      <c r="B3" s="11">
        <f>COUNTIFS(dailyActivity_merged!B3:B942,Analysis_2!A3)</f>
        <v>33</v>
      </c>
      <c r="C3" s="12" t="str">
        <f t="shared" ref="C3:C33" si="0">IF(B3&gt;20,"Active User","")</f>
        <v>Active User</v>
      </c>
      <c r="D3" s="11" t="str">
        <f t="shared" ref="D3:D33" si="1">IF(AND(B3&gt;10,B3&lt;20),"Moderate User","")</f>
        <v/>
      </c>
      <c r="E3" s="11" t="str">
        <f t="shared" ref="E3:E33" si="2">IF(B3&lt;10,"Light User","")</f>
        <v/>
      </c>
      <c r="F3" s="11">
        <f>AVERAGEIFS(dailyActivity_merged!$D$2:$D$941,dailyActivity_merged!$B$2:$B$941,Analysis_2!A3)</f>
        <v>5.1033333160660481</v>
      </c>
      <c r="G3" s="11" t="str">
        <f t="shared" ref="G3:G33" si="3">IF(F3&lt;5,"Beginner","")</f>
        <v/>
      </c>
      <c r="H3" s="13" t="str">
        <f t="shared" ref="H3:H33" si="4">IF(AND(F3&gt;5,F3&lt;10),"Intermediate","")</f>
        <v>Intermediate</v>
      </c>
      <c r="I3" s="11" t="str">
        <f t="shared" ref="I3:I33" si="5">IF(F3&gt;10,"Pro","")</f>
        <v/>
      </c>
      <c r="J3" s="11">
        <f>SUMIFS(dailyActivity_merged!$C$2:$C$941,dailyActivity_merged!$B$2:$B$941,Analysis_2!A3)</f>
        <v>237558</v>
      </c>
      <c r="K3" s="11">
        <f>SUMIFS(dailyActivity_merged!$O$2:$O$941,dailyActivity_merged!$B$2:$B$941,Analysis_2!A3)</f>
        <v>75459</v>
      </c>
      <c r="L3" s="11">
        <f>SUMIFS(dailyActivity_merged!$L$2:$L$941,dailyActivity_merged!$B$2:$B$941,Analysis_2!A3)</f>
        <v>349</v>
      </c>
      <c r="M3" s="11">
        <f>SUMIFS(dailyActivity_merged!$M$2:$M$941,dailyActivity_merged!$B$2:$B$941,Analysis_2!A3)</f>
        <v>5998</v>
      </c>
      <c r="N3" s="14">
        <f>SUMIFS(dailyActivity_merged!$K$2:$K$941,dailyActivity_merged!$B$2:$B$941,Analysis_2!A3)</f>
        <v>671</v>
      </c>
    </row>
    <row r="4" spans="1:14" x14ac:dyDescent="0.3">
      <c r="A4" s="15" t="s">
        <v>16</v>
      </c>
      <c r="B4" s="11">
        <f>COUNTIFS(dailyActivity_merged!B4:B943,Analysis_2!A4)</f>
        <v>33</v>
      </c>
      <c r="C4" s="12" t="str">
        <f t="shared" si="0"/>
        <v>Active User</v>
      </c>
      <c r="D4" s="11" t="str">
        <f t="shared" si="1"/>
        <v/>
      </c>
      <c r="E4" s="11" t="str">
        <f t="shared" si="2"/>
        <v/>
      </c>
      <c r="F4" s="11">
        <f>AVERAGEIFS(dailyActivity_merged!$D$2:$D$941,dailyActivity_merged!$B$2:$B$941,Analysis_2!A4)</f>
        <v>5.5993939624591302</v>
      </c>
      <c r="G4" s="11" t="str">
        <f t="shared" si="3"/>
        <v/>
      </c>
      <c r="H4" s="13" t="str">
        <f t="shared" si="4"/>
        <v>Intermediate</v>
      </c>
      <c r="I4" s="11" t="str">
        <f t="shared" si="5"/>
        <v/>
      </c>
      <c r="J4" s="11">
        <f>SUMIFS(dailyActivity_merged!$C$2:$C$941,dailyActivity_merged!$B$2:$B$941,Analysis_2!A4)</f>
        <v>255538</v>
      </c>
      <c r="K4" s="11">
        <f>SUMIFS(dailyActivity_merged!$O$2:$O$941,dailyActivity_merged!$B$2:$B$941,Analysis_2!A4)</f>
        <v>77761</v>
      </c>
      <c r="L4" s="11">
        <f>SUMIFS(dailyActivity_merged!$L$2:$L$941,dailyActivity_merged!$B$2:$B$941,Analysis_2!A4)</f>
        <v>409</v>
      </c>
      <c r="M4" s="11">
        <f>SUMIFS(dailyActivity_merged!$M$2:$M$941,dailyActivity_merged!$B$2:$B$941,Analysis_2!A4)</f>
        <v>6633</v>
      </c>
      <c r="N4" s="14">
        <f>SUMIFS(dailyActivity_merged!$K$2:$K$941,dailyActivity_merged!$B$2:$B$941,Analysis_2!A4)</f>
        <v>691</v>
      </c>
    </row>
    <row r="5" spans="1:14" x14ac:dyDescent="0.3">
      <c r="A5" s="15" t="s">
        <v>17</v>
      </c>
      <c r="B5" s="11">
        <f>COUNTIFS(dailyActivity_merged!B5:B944,Analysis_2!A5)</f>
        <v>33</v>
      </c>
      <c r="C5" s="12" t="str">
        <f t="shared" si="0"/>
        <v>Active User</v>
      </c>
      <c r="D5" s="11" t="str">
        <f t="shared" si="1"/>
        <v/>
      </c>
      <c r="E5" s="11" t="str">
        <f t="shared" si="2"/>
        <v/>
      </c>
      <c r="F5" s="11">
        <f>AVERAGEIFS(dailyActivity_merged!$D$2:$D$941,dailyActivity_merged!$B$2:$B$941,Analysis_2!A5)</f>
        <v>5.2878787770415796</v>
      </c>
      <c r="G5" s="11" t="str">
        <f t="shared" si="3"/>
        <v/>
      </c>
      <c r="H5" s="13" t="str">
        <f t="shared" si="4"/>
        <v>Intermediate</v>
      </c>
      <c r="I5" s="11" t="str">
        <f t="shared" si="5"/>
        <v/>
      </c>
      <c r="J5" s="11">
        <f>SUMIFS(dailyActivity_merged!$C$2:$C$941,dailyActivity_merged!$B$2:$B$941,Analysis_2!A5)</f>
        <v>248617</v>
      </c>
      <c r="K5" s="11">
        <f>SUMIFS(dailyActivity_merged!$O$2:$O$941,dailyActivity_merged!$B$2:$B$941,Analysis_2!A5)</f>
        <v>77721</v>
      </c>
      <c r="L5" s="11">
        <f>SUMIFS(dailyActivity_merged!$L$2:$L$941,dailyActivity_merged!$B$2:$B$941,Analysis_2!A5)</f>
        <v>326</v>
      </c>
      <c r="M5" s="11">
        <f>SUMIFS(dailyActivity_merged!$M$2:$M$941,dailyActivity_merged!$B$2:$B$941,Analysis_2!A5)</f>
        <v>7057</v>
      </c>
      <c r="N5" s="14">
        <f>SUMIFS(dailyActivity_merged!$K$2:$K$941,dailyActivity_merged!$B$2:$B$941,Analysis_2!A5)</f>
        <v>633</v>
      </c>
    </row>
    <row r="6" spans="1:14" x14ac:dyDescent="0.3">
      <c r="A6" s="15" t="s">
        <v>18</v>
      </c>
      <c r="B6" s="11">
        <f>COUNTIFS(dailyActivity_merged!B6:B945,Analysis_2!A6)</f>
        <v>32</v>
      </c>
      <c r="C6" s="12" t="str">
        <f t="shared" si="0"/>
        <v>Active User</v>
      </c>
      <c r="D6" s="11" t="str">
        <f t="shared" si="1"/>
        <v/>
      </c>
      <c r="E6" s="11" t="str">
        <f t="shared" si="2"/>
        <v/>
      </c>
      <c r="F6" s="11">
        <f>AVERAGEIFS(dailyActivity_merged!$D$2:$D$941,dailyActivity_merged!$B$2:$B$941,Analysis_2!A6)</f>
        <v>6.2915625174646248</v>
      </c>
      <c r="G6" s="11" t="str">
        <f t="shared" si="3"/>
        <v/>
      </c>
      <c r="H6" s="13" t="str">
        <f t="shared" si="4"/>
        <v>Intermediate</v>
      </c>
      <c r="I6" s="11" t="str">
        <f t="shared" si="5"/>
        <v/>
      </c>
      <c r="J6" s="11">
        <f>SUMIFS(dailyActivity_merged!$C$2:$C$941,dailyActivity_merged!$B$2:$B$941,Analysis_2!A6)</f>
        <v>277733</v>
      </c>
      <c r="K6" s="11">
        <f>SUMIFS(dailyActivity_merged!$O$2:$O$941,dailyActivity_merged!$B$2:$B$941,Analysis_2!A6)</f>
        <v>76574</v>
      </c>
      <c r="L6" s="11">
        <f>SUMIFS(dailyActivity_merged!$L$2:$L$941,dailyActivity_merged!$B$2:$B$941,Analysis_2!A6)</f>
        <v>484</v>
      </c>
      <c r="M6" s="11">
        <f>SUMIFS(dailyActivity_merged!$M$2:$M$941,dailyActivity_merged!$B$2:$B$941,Analysis_2!A6)</f>
        <v>6202</v>
      </c>
      <c r="N6" s="14">
        <f>SUMIFS(dailyActivity_merged!$K$2:$K$941,dailyActivity_merged!$B$2:$B$941,Analysis_2!A6)</f>
        <v>891</v>
      </c>
    </row>
    <row r="7" spans="1:14" x14ac:dyDescent="0.3">
      <c r="A7" s="15" t="s">
        <v>19</v>
      </c>
      <c r="B7" s="11">
        <f>COUNTIFS(dailyActivity_merged!B7:B946,Analysis_2!A7)</f>
        <v>32</v>
      </c>
      <c r="C7" s="12" t="str">
        <f t="shared" si="0"/>
        <v>Active User</v>
      </c>
      <c r="D7" s="11" t="str">
        <f t="shared" si="1"/>
        <v/>
      </c>
      <c r="E7" s="11" t="str">
        <f t="shared" si="2"/>
        <v/>
      </c>
      <c r="F7" s="11">
        <f>AVERAGEIFS(dailyActivity_merged!$D$2:$D$941,dailyActivity_merged!$B$2:$B$941,Analysis_2!A7)</f>
        <v>4.5406249602674507</v>
      </c>
      <c r="G7" s="13" t="str">
        <f t="shared" si="3"/>
        <v>Beginner</v>
      </c>
      <c r="H7" s="11" t="str">
        <f t="shared" si="4"/>
        <v/>
      </c>
      <c r="I7" s="11" t="str">
        <f t="shared" si="5"/>
        <v/>
      </c>
      <c r="J7" s="11">
        <f>SUMIFS(dailyActivity_merged!$C$2:$C$941,dailyActivity_merged!$B$2:$B$941,Analysis_2!A7)</f>
        <v>205096</v>
      </c>
      <c r="K7" s="11">
        <f>SUMIFS(dailyActivity_merged!$O$2:$O$941,dailyActivity_merged!$B$2:$B$941,Analysis_2!A7)</f>
        <v>71391</v>
      </c>
      <c r="L7" s="11">
        <f>SUMIFS(dailyActivity_merged!$L$2:$L$941,dailyActivity_merged!$B$2:$B$941,Analysis_2!A7)</f>
        <v>379</v>
      </c>
      <c r="M7" s="11">
        <f>SUMIFS(dailyActivity_merged!$M$2:$M$941,dailyActivity_merged!$B$2:$B$941,Analysis_2!A7)</f>
        <v>5291</v>
      </c>
      <c r="N7" s="14">
        <f>SUMIFS(dailyActivity_merged!$K$2:$K$941,dailyActivity_merged!$B$2:$B$941,Analysis_2!A7)</f>
        <v>605</v>
      </c>
    </row>
    <row r="8" spans="1:14" x14ac:dyDescent="0.3">
      <c r="A8" s="15" t="s">
        <v>20</v>
      </c>
      <c r="B8" s="11">
        <f>COUNTIFS(dailyActivity_merged!B8:B947,Analysis_2!A8)</f>
        <v>32</v>
      </c>
      <c r="C8" s="12" t="str">
        <f t="shared" si="0"/>
        <v>Active User</v>
      </c>
      <c r="D8" s="11" t="str">
        <f t="shared" si="1"/>
        <v/>
      </c>
      <c r="E8" s="11" t="str">
        <f t="shared" si="2"/>
        <v/>
      </c>
      <c r="F8" s="11">
        <f>AVERAGEIFS(dailyActivity_merged!$D$2:$D$941,dailyActivity_merged!$B$2:$B$941,Analysis_2!A8)</f>
        <v>5.657812474993988</v>
      </c>
      <c r="G8" s="11" t="str">
        <f t="shared" si="3"/>
        <v/>
      </c>
      <c r="H8" s="13" t="str">
        <f t="shared" si="4"/>
        <v>Intermediate</v>
      </c>
      <c r="I8" s="11" t="str">
        <f t="shared" si="5"/>
        <v/>
      </c>
      <c r="J8" s="11">
        <f>SUMIFS(dailyActivity_merged!$C$2:$C$941,dailyActivity_merged!$B$2:$B$941,Analysis_2!A8)</f>
        <v>252703</v>
      </c>
      <c r="K8" s="11">
        <f>SUMIFS(dailyActivity_merged!$O$2:$O$941,dailyActivity_merged!$B$2:$B$941,Analysis_2!A8)</f>
        <v>74668</v>
      </c>
      <c r="L8" s="11">
        <f>SUMIFS(dailyActivity_merged!$L$2:$L$941,dailyActivity_merged!$B$2:$B$941,Analysis_2!A8)</f>
        <v>516</v>
      </c>
      <c r="M8" s="11">
        <f>SUMIFS(dailyActivity_merged!$M$2:$M$941,dailyActivity_merged!$B$2:$B$941,Analysis_2!A8)</f>
        <v>6025</v>
      </c>
      <c r="N8" s="14">
        <f>SUMIFS(dailyActivity_merged!$K$2:$K$941,dailyActivity_merged!$B$2:$B$941,Analysis_2!A8)</f>
        <v>781</v>
      </c>
    </row>
    <row r="9" spans="1:14" x14ac:dyDescent="0.3">
      <c r="A9" s="15" t="s">
        <v>21</v>
      </c>
      <c r="B9" s="11">
        <f>COUNTIFS(dailyActivity_merged!B9:B948,Analysis_2!A9)</f>
        <v>32</v>
      </c>
      <c r="C9" s="12" t="str">
        <f t="shared" si="0"/>
        <v>Active User</v>
      </c>
      <c r="D9" s="11" t="str">
        <f t="shared" si="1"/>
        <v/>
      </c>
      <c r="E9" s="11" t="str">
        <f t="shared" si="2"/>
        <v/>
      </c>
      <c r="F9" s="11">
        <f>AVERAGEIFS(dailyActivity_merged!$D$2:$D$941,dailyActivity_merged!$B$2:$B$941,Analysis_2!A9)</f>
        <v>5.8718749247491324</v>
      </c>
      <c r="G9" s="11" t="str">
        <f t="shared" si="3"/>
        <v/>
      </c>
      <c r="H9" s="13" t="str">
        <f t="shared" si="4"/>
        <v>Intermediate</v>
      </c>
      <c r="I9" s="11" t="str">
        <f t="shared" si="5"/>
        <v/>
      </c>
      <c r="J9" s="11">
        <f>SUMIFS(dailyActivity_merged!$C$2:$C$941,dailyActivity_merged!$B$2:$B$941,Analysis_2!A9)</f>
        <v>257557</v>
      </c>
      <c r="K9" s="11">
        <f>SUMIFS(dailyActivity_merged!$O$2:$O$941,dailyActivity_merged!$B$2:$B$941,Analysis_2!A9)</f>
        <v>75491</v>
      </c>
      <c r="L9" s="11">
        <f>SUMIFS(dailyActivity_merged!$L$2:$L$941,dailyActivity_merged!$B$2:$B$941,Analysis_2!A9)</f>
        <v>441</v>
      </c>
      <c r="M9" s="11">
        <f>SUMIFS(dailyActivity_merged!$M$2:$M$941,dailyActivity_merged!$B$2:$B$941,Analysis_2!A9)</f>
        <v>6461</v>
      </c>
      <c r="N9" s="14">
        <f>SUMIFS(dailyActivity_merged!$K$2:$K$941,dailyActivity_merged!$B$2:$B$941,Analysis_2!A9)</f>
        <v>767</v>
      </c>
    </row>
    <row r="10" spans="1:14" x14ac:dyDescent="0.3">
      <c r="A10" s="15" t="s">
        <v>22</v>
      </c>
      <c r="B10" s="11">
        <f>COUNTIFS(dailyActivity_merged!B10:B949,Analysis_2!A10)</f>
        <v>32</v>
      </c>
      <c r="C10" s="11" t="str">
        <f t="shared" si="0"/>
        <v>Active User</v>
      </c>
      <c r="D10" s="11" t="str">
        <f t="shared" si="1"/>
        <v/>
      </c>
      <c r="E10" s="11" t="str">
        <f t="shared" si="2"/>
        <v/>
      </c>
      <c r="F10" s="11">
        <f>AVERAGEIFS(dailyActivity_merged!$D$2:$D$941,dailyActivity_merged!$B$2:$B$941,Analysis_2!A10)</f>
        <v>5.9503125439514415</v>
      </c>
      <c r="G10" s="11" t="str">
        <f t="shared" si="3"/>
        <v/>
      </c>
      <c r="H10" s="13" t="str">
        <f t="shared" si="4"/>
        <v>Intermediate</v>
      </c>
      <c r="I10" s="11" t="str">
        <f t="shared" si="5"/>
        <v/>
      </c>
      <c r="J10" s="11">
        <f>SUMIFS(dailyActivity_merged!$C$2:$C$941,dailyActivity_merged!$B$2:$B$941,Analysis_2!A10)</f>
        <v>261215</v>
      </c>
      <c r="K10" s="11">
        <f>SUMIFS(dailyActivity_merged!$O$2:$O$941,dailyActivity_merged!$B$2:$B$941,Analysis_2!A10)</f>
        <v>76647</v>
      </c>
      <c r="L10" s="11">
        <f>SUMIFS(dailyActivity_merged!$L$2:$L$941,dailyActivity_merged!$B$2:$B$941,Analysis_2!A10)</f>
        <v>600</v>
      </c>
      <c r="M10" s="11">
        <f>SUMIFS(dailyActivity_merged!$M$2:$M$941,dailyActivity_merged!$B$2:$B$941,Analysis_2!A10)</f>
        <v>6515</v>
      </c>
      <c r="N10" s="14">
        <f>SUMIFS(dailyActivity_merged!$K$2:$K$941,dailyActivity_merged!$B$2:$B$941,Analysis_2!A10)</f>
        <v>774</v>
      </c>
    </row>
    <row r="11" spans="1:14" x14ac:dyDescent="0.3">
      <c r="A11" s="15" t="s">
        <v>23</v>
      </c>
      <c r="B11" s="11">
        <f>COUNTIFS(dailyActivity_merged!B11:B950,Analysis_2!A11)</f>
        <v>32</v>
      </c>
      <c r="C11" s="12" t="str">
        <f t="shared" si="0"/>
        <v>Active User</v>
      </c>
      <c r="D11" s="11" t="str">
        <f t="shared" si="1"/>
        <v/>
      </c>
      <c r="E11" s="11" t="str">
        <f t="shared" si="2"/>
        <v/>
      </c>
      <c r="F11" s="11">
        <f>AVERAGEIFS(dailyActivity_merged!$D$2:$D$941,dailyActivity_merged!$B$2:$B$941,Analysis_2!A11)</f>
        <v>6.030000067315993</v>
      </c>
      <c r="G11" s="11" t="str">
        <f t="shared" si="3"/>
        <v/>
      </c>
      <c r="H11" s="13" t="str">
        <f t="shared" si="4"/>
        <v>Intermediate</v>
      </c>
      <c r="I11" s="11" t="str">
        <f t="shared" si="5"/>
        <v/>
      </c>
      <c r="J11" s="11">
        <f>SUMIFS(dailyActivity_merged!$C$2:$C$941,dailyActivity_merged!$B$2:$B$941,Analysis_2!A11)</f>
        <v>263795</v>
      </c>
      <c r="K11" s="11">
        <f>SUMIFS(dailyActivity_merged!$O$2:$O$941,dailyActivity_merged!$B$2:$B$941,Analysis_2!A11)</f>
        <v>77500</v>
      </c>
      <c r="L11" s="11">
        <f>SUMIFS(dailyActivity_merged!$L$2:$L$941,dailyActivity_merged!$B$2:$B$941,Analysis_2!A11)</f>
        <v>478</v>
      </c>
      <c r="M11" s="11">
        <f>SUMIFS(dailyActivity_merged!$M$2:$M$941,dailyActivity_merged!$B$2:$B$941,Analysis_2!A11)</f>
        <v>5845</v>
      </c>
      <c r="N11" s="14">
        <f>SUMIFS(dailyActivity_merged!$K$2:$K$941,dailyActivity_merged!$B$2:$B$941,Analysis_2!A11)</f>
        <v>859</v>
      </c>
    </row>
    <row r="12" spans="1:14" x14ac:dyDescent="0.3">
      <c r="A12" s="15" t="s">
        <v>24</v>
      </c>
      <c r="B12" s="11">
        <f>COUNTIFS(dailyActivity_merged!B12:B951,Analysis_2!A12)</f>
        <v>32</v>
      </c>
      <c r="C12" s="11" t="str">
        <f t="shared" si="0"/>
        <v>Active User</v>
      </c>
      <c r="D12" s="11" t="str">
        <f t="shared" si="1"/>
        <v/>
      </c>
      <c r="E12" s="11" t="str">
        <f t="shared" si="2"/>
        <v/>
      </c>
      <c r="F12" s="11">
        <f>AVERAGEIFS(dailyActivity_merged!$D$2:$D$941,dailyActivity_merged!$B$2:$B$941,Analysis_2!A12)</f>
        <v>5.3278124725911784</v>
      </c>
      <c r="G12" s="11" t="str">
        <f t="shared" si="3"/>
        <v/>
      </c>
      <c r="H12" s="13" t="str">
        <f t="shared" si="4"/>
        <v>Intermediate</v>
      </c>
      <c r="I12" s="11" t="str">
        <f t="shared" si="5"/>
        <v/>
      </c>
      <c r="J12" s="11">
        <f>SUMIFS(dailyActivity_merged!$C$2:$C$941,dailyActivity_merged!$B$2:$B$941,Analysis_2!A12)</f>
        <v>238284</v>
      </c>
      <c r="K12" s="11">
        <f>SUMIFS(dailyActivity_merged!$O$2:$O$941,dailyActivity_merged!$B$2:$B$941,Analysis_2!A12)</f>
        <v>74485</v>
      </c>
      <c r="L12" s="11">
        <f>SUMIFS(dailyActivity_merged!$L$2:$L$941,dailyActivity_merged!$B$2:$B$941,Analysis_2!A12)</f>
        <v>424</v>
      </c>
      <c r="M12" s="11">
        <f>SUMIFS(dailyActivity_merged!$M$2:$M$941,dailyActivity_merged!$B$2:$B$941,Analysis_2!A12)</f>
        <v>6257</v>
      </c>
      <c r="N12" s="14">
        <f>SUMIFS(dailyActivity_merged!$K$2:$K$941,dailyActivity_merged!$B$2:$B$941,Analysis_2!A12)</f>
        <v>782</v>
      </c>
    </row>
    <row r="13" spans="1:14" x14ac:dyDescent="0.3">
      <c r="A13" s="15" t="s">
        <v>25</v>
      </c>
      <c r="B13" s="11">
        <f>COUNTIFS(dailyActivity_merged!B13:B952,Analysis_2!A13)</f>
        <v>32</v>
      </c>
      <c r="C13" s="12" t="str">
        <f t="shared" si="0"/>
        <v>Active User</v>
      </c>
      <c r="D13" s="11" t="str">
        <f t="shared" si="1"/>
        <v/>
      </c>
      <c r="E13" s="11" t="str">
        <f t="shared" si="2"/>
        <v/>
      </c>
      <c r="F13" s="11">
        <f>AVERAGEIFS(dailyActivity_merged!$D$2:$D$941,dailyActivity_merged!$B$2:$B$941,Analysis_2!A13)</f>
        <v>5.8412500396370906</v>
      </c>
      <c r="G13" s="11" t="str">
        <f t="shared" si="3"/>
        <v/>
      </c>
      <c r="H13" s="13" t="str">
        <f t="shared" si="4"/>
        <v>Intermediate</v>
      </c>
      <c r="I13" s="11" t="str">
        <f t="shared" si="5"/>
        <v/>
      </c>
      <c r="J13" s="11">
        <f>SUMIFS(dailyActivity_merged!$C$2:$C$941,dailyActivity_merged!$B$2:$B$941,Analysis_2!A13)</f>
        <v>267124</v>
      </c>
      <c r="K13" s="11">
        <f>SUMIFS(dailyActivity_merged!$O$2:$O$941,dailyActivity_merged!$B$2:$B$941,Analysis_2!A13)</f>
        <v>76709</v>
      </c>
      <c r="L13" s="11">
        <f>SUMIFS(dailyActivity_merged!$L$2:$L$941,dailyActivity_merged!$B$2:$B$941,Analysis_2!A13)</f>
        <v>481</v>
      </c>
      <c r="M13" s="11">
        <f>SUMIFS(dailyActivity_merged!$M$2:$M$941,dailyActivity_merged!$B$2:$B$941,Analysis_2!A13)</f>
        <v>7453</v>
      </c>
      <c r="N13" s="14">
        <f>SUMIFS(dailyActivity_merged!$K$2:$K$941,dailyActivity_merged!$B$2:$B$941,Analysis_2!A13)</f>
        <v>601</v>
      </c>
    </row>
    <row r="14" spans="1:14" x14ac:dyDescent="0.3">
      <c r="A14" s="15" t="s">
        <v>26</v>
      </c>
      <c r="B14" s="11">
        <f>COUNTIFS(dailyActivity_merged!B14:B953,Analysis_2!A14)</f>
        <v>32</v>
      </c>
      <c r="C14" s="12" t="str">
        <f t="shared" si="0"/>
        <v>Active User</v>
      </c>
      <c r="D14" s="11" t="str">
        <f t="shared" si="1"/>
        <v/>
      </c>
      <c r="E14" s="11" t="str">
        <f t="shared" si="2"/>
        <v/>
      </c>
      <c r="F14" s="11">
        <f>AVERAGEIFS(dailyActivity_merged!$D$2:$D$941,dailyActivity_merged!$B$2:$B$941,Analysis_2!A14)</f>
        <v>5.4675000272691285</v>
      </c>
      <c r="G14" s="11" t="str">
        <f t="shared" si="3"/>
        <v/>
      </c>
      <c r="H14" s="13" t="str">
        <f t="shared" si="4"/>
        <v>Intermediate</v>
      </c>
      <c r="I14" s="11" t="str">
        <f t="shared" si="5"/>
        <v/>
      </c>
      <c r="J14" s="11">
        <f>SUMIFS(dailyActivity_merged!$C$2:$C$941,dailyActivity_merged!$B$2:$B$941,Analysis_2!A14)</f>
        <v>236621</v>
      </c>
      <c r="K14" s="11">
        <f>SUMIFS(dailyActivity_merged!$O$2:$O$941,dailyActivity_merged!$B$2:$B$941,Analysis_2!A14)</f>
        <v>73326</v>
      </c>
      <c r="L14" s="11">
        <f>SUMIFS(dailyActivity_merged!$L$2:$L$941,dailyActivity_merged!$B$2:$B$941,Analysis_2!A14)</f>
        <v>439</v>
      </c>
      <c r="M14" s="11">
        <f>SUMIFS(dailyActivity_merged!$M$2:$M$941,dailyActivity_merged!$B$2:$B$941,Analysis_2!A14)</f>
        <v>5962</v>
      </c>
      <c r="N14" s="14">
        <f>SUMIFS(dailyActivity_merged!$K$2:$K$941,dailyActivity_merged!$B$2:$B$941,Analysis_2!A14)</f>
        <v>673</v>
      </c>
    </row>
    <row r="15" spans="1:14" x14ac:dyDescent="0.3">
      <c r="A15" s="15" t="s">
        <v>27</v>
      </c>
      <c r="B15" s="11">
        <f>COUNTIFS(dailyActivity_merged!B15:B954,Analysis_2!A15)</f>
        <v>32</v>
      </c>
      <c r="C15" s="11" t="str">
        <f t="shared" si="0"/>
        <v>Active User</v>
      </c>
      <c r="D15" s="11" t="str">
        <f t="shared" si="1"/>
        <v/>
      </c>
      <c r="E15" s="11" t="str">
        <f t="shared" si="2"/>
        <v/>
      </c>
      <c r="F15" s="11">
        <f>AVERAGEIFS(dailyActivity_merged!$D$2:$D$941,dailyActivity_merged!$B$2:$B$941,Analysis_2!A15)</f>
        <v>5.6328125181607911</v>
      </c>
      <c r="G15" s="11" t="str">
        <f t="shared" si="3"/>
        <v/>
      </c>
      <c r="H15" s="13" t="str">
        <f t="shared" si="4"/>
        <v>Intermediate</v>
      </c>
      <c r="I15" s="11" t="str">
        <f t="shared" si="5"/>
        <v/>
      </c>
      <c r="J15" s="11">
        <f>SUMIFS(dailyActivity_merged!$C$2:$C$941,dailyActivity_merged!$B$2:$B$941,Analysis_2!A15)</f>
        <v>253849</v>
      </c>
      <c r="K15" s="11">
        <f>SUMIFS(dailyActivity_merged!$O$2:$O$941,dailyActivity_merged!$B$2:$B$941,Analysis_2!A15)</f>
        <v>75186</v>
      </c>
      <c r="L15" s="11">
        <f>SUMIFS(dailyActivity_merged!$L$2:$L$941,dailyActivity_merged!$B$2:$B$941,Analysis_2!A15)</f>
        <v>364</v>
      </c>
      <c r="M15" s="11">
        <f>SUMIFS(dailyActivity_merged!$M$2:$M$941,dailyActivity_merged!$B$2:$B$941,Analysis_2!A15)</f>
        <v>6172</v>
      </c>
      <c r="N15" s="14">
        <f>SUMIFS(dailyActivity_merged!$K$2:$K$941,dailyActivity_merged!$B$2:$B$941,Analysis_2!A15)</f>
        <v>909</v>
      </c>
    </row>
    <row r="16" spans="1:14" x14ac:dyDescent="0.3">
      <c r="A16" s="15" t="s">
        <v>28</v>
      </c>
      <c r="B16" s="11">
        <f>COUNTIFS(dailyActivity_merged!B16:B955,Analysis_2!A16)</f>
        <v>32</v>
      </c>
      <c r="C16" s="12" t="str">
        <f t="shared" si="0"/>
        <v>Active User</v>
      </c>
      <c r="D16" s="11" t="str">
        <f t="shared" si="1"/>
        <v/>
      </c>
      <c r="E16" s="11" t="str">
        <f t="shared" si="2"/>
        <v/>
      </c>
      <c r="F16" s="11">
        <f>AVERAGEIFS(dailyActivity_merged!$D$2:$D$941,dailyActivity_merged!$B$2:$B$941,Analysis_2!A16)</f>
        <v>5.5346875265240651</v>
      </c>
      <c r="G16" s="11" t="str">
        <f t="shared" si="3"/>
        <v/>
      </c>
      <c r="H16" s="13" t="str">
        <f t="shared" si="4"/>
        <v>Intermediate</v>
      </c>
      <c r="I16" s="11" t="str">
        <f t="shared" si="5"/>
        <v/>
      </c>
      <c r="J16" s="11">
        <f>SUMIFS(dailyActivity_merged!$C$2:$C$941,dailyActivity_merged!$B$2:$B$941,Analysis_2!A16)</f>
        <v>250688</v>
      </c>
      <c r="K16" s="11">
        <f>SUMIFS(dailyActivity_merged!$O$2:$O$941,dailyActivity_merged!$B$2:$B$941,Analysis_2!A16)</f>
        <v>74604</v>
      </c>
      <c r="L16" s="11">
        <f>SUMIFS(dailyActivity_merged!$L$2:$L$941,dailyActivity_merged!$B$2:$B$941,Analysis_2!A16)</f>
        <v>564</v>
      </c>
      <c r="M16" s="11">
        <f>SUMIFS(dailyActivity_merged!$M$2:$M$941,dailyActivity_merged!$B$2:$B$941,Analysis_2!A16)</f>
        <v>6408</v>
      </c>
      <c r="N16" s="14">
        <f>SUMIFS(dailyActivity_merged!$K$2:$K$941,dailyActivity_merged!$B$2:$B$941,Analysis_2!A16)</f>
        <v>634</v>
      </c>
    </row>
    <row r="17" spans="1:14" x14ac:dyDescent="0.3">
      <c r="A17" s="15" t="s">
        <v>29</v>
      </c>
      <c r="B17" s="11">
        <f>COUNTIFS(dailyActivity_merged!B17:B956,Analysis_2!A17)</f>
        <v>32</v>
      </c>
      <c r="C17" s="12" t="str">
        <f t="shared" si="0"/>
        <v>Active User</v>
      </c>
      <c r="D17" s="11" t="str">
        <f t="shared" si="1"/>
        <v/>
      </c>
      <c r="E17" s="11" t="str">
        <f t="shared" si="2"/>
        <v/>
      </c>
      <c r="F17" s="11">
        <f>AVERAGEIFS(dailyActivity_merged!$D$2:$D$941,dailyActivity_merged!$B$2:$B$941,Analysis_2!A17)</f>
        <v>5.9153124988079089</v>
      </c>
      <c r="G17" s="11" t="str">
        <f t="shared" si="3"/>
        <v/>
      </c>
      <c r="H17" s="13" t="str">
        <f t="shared" si="4"/>
        <v>Intermediate</v>
      </c>
      <c r="I17" s="11" t="str">
        <f t="shared" si="5"/>
        <v/>
      </c>
      <c r="J17" s="11">
        <f>SUMIFS(dailyActivity_merged!$C$2:$C$941,dailyActivity_merged!$B$2:$B$941,Analysis_2!A17)</f>
        <v>258516</v>
      </c>
      <c r="K17" s="11">
        <f>SUMIFS(dailyActivity_merged!$O$2:$O$941,dailyActivity_merged!$B$2:$B$941,Analysis_2!A17)</f>
        <v>74514</v>
      </c>
      <c r="L17" s="11">
        <f>SUMIFS(dailyActivity_merged!$L$2:$L$941,dailyActivity_merged!$B$2:$B$941,Analysis_2!A17)</f>
        <v>345</v>
      </c>
      <c r="M17" s="11">
        <f>SUMIFS(dailyActivity_merged!$M$2:$M$941,dailyActivity_merged!$B$2:$B$941,Analysis_2!A17)</f>
        <v>6322</v>
      </c>
      <c r="N17" s="14">
        <f>SUMIFS(dailyActivity_merged!$K$2:$K$941,dailyActivity_merged!$B$2:$B$941,Analysis_2!A17)</f>
        <v>757</v>
      </c>
    </row>
    <row r="18" spans="1:14" x14ac:dyDescent="0.3">
      <c r="A18" s="15" t="s">
        <v>30</v>
      </c>
      <c r="B18" s="11">
        <f>COUNTIFS(dailyActivity_merged!B18:B957,Analysis_2!A18)</f>
        <v>32</v>
      </c>
      <c r="C18" s="12" t="str">
        <f t="shared" si="0"/>
        <v>Active User</v>
      </c>
      <c r="D18" s="11" t="str">
        <f t="shared" si="1"/>
        <v/>
      </c>
      <c r="E18" s="11" t="str">
        <f t="shared" si="2"/>
        <v/>
      </c>
      <c r="F18" s="11">
        <f>AVERAGEIFS(dailyActivity_merged!$D$2:$D$941,dailyActivity_merged!$B$2:$B$941,Analysis_2!A18)</f>
        <v>5.3615625165402907</v>
      </c>
      <c r="G18" s="11" t="str">
        <f t="shared" si="3"/>
        <v/>
      </c>
      <c r="H18" s="13" t="str">
        <f t="shared" si="4"/>
        <v>Intermediate</v>
      </c>
      <c r="I18" s="11" t="str">
        <f t="shared" si="5"/>
        <v/>
      </c>
      <c r="J18" s="11">
        <f>SUMIFS(dailyActivity_merged!$C$2:$C$941,dailyActivity_merged!$B$2:$B$941,Analysis_2!A18)</f>
        <v>242996</v>
      </c>
      <c r="K18" s="11">
        <f>SUMIFS(dailyActivity_merged!$O$2:$O$941,dailyActivity_merged!$B$2:$B$941,Analysis_2!A18)</f>
        <v>74114</v>
      </c>
      <c r="L18" s="11">
        <f>SUMIFS(dailyActivity_merged!$L$2:$L$941,dailyActivity_merged!$B$2:$B$941,Analysis_2!A18)</f>
        <v>378</v>
      </c>
      <c r="M18" s="11">
        <f>SUMIFS(dailyActivity_merged!$M$2:$M$941,dailyActivity_merged!$B$2:$B$941,Analysis_2!A18)</f>
        <v>6694</v>
      </c>
      <c r="N18" s="14">
        <f>SUMIFS(dailyActivity_merged!$K$2:$K$941,dailyActivity_merged!$B$2:$B$941,Analysis_2!A18)</f>
        <v>575</v>
      </c>
    </row>
    <row r="19" spans="1:14" x14ac:dyDescent="0.3">
      <c r="A19" s="15" t="s">
        <v>31</v>
      </c>
      <c r="B19" s="11">
        <f>COUNTIFS(dailyActivity_merged!B19:B958,Analysis_2!A19)</f>
        <v>32</v>
      </c>
      <c r="C19" s="12" t="str">
        <f t="shared" si="0"/>
        <v>Active User</v>
      </c>
      <c r="D19" s="11" t="str">
        <f t="shared" si="1"/>
        <v/>
      </c>
      <c r="E19" s="11" t="str">
        <f t="shared" si="2"/>
        <v/>
      </c>
      <c r="F19" s="11">
        <f>AVERAGEIFS(dailyActivity_merged!$D$2:$D$941,dailyActivity_merged!$B$2:$B$941,Analysis_2!A19)</f>
        <v>5.1812499882071306</v>
      </c>
      <c r="G19" s="11" t="str">
        <f t="shared" si="3"/>
        <v/>
      </c>
      <c r="H19" s="13" t="str">
        <f t="shared" si="4"/>
        <v>Intermediate</v>
      </c>
      <c r="I19" s="11" t="str">
        <f t="shared" si="5"/>
        <v/>
      </c>
      <c r="J19" s="11">
        <f>SUMIFS(dailyActivity_merged!$C$2:$C$941,dailyActivity_merged!$B$2:$B$941,Analysis_2!A19)</f>
        <v>234289</v>
      </c>
      <c r="K19" s="11">
        <f>SUMIFS(dailyActivity_merged!$O$2:$O$941,dailyActivity_merged!$B$2:$B$941,Analysis_2!A19)</f>
        <v>72722</v>
      </c>
      <c r="L19" s="11">
        <f>SUMIFS(dailyActivity_merged!$L$2:$L$941,dailyActivity_merged!$B$2:$B$941,Analysis_2!A19)</f>
        <v>448</v>
      </c>
      <c r="M19" s="11">
        <f>SUMIFS(dailyActivity_merged!$M$2:$M$941,dailyActivity_merged!$B$2:$B$941,Analysis_2!A19)</f>
        <v>6559</v>
      </c>
      <c r="N19" s="14">
        <f>SUMIFS(dailyActivity_merged!$K$2:$K$941,dailyActivity_merged!$B$2:$B$941,Analysis_2!A19)</f>
        <v>520</v>
      </c>
    </row>
    <row r="20" spans="1:14" x14ac:dyDescent="0.3">
      <c r="A20" s="15" t="s">
        <v>32</v>
      </c>
      <c r="B20" s="11">
        <f>COUNTIFS(dailyActivity_merged!B20:B959,Analysis_2!A20)</f>
        <v>31</v>
      </c>
      <c r="C20" s="12" t="str">
        <f t="shared" si="0"/>
        <v>Active User</v>
      </c>
      <c r="D20" s="11" t="str">
        <f t="shared" si="1"/>
        <v/>
      </c>
      <c r="E20" s="11" t="str">
        <f t="shared" si="2"/>
        <v/>
      </c>
      <c r="F20" s="11">
        <f>AVERAGEIFS(dailyActivity_merged!$D$2:$D$941,dailyActivity_merged!$B$2:$B$941,Analysis_2!A20)</f>
        <v>6.1006451037622274</v>
      </c>
      <c r="G20" s="11" t="str">
        <f t="shared" si="3"/>
        <v/>
      </c>
      <c r="H20" s="13" t="str">
        <f t="shared" si="4"/>
        <v>Intermediate</v>
      </c>
      <c r="I20" s="11" t="str">
        <f t="shared" si="5"/>
        <v/>
      </c>
      <c r="J20" s="11">
        <f>SUMIFS(dailyActivity_merged!$C$2:$C$941,dailyActivity_merged!$B$2:$B$941,Analysis_2!A20)</f>
        <v>258726</v>
      </c>
      <c r="K20" s="11">
        <f>SUMIFS(dailyActivity_merged!$O$2:$O$941,dailyActivity_merged!$B$2:$B$941,Analysis_2!A20)</f>
        <v>73592</v>
      </c>
      <c r="L20" s="11">
        <f>SUMIFS(dailyActivity_merged!$L$2:$L$941,dailyActivity_merged!$B$2:$B$941,Analysis_2!A20)</f>
        <v>513</v>
      </c>
      <c r="M20" s="11">
        <f>SUMIFS(dailyActivity_merged!$M$2:$M$941,dailyActivity_merged!$B$2:$B$941,Analysis_2!A20)</f>
        <v>6775</v>
      </c>
      <c r="N20" s="14">
        <f>SUMIFS(dailyActivity_merged!$K$2:$K$941,dailyActivity_merged!$B$2:$B$941,Analysis_2!A20)</f>
        <v>628</v>
      </c>
    </row>
    <row r="21" spans="1:14" x14ac:dyDescent="0.3">
      <c r="A21" s="16">
        <v>42374</v>
      </c>
      <c r="B21" s="11">
        <f>COUNTIFS(dailyActivity_merged!B21:B960,Analysis_2!A21)</f>
        <v>30</v>
      </c>
      <c r="C21" s="12" t="str">
        <f t="shared" si="0"/>
        <v>Active User</v>
      </c>
      <c r="D21" s="11" t="str">
        <f t="shared" si="1"/>
        <v/>
      </c>
      <c r="E21" s="11" t="str">
        <f t="shared" si="2"/>
        <v/>
      </c>
      <c r="F21" s="11">
        <f>AVERAGEIFS(dailyActivity_merged!$D$2:$D$941,dailyActivity_merged!$B$2:$B$941,Analysis_2!A21)</f>
        <v>4.9749999940395355</v>
      </c>
      <c r="G21" s="13" t="str">
        <f t="shared" si="3"/>
        <v>Beginner</v>
      </c>
      <c r="H21" s="11" t="str">
        <f t="shared" si="4"/>
        <v/>
      </c>
      <c r="I21" s="11" t="str">
        <f t="shared" si="5"/>
        <v/>
      </c>
      <c r="J21" s="11">
        <f>SUMIFS(dailyActivity_merged!$C$2:$C$941,dailyActivity_merged!$B$2:$B$941,Analysis_2!A21)</f>
        <v>206870</v>
      </c>
      <c r="K21" s="11">
        <f>SUMIFS(dailyActivity_merged!$O$2:$O$941,dailyActivity_merged!$B$2:$B$941,Analysis_2!A21)</f>
        <v>66913</v>
      </c>
      <c r="L21" s="11">
        <f>SUMIFS(dailyActivity_merged!$L$2:$L$941,dailyActivity_merged!$B$2:$B$941,Analysis_2!A21)</f>
        <v>471</v>
      </c>
      <c r="M21" s="11">
        <f>SUMIFS(dailyActivity_merged!$M$2:$M$941,dailyActivity_merged!$B$2:$B$941,Analysis_2!A21)</f>
        <v>4808</v>
      </c>
      <c r="N21" s="14">
        <f>SUMIFS(dailyActivity_merged!$K$2:$K$941,dailyActivity_merged!$B$2:$B$941,Analysis_2!A21)</f>
        <v>679</v>
      </c>
    </row>
    <row r="22" spans="1:14" x14ac:dyDescent="0.3">
      <c r="A22" s="16">
        <v>42405</v>
      </c>
      <c r="B22" s="11">
        <f>COUNTIFS(dailyActivity_merged!B22:B961,Analysis_2!A22)</f>
        <v>29</v>
      </c>
      <c r="C22" s="12" t="str">
        <f t="shared" si="0"/>
        <v>Active User</v>
      </c>
      <c r="D22" s="11" t="str">
        <f t="shared" si="1"/>
        <v/>
      </c>
      <c r="E22" s="11" t="str">
        <f t="shared" si="2"/>
        <v/>
      </c>
      <c r="F22" s="11">
        <f>AVERAGEIFS(dailyActivity_merged!$D$2:$D$941,dailyActivity_merged!$B$2:$B$941,Analysis_2!A22)</f>
        <v>4.9672413643064184</v>
      </c>
      <c r="G22" s="13" t="str">
        <f t="shared" si="3"/>
        <v>Beginner</v>
      </c>
      <c r="H22" s="11" t="str">
        <f t="shared" si="4"/>
        <v/>
      </c>
      <c r="I22" s="11" t="str">
        <f t="shared" si="5"/>
        <v/>
      </c>
      <c r="J22" s="11">
        <f>SUMIFS(dailyActivity_merged!$C$2:$C$941,dailyActivity_merged!$B$2:$B$941,Analysis_2!A22)</f>
        <v>204434</v>
      </c>
      <c r="K22" s="11">
        <f>SUMIFS(dailyActivity_merged!$O$2:$O$941,dailyActivity_merged!$B$2:$B$941,Analysis_2!A22)</f>
        <v>65988</v>
      </c>
      <c r="L22" s="11">
        <f>SUMIFS(dailyActivity_merged!$L$2:$L$941,dailyActivity_merged!$B$2:$B$941,Analysis_2!A22)</f>
        <v>382</v>
      </c>
      <c r="M22" s="11">
        <f>SUMIFS(dailyActivity_merged!$M$2:$M$941,dailyActivity_merged!$B$2:$B$941,Analysis_2!A22)</f>
        <v>5418</v>
      </c>
      <c r="N22" s="14">
        <f>SUMIFS(dailyActivity_merged!$K$2:$K$941,dailyActivity_merged!$B$2:$B$941,Analysis_2!A22)</f>
        <v>466</v>
      </c>
    </row>
    <row r="23" spans="1:14" x14ac:dyDescent="0.3">
      <c r="A23" s="16">
        <v>42434</v>
      </c>
      <c r="B23" s="11">
        <f>COUNTIFS(dailyActivity_merged!B23:B962,Analysis_2!A23)</f>
        <v>29</v>
      </c>
      <c r="C23" s="12" t="str">
        <f t="shared" si="0"/>
        <v>Active User</v>
      </c>
      <c r="D23" s="11" t="str">
        <f t="shared" si="1"/>
        <v/>
      </c>
      <c r="E23" s="11" t="str">
        <f t="shared" si="2"/>
        <v/>
      </c>
      <c r="F23" s="11">
        <f>AVERAGEIFS(dailyActivity_merged!$D$2:$D$941,dailyActivity_merged!$B$2:$B$941,Analysis_2!A23)</f>
        <v>6.0944827448833614</v>
      </c>
      <c r="G23" s="11" t="str">
        <f t="shared" si="3"/>
        <v/>
      </c>
      <c r="H23" s="13" t="str">
        <f t="shared" si="4"/>
        <v>Intermediate</v>
      </c>
      <c r="I23" s="11" t="str">
        <f t="shared" si="5"/>
        <v/>
      </c>
      <c r="J23" s="11">
        <f>SUMIFS(dailyActivity_merged!$C$2:$C$941,dailyActivity_merged!$B$2:$B$941,Analysis_2!A23)</f>
        <v>248203</v>
      </c>
      <c r="K23" s="11">
        <f>SUMIFS(dailyActivity_merged!$O$2:$O$941,dailyActivity_merged!$B$2:$B$941,Analysis_2!A23)</f>
        <v>71163</v>
      </c>
      <c r="L23" s="11">
        <f>SUMIFS(dailyActivity_merged!$L$2:$L$941,dailyActivity_merged!$B$2:$B$941,Analysis_2!A23)</f>
        <v>430</v>
      </c>
      <c r="M23" s="11">
        <f>SUMIFS(dailyActivity_merged!$M$2:$M$941,dailyActivity_merged!$B$2:$B$941,Analysis_2!A23)</f>
        <v>5897</v>
      </c>
      <c r="N23" s="14">
        <f>SUMIFS(dailyActivity_merged!$K$2:$K$941,dailyActivity_merged!$B$2:$B$941,Analysis_2!A23)</f>
        <v>723</v>
      </c>
    </row>
    <row r="24" spans="1:14" x14ac:dyDescent="0.3">
      <c r="A24" s="16">
        <v>42465</v>
      </c>
      <c r="B24" s="11">
        <f>COUNTIFS(dailyActivity_merged!B24:B963,Analysis_2!A24)</f>
        <v>29</v>
      </c>
      <c r="C24" s="12" t="str">
        <f t="shared" si="0"/>
        <v>Active User</v>
      </c>
      <c r="D24" s="11" t="str">
        <f t="shared" si="1"/>
        <v/>
      </c>
      <c r="E24" s="11" t="str">
        <f t="shared" si="2"/>
        <v/>
      </c>
      <c r="F24" s="11">
        <f>AVERAGEIFS(dailyActivity_merged!$D$2:$D$941,dailyActivity_merged!$B$2:$B$941,Analysis_2!A24)</f>
        <v>4.9403447919878456</v>
      </c>
      <c r="G24" s="13" t="str">
        <f t="shared" si="3"/>
        <v>Beginner</v>
      </c>
      <c r="H24" s="11" t="str">
        <f t="shared" si="4"/>
        <v/>
      </c>
      <c r="I24" s="11" t="str">
        <f t="shared" si="5"/>
        <v/>
      </c>
      <c r="J24" s="11">
        <f>SUMIFS(dailyActivity_merged!$C$2:$C$941,dailyActivity_merged!$B$2:$B$941,Analysis_2!A24)</f>
        <v>196149</v>
      </c>
      <c r="K24" s="11">
        <f>SUMIFS(dailyActivity_merged!$O$2:$O$941,dailyActivity_merged!$B$2:$B$941,Analysis_2!A24)</f>
        <v>66211</v>
      </c>
      <c r="L24" s="11">
        <f>SUMIFS(dailyActivity_merged!$L$2:$L$941,dailyActivity_merged!$B$2:$B$941,Analysis_2!A24)</f>
        <v>323</v>
      </c>
      <c r="M24" s="11">
        <f>SUMIFS(dailyActivity_merged!$M$2:$M$941,dailyActivity_merged!$B$2:$B$941,Analysis_2!A24)</f>
        <v>5214</v>
      </c>
      <c r="N24" s="14">
        <f>SUMIFS(dailyActivity_merged!$K$2:$K$941,dailyActivity_merged!$B$2:$B$941,Analysis_2!A24)</f>
        <v>405</v>
      </c>
    </row>
    <row r="25" spans="1:14" x14ac:dyDescent="0.3">
      <c r="A25" s="16">
        <v>42495</v>
      </c>
      <c r="B25" s="11">
        <f>COUNTIFS(dailyActivity_merged!B25:B964,Analysis_2!A25)</f>
        <v>29</v>
      </c>
      <c r="C25" s="12" t="str">
        <f t="shared" si="0"/>
        <v>Active User</v>
      </c>
      <c r="D25" s="11" t="str">
        <f t="shared" si="1"/>
        <v/>
      </c>
      <c r="E25" s="11" t="str">
        <f t="shared" si="2"/>
        <v/>
      </c>
      <c r="F25" s="11">
        <f>AVERAGEIFS(dailyActivity_merged!$D$2:$D$941,dailyActivity_merged!$B$2:$B$941,Analysis_2!A25)</f>
        <v>6.2165517437046933</v>
      </c>
      <c r="G25" s="11" t="str">
        <f t="shared" si="3"/>
        <v/>
      </c>
      <c r="H25" s="13" t="str">
        <f t="shared" si="4"/>
        <v>Intermediate</v>
      </c>
      <c r="I25" s="11" t="str">
        <f t="shared" si="5"/>
        <v/>
      </c>
      <c r="J25" s="11">
        <f>SUMIFS(dailyActivity_merged!$C$2:$C$941,dailyActivity_merged!$B$2:$B$941,Analysis_2!A25)</f>
        <v>253200</v>
      </c>
      <c r="K25" s="11">
        <f>SUMIFS(dailyActivity_merged!$O$2:$O$941,dailyActivity_merged!$B$2:$B$941,Analysis_2!A25)</f>
        <v>70037</v>
      </c>
      <c r="L25" s="11">
        <f>SUMIFS(dailyActivity_merged!$L$2:$L$941,dailyActivity_merged!$B$2:$B$941,Analysis_2!A25)</f>
        <v>448</v>
      </c>
      <c r="M25" s="11">
        <f>SUMIFS(dailyActivity_merged!$M$2:$M$941,dailyActivity_merged!$B$2:$B$941,Analysis_2!A25)</f>
        <v>6010</v>
      </c>
      <c r="N25" s="14">
        <f>SUMIFS(dailyActivity_merged!$K$2:$K$941,dailyActivity_merged!$B$2:$B$941,Analysis_2!A25)</f>
        <v>640</v>
      </c>
    </row>
    <row r="26" spans="1:14" x14ac:dyDescent="0.3">
      <c r="A26" s="16">
        <v>42526</v>
      </c>
      <c r="B26" s="11">
        <f>COUNTIFS(dailyActivity_merged!B26:B965,Analysis_2!A26)</f>
        <v>29</v>
      </c>
      <c r="C26" s="12" t="str">
        <f t="shared" si="0"/>
        <v>Active User</v>
      </c>
      <c r="D26" s="11" t="str">
        <f t="shared" si="1"/>
        <v/>
      </c>
      <c r="E26" s="11" t="str">
        <f t="shared" si="2"/>
        <v/>
      </c>
      <c r="F26" s="11">
        <f>AVERAGEIFS(dailyActivity_merged!$D$2:$D$941,dailyActivity_merged!$B$2:$B$941,Analysis_2!A26)</f>
        <v>5.4572413758342639</v>
      </c>
      <c r="G26" s="11" t="str">
        <f t="shared" si="3"/>
        <v/>
      </c>
      <c r="H26" s="13" t="str">
        <f t="shared" si="4"/>
        <v>Intermediate</v>
      </c>
      <c r="I26" s="11" t="str">
        <f t="shared" si="5"/>
        <v/>
      </c>
      <c r="J26" s="11">
        <f>SUMIFS(dailyActivity_merged!$C$2:$C$941,dailyActivity_merged!$B$2:$B$941,Analysis_2!A26)</f>
        <v>217287</v>
      </c>
      <c r="K26" s="11">
        <f>SUMIFS(dailyActivity_merged!$O$2:$O$941,dailyActivity_merged!$B$2:$B$941,Analysis_2!A26)</f>
        <v>68877</v>
      </c>
      <c r="L26" s="11">
        <f>SUMIFS(dailyActivity_merged!$L$2:$L$941,dailyActivity_merged!$B$2:$B$941,Analysis_2!A26)</f>
        <v>328</v>
      </c>
      <c r="M26" s="11">
        <f>SUMIFS(dailyActivity_merged!$M$2:$M$941,dailyActivity_merged!$B$2:$B$941,Analysis_2!A26)</f>
        <v>5856</v>
      </c>
      <c r="N26" s="14">
        <f>SUMIFS(dailyActivity_merged!$K$2:$K$941,dailyActivity_merged!$B$2:$B$941,Analysis_2!A26)</f>
        <v>592</v>
      </c>
    </row>
    <row r="27" spans="1:14" x14ac:dyDescent="0.3">
      <c r="A27" s="16">
        <v>42556</v>
      </c>
      <c r="B27" s="11">
        <f>COUNTIFS(dailyActivity_merged!B27:B966,Analysis_2!A27)</f>
        <v>29</v>
      </c>
      <c r="C27" s="12" t="str">
        <f t="shared" si="0"/>
        <v>Active User</v>
      </c>
      <c r="D27" s="11" t="str">
        <f t="shared" si="1"/>
        <v/>
      </c>
      <c r="E27" s="11" t="str">
        <f t="shared" si="2"/>
        <v/>
      </c>
      <c r="F27" s="11">
        <f>AVERAGEIFS(dailyActivity_merged!$D$2:$D$941,dailyActivity_merged!$B$2:$B$941,Analysis_2!A27)</f>
        <v>5.1244827714459618</v>
      </c>
      <c r="G27" s="11" t="str">
        <f t="shared" si="3"/>
        <v/>
      </c>
      <c r="H27" s="13" t="str">
        <f t="shared" si="4"/>
        <v>Intermediate</v>
      </c>
      <c r="I27" s="11" t="str">
        <f t="shared" si="5"/>
        <v/>
      </c>
      <c r="J27" s="11">
        <f>SUMIFS(dailyActivity_merged!$C$2:$C$941,dailyActivity_merged!$B$2:$B$941,Analysis_2!A27)</f>
        <v>207386</v>
      </c>
      <c r="K27" s="11">
        <f>SUMIFS(dailyActivity_merged!$O$2:$O$941,dailyActivity_merged!$B$2:$B$941,Analysis_2!A27)</f>
        <v>65141</v>
      </c>
      <c r="L27" s="11">
        <f>SUMIFS(dailyActivity_merged!$L$2:$L$941,dailyActivity_merged!$B$2:$B$941,Analysis_2!A27)</f>
        <v>407</v>
      </c>
      <c r="M27" s="11">
        <f>SUMIFS(dailyActivity_merged!$M$2:$M$941,dailyActivity_merged!$B$2:$B$941,Analysis_2!A27)</f>
        <v>5256</v>
      </c>
      <c r="N27" s="14">
        <f>SUMIFS(dailyActivity_merged!$K$2:$K$941,dailyActivity_merged!$B$2:$B$941,Analysis_2!A27)</f>
        <v>598</v>
      </c>
    </row>
    <row r="28" spans="1:14" x14ac:dyDescent="0.3">
      <c r="A28" s="16">
        <v>42587</v>
      </c>
      <c r="B28" s="11">
        <f>COUNTIFS(dailyActivity_merged!B28:B967,Analysis_2!A28)</f>
        <v>27</v>
      </c>
      <c r="C28" s="12" t="str">
        <f t="shared" si="0"/>
        <v>Active User</v>
      </c>
      <c r="D28" s="11" t="str">
        <f t="shared" si="1"/>
        <v/>
      </c>
      <c r="E28" s="11" t="str">
        <f t="shared" si="2"/>
        <v/>
      </c>
      <c r="F28" s="11">
        <f>AVERAGEIFS(dailyActivity_merged!$D$2:$D$941,dailyActivity_merged!$B$2:$B$941,Analysis_2!A28)</f>
        <v>5.1399999812797281</v>
      </c>
      <c r="G28" s="11" t="str">
        <f t="shared" si="3"/>
        <v/>
      </c>
      <c r="H28" s="13" t="str">
        <f t="shared" si="4"/>
        <v>Intermediate</v>
      </c>
      <c r="I28" s="11" t="str">
        <f t="shared" si="5"/>
        <v/>
      </c>
      <c r="J28" s="11">
        <f>SUMIFS(dailyActivity_merged!$C$2:$C$941,dailyActivity_merged!$B$2:$B$941,Analysis_2!A28)</f>
        <v>190334</v>
      </c>
      <c r="K28" s="11">
        <f>SUMIFS(dailyActivity_merged!$O$2:$O$941,dailyActivity_merged!$B$2:$B$941,Analysis_2!A28)</f>
        <v>62193</v>
      </c>
      <c r="L28" s="11">
        <f>SUMIFS(dailyActivity_merged!$L$2:$L$941,dailyActivity_merged!$B$2:$B$941,Analysis_2!A28)</f>
        <v>469</v>
      </c>
      <c r="M28" s="11">
        <f>SUMIFS(dailyActivity_merged!$M$2:$M$941,dailyActivity_merged!$B$2:$B$941,Analysis_2!A28)</f>
        <v>4990</v>
      </c>
      <c r="N28" s="14">
        <f>SUMIFS(dailyActivity_merged!$K$2:$K$941,dailyActivity_merged!$B$2:$B$941,Analysis_2!A28)</f>
        <v>461</v>
      </c>
    </row>
    <row r="29" spans="1:14" x14ac:dyDescent="0.3">
      <c r="A29" s="16">
        <v>42618</v>
      </c>
      <c r="B29" s="11">
        <f>COUNTIFS(dailyActivity_merged!B29:B968,Analysis_2!A29)</f>
        <v>27</v>
      </c>
      <c r="C29" s="12" t="str">
        <f t="shared" si="0"/>
        <v>Active User</v>
      </c>
      <c r="D29" s="11" t="str">
        <f t="shared" si="1"/>
        <v/>
      </c>
      <c r="E29" s="11" t="str">
        <f t="shared" si="2"/>
        <v/>
      </c>
      <c r="F29" s="11">
        <f>AVERAGEIFS(dailyActivity_merged!$D$2:$D$941,dailyActivity_merged!$B$2:$B$941,Analysis_2!A29)</f>
        <v>5.9629629585478066</v>
      </c>
      <c r="G29" s="11" t="str">
        <f t="shared" si="3"/>
        <v/>
      </c>
      <c r="H29" s="13" t="str">
        <f t="shared" si="4"/>
        <v>Intermediate</v>
      </c>
      <c r="I29" s="11" t="str">
        <f t="shared" si="5"/>
        <v/>
      </c>
      <c r="J29" s="11">
        <f>SUMIFS(dailyActivity_merged!$C$2:$C$941,dailyActivity_merged!$B$2:$B$941,Analysis_2!A29)</f>
        <v>222718</v>
      </c>
      <c r="K29" s="11">
        <f>SUMIFS(dailyActivity_merged!$O$2:$O$941,dailyActivity_merged!$B$2:$B$941,Analysis_2!A29)</f>
        <v>63063</v>
      </c>
      <c r="L29" s="11">
        <f>SUMIFS(dailyActivity_merged!$L$2:$L$941,dailyActivity_merged!$B$2:$B$941,Analysis_2!A29)</f>
        <v>418</v>
      </c>
      <c r="M29" s="11">
        <f>SUMIFS(dailyActivity_merged!$M$2:$M$941,dailyActivity_merged!$B$2:$B$941,Analysis_2!A29)</f>
        <v>5432</v>
      </c>
      <c r="N29" s="14">
        <f>SUMIFS(dailyActivity_merged!$K$2:$K$941,dailyActivity_merged!$B$2:$B$941,Analysis_2!A29)</f>
        <v>617</v>
      </c>
    </row>
    <row r="30" spans="1:14" x14ac:dyDescent="0.3">
      <c r="A30" s="16">
        <v>42648</v>
      </c>
      <c r="B30" s="11">
        <f>COUNTIFS(dailyActivity_merged!B30:B969,Analysis_2!A30)</f>
        <v>26</v>
      </c>
      <c r="C30" s="11" t="str">
        <f t="shared" si="0"/>
        <v>Active User</v>
      </c>
      <c r="D30" s="11" t="str">
        <f t="shared" si="1"/>
        <v/>
      </c>
      <c r="E30" s="11" t="str">
        <f t="shared" si="2"/>
        <v/>
      </c>
      <c r="F30" s="11">
        <f>AVERAGEIFS(dailyActivity_merged!$D$2:$D$941,dailyActivity_merged!$B$2:$B$941,Analysis_2!A30)</f>
        <v>5.6661537530330515</v>
      </c>
      <c r="G30" s="11" t="str">
        <f t="shared" si="3"/>
        <v/>
      </c>
      <c r="H30" s="13" t="str">
        <f t="shared" si="4"/>
        <v>Intermediate</v>
      </c>
      <c r="I30" s="11" t="str">
        <f t="shared" si="5"/>
        <v/>
      </c>
      <c r="J30" s="11">
        <f>SUMIFS(dailyActivity_merged!$C$2:$C$941,dailyActivity_merged!$B$2:$B$941,Analysis_2!A30)</f>
        <v>206737</v>
      </c>
      <c r="K30" s="11">
        <f>SUMIFS(dailyActivity_merged!$O$2:$O$941,dailyActivity_merged!$B$2:$B$941,Analysis_2!A30)</f>
        <v>57963</v>
      </c>
      <c r="L30" s="11">
        <f>SUMIFS(dailyActivity_merged!$L$2:$L$941,dailyActivity_merged!$B$2:$B$941,Analysis_2!A30)</f>
        <v>485</v>
      </c>
      <c r="M30" s="11">
        <f>SUMIFS(dailyActivity_merged!$M$2:$M$941,dailyActivity_merged!$B$2:$B$941,Analysis_2!A30)</f>
        <v>4663</v>
      </c>
      <c r="N30" s="14">
        <f>SUMIFS(dailyActivity_merged!$K$2:$K$941,dailyActivity_merged!$B$2:$B$941,Analysis_2!A30)</f>
        <v>629</v>
      </c>
    </row>
    <row r="31" spans="1:14" x14ac:dyDescent="0.3">
      <c r="A31" s="16">
        <v>42679</v>
      </c>
      <c r="B31" s="11">
        <f>COUNTIFS(dailyActivity_merged!B31:B970,Analysis_2!A31)</f>
        <v>24</v>
      </c>
      <c r="C31" s="12" t="str">
        <f t="shared" si="0"/>
        <v>Active User</v>
      </c>
      <c r="D31" s="11" t="str">
        <f t="shared" si="1"/>
        <v/>
      </c>
      <c r="E31" s="11" t="str">
        <f t="shared" si="2"/>
        <v/>
      </c>
      <c r="F31" s="11">
        <f>AVERAGEIFS(dailyActivity_merged!$D$2:$D$941,dailyActivity_merged!$B$2:$B$941,Analysis_2!A31)</f>
        <v>5.4945833086967468</v>
      </c>
      <c r="G31" s="11" t="str">
        <f t="shared" si="3"/>
        <v/>
      </c>
      <c r="H31" s="13" t="str">
        <f t="shared" si="4"/>
        <v>Intermediate</v>
      </c>
      <c r="I31" s="11" t="str">
        <f t="shared" si="5"/>
        <v/>
      </c>
      <c r="J31" s="11">
        <f>SUMIFS(dailyActivity_merged!$C$2:$C$941,dailyActivity_merged!$B$2:$B$941,Analysis_2!A31)</f>
        <v>180468</v>
      </c>
      <c r="K31" s="11">
        <f>SUMIFS(dailyActivity_merged!$O$2:$O$941,dailyActivity_merged!$B$2:$B$941,Analysis_2!A31)</f>
        <v>52562</v>
      </c>
      <c r="L31" s="11">
        <f>SUMIFS(dailyActivity_merged!$L$2:$L$941,dailyActivity_merged!$B$2:$B$941,Analysis_2!A31)</f>
        <v>348</v>
      </c>
      <c r="M31" s="11">
        <f>SUMIFS(dailyActivity_merged!$M$2:$M$941,dailyActivity_merged!$B$2:$B$941,Analysis_2!A31)</f>
        <v>4429</v>
      </c>
      <c r="N31" s="14">
        <f>SUMIFS(dailyActivity_merged!$K$2:$K$941,dailyActivity_merged!$B$2:$B$941,Analysis_2!A31)</f>
        <v>510</v>
      </c>
    </row>
    <row r="32" spans="1:14" x14ac:dyDescent="0.3">
      <c r="A32" s="16">
        <v>42709</v>
      </c>
      <c r="B32" s="11">
        <f>COUNTIFS(dailyActivity_merged!B32:B971,Analysis_2!A32)</f>
        <v>21</v>
      </c>
      <c r="C32" s="12" t="str">
        <f t="shared" si="0"/>
        <v>Active User</v>
      </c>
      <c r="D32" s="11" t="str">
        <f t="shared" si="1"/>
        <v/>
      </c>
      <c r="E32" s="11" t="str">
        <f t="shared" si="2"/>
        <v/>
      </c>
      <c r="F32" s="11">
        <f>AVERAGEIFS(dailyActivity_merged!$D$2:$D$941,dailyActivity_merged!$B$2:$B$941,Analysis_2!A32)</f>
        <v>2.4433333211179296</v>
      </c>
      <c r="G32" s="13" t="str">
        <f t="shared" si="3"/>
        <v>Beginner</v>
      </c>
      <c r="H32" s="11" t="str">
        <f t="shared" si="4"/>
        <v/>
      </c>
      <c r="I32" s="11" t="str">
        <f t="shared" si="5"/>
        <v/>
      </c>
      <c r="J32" s="11">
        <f>SUMIFS(dailyActivity_merged!$C$2:$C$941,dailyActivity_merged!$B$2:$B$941,Analysis_2!A32)</f>
        <v>73129</v>
      </c>
      <c r="K32" s="11">
        <f>SUMIFS(dailyActivity_merged!$O$2:$O$941,dailyActivity_merged!$B$2:$B$941,Analysis_2!A32)</f>
        <v>23925</v>
      </c>
      <c r="L32" s="11">
        <f>SUMIFS(dailyActivity_merged!$L$2:$L$941,dailyActivity_merged!$B$2:$B$941,Analysis_2!A32)</f>
        <v>45</v>
      </c>
      <c r="M32" s="11">
        <f>SUMIFS(dailyActivity_merged!$M$2:$M$941,dailyActivity_merged!$B$2:$B$941,Analysis_2!A32)</f>
        <v>2075</v>
      </c>
      <c r="N32" s="14">
        <f>SUMIFS(dailyActivity_merged!$K$2:$K$941,dailyActivity_merged!$B$2:$B$941,Analysis_2!A32)</f>
        <v>88</v>
      </c>
    </row>
    <row r="33" spans="1:14" ht="15" thickBot="1" x14ac:dyDescent="0.35">
      <c r="A33" s="17">
        <v>42708</v>
      </c>
      <c r="B33" s="18">
        <f>COUNTIFS(dailyActivity_merged!B33:B972,Analysis_2!A33)</f>
        <v>32</v>
      </c>
      <c r="C33" s="19" t="str">
        <f t="shared" si="0"/>
        <v>Active User</v>
      </c>
      <c r="D33" s="18" t="str">
        <f t="shared" si="1"/>
        <v/>
      </c>
      <c r="E33" s="18" t="str">
        <f t="shared" si="2"/>
        <v/>
      </c>
      <c r="F33" s="18">
        <f>AVERAGEIFS(dailyActivity_merged!$D$2:$D$941,dailyActivity_merged!$B$2:$B$941,Analysis_2!A33)</f>
        <v>5.9827272485602991</v>
      </c>
      <c r="G33" s="18" t="str">
        <f t="shared" si="3"/>
        <v/>
      </c>
      <c r="H33" s="20" t="str">
        <f t="shared" si="4"/>
        <v>Intermediate</v>
      </c>
      <c r="I33" s="18" t="str">
        <f t="shared" si="5"/>
        <v/>
      </c>
      <c r="J33" s="18">
        <f>SUMIFS(dailyActivity_merged!$C$2:$C$941,dailyActivity_merged!$B$2:$B$941,Analysis_2!A33)</f>
        <v>271816</v>
      </c>
      <c r="K33" s="18">
        <f>SUMIFS(dailyActivity_merged!$O$2:$O$941,dailyActivity_merged!$B$2:$B$941,Analysis_2!A33)</f>
        <v>78893</v>
      </c>
      <c r="L33" s="18">
        <f>SUMIFS(dailyActivity_merged!$L$2:$L$941,dailyActivity_merged!$B$2:$B$941,Analysis_2!A33)</f>
        <v>259</v>
      </c>
      <c r="M33" s="18">
        <f>SUMIFS(dailyActivity_merged!$M$2:$M$941,dailyActivity_merged!$B$2:$B$941,Analysis_2!A33)</f>
        <v>6567</v>
      </c>
      <c r="N33" s="21">
        <f>SUMIFS(dailyActivity_merged!$K$2:$K$941,dailyActivity_merged!$B$2:$B$941,Analysis_2!A33)</f>
        <v>736</v>
      </c>
    </row>
    <row r="34" spans="1:14" ht="15" thickTop="1" x14ac:dyDescent="0.3">
      <c r="A34" s="22" t="s">
        <v>59</v>
      </c>
    </row>
    <row r="37" spans="1:14" x14ac:dyDescent="0.3">
      <c r="C37" s="2" t="s">
        <v>60</v>
      </c>
      <c r="D37" s="2" t="s">
        <v>61</v>
      </c>
    </row>
    <row r="38" spans="1:14" x14ac:dyDescent="0.3">
      <c r="C38" s="2">
        <v>1</v>
      </c>
      <c r="D38" s="23" t="s">
        <v>90</v>
      </c>
    </row>
    <row r="39" spans="1:14" x14ac:dyDescent="0.3">
      <c r="C39" s="2">
        <v>2</v>
      </c>
      <c r="D39" s="23" t="s">
        <v>91</v>
      </c>
    </row>
    <row r="40" spans="1:14" x14ac:dyDescent="0.3">
      <c r="C40" s="2">
        <v>3</v>
      </c>
      <c r="D40" s="23" t="s">
        <v>78</v>
      </c>
    </row>
    <row r="41" spans="1:14" x14ac:dyDescent="0.3">
      <c r="C41" s="2">
        <v>4</v>
      </c>
      <c r="D41" s="23" t="s">
        <v>79</v>
      </c>
    </row>
    <row r="42" spans="1:14" x14ac:dyDescent="0.3">
      <c r="C42" s="2">
        <v>5</v>
      </c>
      <c r="D42" s="23" t="s">
        <v>80</v>
      </c>
    </row>
    <row r="43" spans="1:14" x14ac:dyDescent="0.3">
      <c r="C43" s="2">
        <v>6</v>
      </c>
      <c r="D43" s="23" t="s">
        <v>92</v>
      </c>
    </row>
    <row r="44" spans="1:14" x14ac:dyDescent="0.3">
      <c r="C44" s="2">
        <v>7</v>
      </c>
      <c r="D44" s="23" t="s">
        <v>81</v>
      </c>
    </row>
    <row r="45" spans="1:14" x14ac:dyDescent="0.3">
      <c r="C45" s="2">
        <v>8</v>
      </c>
      <c r="D45" s="23" t="s">
        <v>82</v>
      </c>
    </row>
    <row r="46" spans="1:14" x14ac:dyDescent="0.3">
      <c r="C46" s="2">
        <v>9</v>
      </c>
      <c r="D46" s="23" t="s">
        <v>83</v>
      </c>
    </row>
    <row r="47" spans="1:14" x14ac:dyDescent="0.3">
      <c r="C47" s="2">
        <v>10</v>
      </c>
      <c r="D47" s="23" t="s">
        <v>93</v>
      </c>
    </row>
    <row r="48" spans="1:14" x14ac:dyDescent="0.3">
      <c r="C48" s="2">
        <v>11</v>
      </c>
      <c r="D48" s="23" t="s">
        <v>94</v>
      </c>
    </row>
    <row r="49" spans="3:4" x14ac:dyDescent="0.3">
      <c r="C49" s="2">
        <v>12</v>
      </c>
      <c r="D49" s="23" t="s">
        <v>95</v>
      </c>
    </row>
    <row r="50" spans="3:4" x14ac:dyDescent="0.3">
      <c r="C50" s="2">
        <v>13</v>
      </c>
      <c r="D50" s="23" t="s">
        <v>96</v>
      </c>
    </row>
    <row r="51" spans="3:4" x14ac:dyDescent="0.3">
      <c r="C51" s="2">
        <v>14</v>
      </c>
      <c r="D51" s="23" t="s">
        <v>97</v>
      </c>
    </row>
    <row r="53" spans="3:4" ht="15.6" x14ac:dyDescent="0.3">
      <c r="C53" s="2" t="s">
        <v>62</v>
      </c>
      <c r="D53" s="28" t="s">
        <v>63</v>
      </c>
    </row>
    <row r="55" spans="3:4" x14ac:dyDescent="0.3">
      <c r="C55" s="2" t="s">
        <v>60</v>
      </c>
      <c r="D55" s="2" t="s">
        <v>64</v>
      </c>
    </row>
    <row r="56" spans="3:4" x14ac:dyDescent="0.3">
      <c r="C56" s="2">
        <v>1</v>
      </c>
      <c r="D56" s="24" t="s">
        <v>65</v>
      </c>
    </row>
    <row r="57" spans="3:4" x14ac:dyDescent="0.3">
      <c r="C57" s="2">
        <v>2</v>
      </c>
      <c r="D57" s="24" t="s">
        <v>71</v>
      </c>
    </row>
    <row r="58" spans="3:4" x14ac:dyDescent="0.3">
      <c r="C58" s="2">
        <v>3</v>
      </c>
      <c r="D58" s="24" t="s">
        <v>70</v>
      </c>
    </row>
    <row r="59" spans="3:4" x14ac:dyDescent="0.3">
      <c r="C59" s="2">
        <v>4</v>
      </c>
      <c r="D59" s="24" t="s">
        <v>69</v>
      </c>
    </row>
    <row r="60" spans="3:4" x14ac:dyDescent="0.3">
      <c r="C60" s="2">
        <v>5</v>
      </c>
      <c r="D60" s="24" t="s">
        <v>68</v>
      </c>
    </row>
    <row r="61" spans="3:4" x14ac:dyDescent="0.3">
      <c r="C61" s="2">
        <v>6</v>
      </c>
      <c r="D61" s="24" t="s">
        <v>67</v>
      </c>
    </row>
    <row r="62" spans="3:4" x14ac:dyDescent="0.3">
      <c r="C62" s="2">
        <v>7</v>
      </c>
      <c r="D62" s="24" t="s">
        <v>66</v>
      </c>
    </row>
  </sheetData>
  <conditionalFormatting sqref="F2:F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{3946A382-2B9C-4154-98E6-D60F76248740}</x14:id>
        </ext>
      </extLst>
    </cfRule>
  </conditionalFormatting>
  <conditionalFormatting sqref="J2:N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{18A958B8-4326-4D73-8234-446C7D9C96CB}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46A382-2B9C-4154-98E6-D60F76248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F2:F33</xm:sqref>
        </x14:conditionalFormatting>
        <x14:conditionalFormatting xmlns:xm="http://schemas.microsoft.com/office/excel/2006/main">
          <x14:cfRule type="dataBar" id="{18A958B8-4326-4D73-8234-446C7D9C9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J2:N33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6C31-6F54-4010-86DF-8FE7B7F244D9}">
  <dimension ref="A1:H40"/>
  <sheetViews>
    <sheetView showGridLines="0" topLeftCell="A19" workbookViewId="0">
      <selection activeCell="M21" sqref="M21"/>
    </sheetView>
  </sheetViews>
  <sheetFormatPr defaultRowHeight="14.4" x14ac:dyDescent="0.3"/>
  <cols>
    <col min="1" max="1" width="22" bestFit="1" customWidth="1"/>
    <col min="2" max="2" width="12" bestFit="1" customWidth="1"/>
    <col min="3" max="3" width="22.21875" bestFit="1" customWidth="1"/>
    <col min="4" max="4" width="16.77734375" bestFit="1" customWidth="1"/>
    <col min="5" max="5" width="14.109375" bestFit="1" customWidth="1"/>
    <col min="6" max="6" width="24.33203125" bestFit="1" customWidth="1"/>
    <col min="7" max="7" width="26" bestFit="1" customWidth="1"/>
    <col min="8" max="8" width="23.77734375" bestFit="1" customWidth="1"/>
  </cols>
  <sheetData>
    <row r="1" spans="1:8" x14ac:dyDescent="0.3">
      <c r="A1" s="3" t="s">
        <v>42</v>
      </c>
      <c r="B1" t="s">
        <v>47</v>
      </c>
    </row>
    <row r="2" spans="1:8" x14ac:dyDescent="0.3">
      <c r="A2" s="3" t="s">
        <v>43</v>
      </c>
      <c r="B2" t="s">
        <v>47</v>
      </c>
    </row>
    <row r="3" spans="1:8" x14ac:dyDescent="0.3">
      <c r="A3" s="3" t="s">
        <v>44</v>
      </c>
      <c r="B3" t="s">
        <v>47</v>
      </c>
    </row>
    <row r="4" spans="1:8" x14ac:dyDescent="0.3">
      <c r="A4" s="3" t="s">
        <v>34</v>
      </c>
      <c r="B4" t="s">
        <v>47</v>
      </c>
    </row>
    <row r="5" spans="1:8" x14ac:dyDescent="0.3">
      <c r="A5" s="3" t="s">
        <v>36</v>
      </c>
      <c r="B5" t="s">
        <v>47</v>
      </c>
    </row>
    <row r="6" spans="1:8" x14ac:dyDescent="0.3">
      <c r="A6" s="3" t="s">
        <v>35</v>
      </c>
      <c r="B6" t="s">
        <v>47</v>
      </c>
    </row>
    <row r="8" spans="1:8" x14ac:dyDescent="0.3">
      <c r="A8" s="3" t="s">
        <v>45</v>
      </c>
      <c r="B8" t="s">
        <v>58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</row>
    <row r="9" spans="1:8" x14ac:dyDescent="0.3">
      <c r="A9" s="4" t="s">
        <v>15</v>
      </c>
      <c r="B9" s="5">
        <v>33</v>
      </c>
      <c r="C9" s="5">
        <v>5.1033333160660481</v>
      </c>
      <c r="D9" s="5">
        <v>237558</v>
      </c>
      <c r="E9" s="5">
        <v>75459</v>
      </c>
      <c r="F9" s="5">
        <v>349</v>
      </c>
      <c r="G9" s="5">
        <v>5998</v>
      </c>
      <c r="H9" s="5">
        <v>671</v>
      </c>
    </row>
    <row r="10" spans="1:8" x14ac:dyDescent="0.3">
      <c r="A10" s="4" t="s">
        <v>16</v>
      </c>
      <c r="B10" s="5">
        <v>33</v>
      </c>
      <c r="C10" s="5">
        <v>5.5993939624591302</v>
      </c>
      <c r="D10" s="5">
        <v>255538</v>
      </c>
      <c r="E10" s="5">
        <v>77761</v>
      </c>
      <c r="F10" s="5">
        <v>409</v>
      </c>
      <c r="G10" s="5">
        <v>6633</v>
      </c>
      <c r="H10" s="5">
        <v>691</v>
      </c>
    </row>
    <row r="11" spans="1:8" x14ac:dyDescent="0.3">
      <c r="A11" s="4" t="s">
        <v>17</v>
      </c>
      <c r="B11" s="5">
        <v>33</v>
      </c>
      <c r="C11" s="5">
        <v>5.2878787770415796</v>
      </c>
      <c r="D11" s="5">
        <v>248617</v>
      </c>
      <c r="E11" s="5">
        <v>77721</v>
      </c>
      <c r="F11" s="5">
        <v>326</v>
      </c>
      <c r="G11" s="5">
        <v>7057</v>
      </c>
      <c r="H11" s="5">
        <v>633</v>
      </c>
    </row>
    <row r="12" spans="1:8" x14ac:dyDescent="0.3">
      <c r="A12" s="4" t="s">
        <v>18</v>
      </c>
      <c r="B12" s="5">
        <v>32</v>
      </c>
      <c r="C12" s="5">
        <v>6.2915625174646248</v>
      </c>
      <c r="D12" s="5">
        <v>277733</v>
      </c>
      <c r="E12" s="5">
        <v>76574</v>
      </c>
      <c r="F12" s="5">
        <v>484</v>
      </c>
      <c r="G12" s="5">
        <v>6202</v>
      </c>
      <c r="H12" s="5">
        <v>891</v>
      </c>
    </row>
    <row r="13" spans="1:8" x14ac:dyDescent="0.3">
      <c r="A13" s="4" t="s">
        <v>19</v>
      </c>
      <c r="B13" s="5">
        <v>32</v>
      </c>
      <c r="C13" s="5">
        <v>4.5406249602674507</v>
      </c>
      <c r="D13" s="5">
        <v>205096</v>
      </c>
      <c r="E13" s="5">
        <v>71391</v>
      </c>
      <c r="F13" s="5">
        <v>379</v>
      </c>
      <c r="G13" s="5">
        <v>5291</v>
      </c>
      <c r="H13" s="5">
        <v>605</v>
      </c>
    </row>
    <row r="14" spans="1:8" x14ac:dyDescent="0.3">
      <c r="A14" s="4" t="s">
        <v>20</v>
      </c>
      <c r="B14" s="5">
        <v>32</v>
      </c>
      <c r="C14" s="5">
        <v>5.657812474993988</v>
      </c>
      <c r="D14" s="5">
        <v>252703</v>
      </c>
      <c r="E14" s="5">
        <v>74668</v>
      </c>
      <c r="F14" s="5">
        <v>516</v>
      </c>
      <c r="G14" s="5">
        <v>6025</v>
      </c>
      <c r="H14" s="5">
        <v>781</v>
      </c>
    </row>
    <row r="15" spans="1:8" x14ac:dyDescent="0.3">
      <c r="A15" s="4" t="s">
        <v>21</v>
      </c>
      <c r="B15" s="5">
        <v>32</v>
      </c>
      <c r="C15" s="5">
        <v>5.8718749247491324</v>
      </c>
      <c r="D15" s="5">
        <v>257557</v>
      </c>
      <c r="E15" s="5">
        <v>75491</v>
      </c>
      <c r="F15" s="5">
        <v>441</v>
      </c>
      <c r="G15" s="5">
        <v>6461</v>
      </c>
      <c r="H15" s="5">
        <v>767</v>
      </c>
    </row>
    <row r="16" spans="1:8" x14ac:dyDescent="0.3">
      <c r="A16" s="4" t="s">
        <v>22</v>
      </c>
      <c r="B16" s="5">
        <v>32</v>
      </c>
      <c r="C16" s="5">
        <v>5.9503125439514415</v>
      </c>
      <c r="D16" s="5">
        <v>261215</v>
      </c>
      <c r="E16" s="5">
        <v>76647</v>
      </c>
      <c r="F16" s="5">
        <v>600</v>
      </c>
      <c r="G16" s="5">
        <v>6515</v>
      </c>
      <c r="H16" s="5">
        <v>774</v>
      </c>
    </row>
    <row r="17" spans="1:8" x14ac:dyDescent="0.3">
      <c r="A17" s="4" t="s">
        <v>23</v>
      </c>
      <c r="B17" s="5">
        <v>32</v>
      </c>
      <c r="C17" s="5">
        <v>6.030000067315993</v>
      </c>
      <c r="D17" s="5">
        <v>263795</v>
      </c>
      <c r="E17" s="5">
        <v>77500</v>
      </c>
      <c r="F17" s="5">
        <v>478</v>
      </c>
      <c r="G17" s="5">
        <v>5845</v>
      </c>
      <c r="H17" s="5">
        <v>859</v>
      </c>
    </row>
    <row r="18" spans="1:8" x14ac:dyDescent="0.3">
      <c r="A18" s="4" t="s">
        <v>24</v>
      </c>
      <c r="B18" s="5">
        <v>32</v>
      </c>
      <c r="C18" s="5">
        <v>5.3278124725911784</v>
      </c>
      <c r="D18" s="5">
        <v>238284</v>
      </c>
      <c r="E18" s="5">
        <v>74485</v>
      </c>
      <c r="F18" s="5">
        <v>424</v>
      </c>
      <c r="G18" s="5">
        <v>6257</v>
      </c>
      <c r="H18" s="5">
        <v>782</v>
      </c>
    </row>
    <row r="19" spans="1:8" x14ac:dyDescent="0.3">
      <c r="A19" s="4" t="s">
        <v>25</v>
      </c>
      <c r="B19" s="5">
        <v>32</v>
      </c>
      <c r="C19" s="5">
        <v>5.8412500396370906</v>
      </c>
      <c r="D19" s="5">
        <v>267124</v>
      </c>
      <c r="E19" s="5">
        <v>76709</v>
      </c>
      <c r="F19" s="5">
        <v>481</v>
      </c>
      <c r="G19" s="5">
        <v>7453</v>
      </c>
      <c r="H19" s="5">
        <v>601</v>
      </c>
    </row>
    <row r="20" spans="1:8" x14ac:dyDescent="0.3">
      <c r="A20" s="4" t="s">
        <v>26</v>
      </c>
      <c r="B20" s="5">
        <v>32</v>
      </c>
      <c r="C20" s="5">
        <v>5.4675000272691285</v>
      </c>
      <c r="D20" s="5">
        <v>236621</v>
      </c>
      <c r="E20" s="5">
        <v>73326</v>
      </c>
      <c r="F20" s="5">
        <v>439</v>
      </c>
      <c r="G20" s="5">
        <v>5962</v>
      </c>
      <c r="H20" s="5">
        <v>673</v>
      </c>
    </row>
    <row r="21" spans="1:8" x14ac:dyDescent="0.3">
      <c r="A21" s="4" t="s">
        <v>27</v>
      </c>
      <c r="B21" s="5">
        <v>32</v>
      </c>
      <c r="C21" s="5">
        <v>5.6328125181607911</v>
      </c>
      <c r="D21" s="5">
        <v>253849</v>
      </c>
      <c r="E21" s="5">
        <v>75186</v>
      </c>
      <c r="F21" s="5">
        <v>364</v>
      </c>
      <c r="G21" s="5">
        <v>6172</v>
      </c>
      <c r="H21" s="5">
        <v>909</v>
      </c>
    </row>
    <row r="22" spans="1:8" x14ac:dyDescent="0.3">
      <c r="A22" s="4" t="s">
        <v>28</v>
      </c>
      <c r="B22" s="5">
        <v>32</v>
      </c>
      <c r="C22" s="5">
        <v>5.5346875265240651</v>
      </c>
      <c r="D22" s="5">
        <v>250688</v>
      </c>
      <c r="E22" s="5">
        <v>74604</v>
      </c>
      <c r="F22" s="5">
        <v>564</v>
      </c>
      <c r="G22" s="5">
        <v>6408</v>
      </c>
      <c r="H22" s="5">
        <v>634</v>
      </c>
    </row>
    <row r="23" spans="1:8" x14ac:dyDescent="0.3">
      <c r="A23" s="4" t="s">
        <v>29</v>
      </c>
      <c r="B23" s="5">
        <v>32</v>
      </c>
      <c r="C23" s="5">
        <v>5.9153124988079089</v>
      </c>
      <c r="D23" s="5">
        <v>258516</v>
      </c>
      <c r="E23" s="5">
        <v>74514</v>
      </c>
      <c r="F23" s="5">
        <v>345</v>
      </c>
      <c r="G23" s="5">
        <v>6322</v>
      </c>
      <c r="H23" s="5">
        <v>757</v>
      </c>
    </row>
    <row r="24" spans="1:8" x14ac:dyDescent="0.3">
      <c r="A24" s="4" t="s">
        <v>30</v>
      </c>
      <c r="B24" s="5">
        <v>32</v>
      </c>
      <c r="C24" s="5">
        <v>5.3615625165402907</v>
      </c>
      <c r="D24" s="5">
        <v>242996</v>
      </c>
      <c r="E24" s="5">
        <v>74114</v>
      </c>
      <c r="F24" s="5">
        <v>378</v>
      </c>
      <c r="G24" s="5">
        <v>6694</v>
      </c>
      <c r="H24" s="5">
        <v>575</v>
      </c>
    </row>
    <row r="25" spans="1:8" x14ac:dyDescent="0.3">
      <c r="A25" s="4" t="s">
        <v>31</v>
      </c>
      <c r="B25" s="5">
        <v>32</v>
      </c>
      <c r="C25" s="5">
        <v>5.1812499882071306</v>
      </c>
      <c r="D25" s="5">
        <v>234289</v>
      </c>
      <c r="E25" s="5">
        <v>72722</v>
      </c>
      <c r="F25" s="5">
        <v>448</v>
      </c>
      <c r="G25" s="5">
        <v>6559</v>
      </c>
      <c r="H25" s="5">
        <v>520</v>
      </c>
    </row>
    <row r="26" spans="1:8" x14ac:dyDescent="0.3">
      <c r="A26" s="4" t="s">
        <v>32</v>
      </c>
      <c r="B26" s="5">
        <v>31</v>
      </c>
      <c r="C26" s="5">
        <v>6.1006451037622274</v>
      </c>
      <c r="D26" s="5">
        <v>258726</v>
      </c>
      <c r="E26" s="5">
        <v>73592</v>
      </c>
      <c r="F26" s="5">
        <v>513</v>
      </c>
      <c r="G26" s="5">
        <v>6775</v>
      </c>
      <c r="H26" s="5">
        <v>628</v>
      </c>
    </row>
    <row r="27" spans="1:8" x14ac:dyDescent="0.3">
      <c r="A27" s="6">
        <v>42374</v>
      </c>
      <c r="B27" s="5">
        <v>30</v>
      </c>
      <c r="C27" s="5">
        <v>4.9749999940395355</v>
      </c>
      <c r="D27" s="5">
        <v>206870</v>
      </c>
      <c r="E27" s="5">
        <v>66913</v>
      </c>
      <c r="F27" s="5">
        <v>471</v>
      </c>
      <c r="G27" s="5">
        <v>4808</v>
      </c>
      <c r="H27" s="5">
        <v>679</v>
      </c>
    </row>
    <row r="28" spans="1:8" x14ac:dyDescent="0.3">
      <c r="A28" s="6">
        <v>42405</v>
      </c>
      <c r="B28" s="5">
        <v>29</v>
      </c>
      <c r="C28" s="5">
        <v>4.9672413643064184</v>
      </c>
      <c r="D28" s="5">
        <v>204434</v>
      </c>
      <c r="E28" s="5">
        <v>65988</v>
      </c>
      <c r="F28" s="5">
        <v>382</v>
      </c>
      <c r="G28" s="5">
        <v>5418</v>
      </c>
      <c r="H28" s="5">
        <v>466</v>
      </c>
    </row>
    <row r="29" spans="1:8" x14ac:dyDescent="0.3">
      <c r="A29" s="6">
        <v>42434</v>
      </c>
      <c r="B29" s="5">
        <v>29</v>
      </c>
      <c r="C29" s="5">
        <v>6.0944827448833614</v>
      </c>
      <c r="D29" s="5">
        <v>248203</v>
      </c>
      <c r="E29" s="5">
        <v>71163</v>
      </c>
      <c r="F29" s="5">
        <v>430</v>
      </c>
      <c r="G29" s="5">
        <v>5897</v>
      </c>
      <c r="H29" s="5">
        <v>723</v>
      </c>
    </row>
    <row r="30" spans="1:8" x14ac:dyDescent="0.3">
      <c r="A30" s="6">
        <v>42465</v>
      </c>
      <c r="B30" s="5">
        <v>29</v>
      </c>
      <c r="C30" s="5">
        <v>4.9403447919878456</v>
      </c>
      <c r="D30" s="5">
        <v>196149</v>
      </c>
      <c r="E30" s="5">
        <v>66211</v>
      </c>
      <c r="F30" s="5">
        <v>323</v>
      </c>
      <c r="G30" s="5">
        <v>5214</v>
      </c>
      <c r="H30" s="5">
        <v>405</v>
      </c>
    </row>
    <row r="31" spans="1:8" x14ac:dyDescent="0.3">
      <c r="A31" s="6">
        <v>42495</v>
      </c>
      <c r="B31" s="5">
        <v>29</v>
      </c>
      <c r="C31" s="5">
        <v>6.2165517437046933</v>
      </c>
      <c r="D31" s="5">
        <v>253200</v>
      </c>
      <c r="E31" s="5">
        <v>70037</v>
      </c>
      <c r="F31" s="5">
        <v>448</v>
      </c>
      <c r="G31" s="5">
        <v>6010</v>
      </c>
      <c r="H31" s="5">
        <v>640</v>
      </c>
    </row>
    <row r="32" spans="1:8" x14ac:dyDescent="0.3">
      <c r="A32" s="6">
        <v>42526</v>
      </c>
      <c r="B32" s="5">
        <v>29</v>
      </c>
      <c r="C32" s="5">
        <v>5.4572413758342639</v>
      </c>
      <c r="D32" s="5">
        <v>217287</v>
      </c>
      <c r="E32" s="5">
        <v>68877</v>
      </c>
      <c r="F32" s="5">
        <v>328</v>
      </c>
      <c r="G32" s="5">
        <v>5856</v>
      </c>
      <c r="H32" s="5">
        <v>592</v>
      </c>
    </row>
    <row r="33" spans="1:8" x14ac:dyDescent="0.3">
      <c r="A33" s="6">
        <v>42556</v>
      </c>
      <c r="B33" s="5">
        <v>29</v>
      </c>
      <c r="C33" s="5">
        <v>5.1244827714459618</v>
      </c>
      <c r="D33" s="5">
        <v>207386</v>
      </c>
      <c r="E33" s="5">
        <v>65141</v>
      </c>
      <c r="F33" s="5">
        <v>407</v>
      </c>
      <c r="G33" s="5">
        <v>5256</v>
      </c>
      <c r="H33" s="5">
        <v>598</v>
      </c>
    </row>
    <row r="34" spans="1:8" x14ac:dyDescent="0.3">
      <c r="A34" s="6">
        <v>42587</v>
      </c>
      <c r="B34" s="5">
        <v>27</v>
      </c>
      <c r="C34" s="5">
        <v>5.1399999812797281</v>
      </c>
      <c r="D34" s="5">
        <v>190334</v>
      </c>
      <c r="E34" s="5">
        <v>62193</v>
      </c>
      <c r="F34" s="5">
        <v>469</v>
      </c>
      <c r="G34" s="5">
        <v>4990</v>
      </c>
      <c r="H34" s="5">
        <v>461</v>
      </c>
    </row>
    <row r="35" spans="1:8" x14ac:dyDescent="0.3">
      <c r="A35" s="6">
        <v>42618</v>
      </c>
      <c r="B35" s="5">
        <v>27</v>
      </c>
      <c r="C35" s="5">
        <v>5.9629629585478066</v>
      </c>
      <c r="D35" s="5">
        <v>222718</v>
      </c>
      <c r="E35" s="5">
        <v>63063</v>
      </c>
      <c r="F35" s="5">
        <v>418</v>
      </c>
      <c r="G35" s="5">
        <v>5432</v>
      </c>
      <c r="H35" s="5">
        <v>617</v>
      </c>
    </row>
    <row r="36" spans="1:8" x14ac:dyDescent="0.3">
      <c r="A36" s="6">
        <v>42648</v>
      </c>
      <c r="B36" s="5">
        <v>26</v>
      </c>
      <c r="C36" s="5">
        <v>5.6661537530330515</v>
      </c>
      <c r="D36" s="5">
        <v>206737</v>
      </c>
      <c r="E36" s="5">
        <v>57963</v>
      </c>
      <c r="F36" s="5">
        <v>485</v>
      </c>
      <c r="G36" s="5">
        <v>4663</v>
      </c>
      <c r="H36" s="5">
        <v>629</v>
      </c>
    </row>
    <row r="37" spans="1:8" x14ac:dyDescent="0.3">
      <c r="A37" s="6">
        <v>42679</v>
      </c>
      <c r="B37" s="5">
        <v>24</v>
      </c>
      <c r="C37" s="5">
        <v>5.4945833086967468</v>
      </c>
      <c r="D37" s="5">
        <v>180468</v>
      </c>
      <c r="E37" s="5">
        <v>52562</v>
      </c>
      <c r="F37" s="5">
        <v>348</v>
      </c>
      <c r="G37" s="5">
        <v>4429</v>
      </c>
      <c r="H37" s="5">
        <v>510</v>
      </c>
    </row>
    <row r="38" spans="1:8" x14ac:dyDescent="0.3">
      <c r="A38" s="6">
        <v>42708</v>
      </c>
      <c r="B38" s="5">
        <v>65</v>
      </c>
      <c r="C38" s="5">
        <v>5.9827272485602991</v>
      </c>
      <c r="D38" s="5">
        <v>543632</v>
      </c>
      <c r="E38" s="5">
        <v>157786</v>
      </c>
      <c r="F38" s="5">
        <v>518</v>
      </c>
      <c r="G38" s="5">
        <v>13134</v>
      </c>
      <c r="H38" s="5">
        <v>1472</v>
      </c>
    </row>
    <row r="39" spans="1:8" x14ac:dyDescent="0.3">
      <c r="A39" s="6">
        <v>42709</v>
      </c>
      <c r="B39" s="5">
        <v>21</v>
      </c>
      <c r="C39" s="5">
        <v>2.4433333211179296</v>
      </c>
      <c r="D39" s="5">
        <v>73129</v>
      </c>
      <c r="E39" s="5">
        <v>23925</v>
      </c>
      <c r="F39" s="5">
        <v>45</v>
      </c>
      <c r="G39" s="5">
        <v>2075</v>
      </c>
      <c r="H39" s="5">
        <v>88</v>
      </c>
    </row>
    <row r="40" spans="1:8" x14ac:dyDescent="0.3">
      <c r="A40" s="4" t="s">
        <v>46</v>
      </c>
      <c r="B40" s="5">
        <v>972</v>
      </c>
      <c r="C40" s="5">
        <v>5.4732330888064746</v>
      </c>
      <c r="D40" s="5">
        <v>7451452</v>
      </c>
      <c r="E40" s="5">
        <v>2244286</v>
      </c>
      <c r="F40" s="5">
        <v>13010</v>
      </c>
      <c r="G40" s="5">
        <v>187811</v>
      </c>
      <c r="H40" s="5">
        <v>20631</v>
      </c>
    </row>
  </sheetData>
  <conditionalFormatting sqref="A1:XF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{ACF92F3B-D0DC-4830-B70A-7FF7E8C70AFA}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F92F3B-D0DC-4830-B70A-7FF7E8C70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4F70-90DE-45FC-B38A-9A901CEB18CF}">
  <dimension ref="A1"/>
  <sheetViews>
    <sheetView showGridLines="0" workbookViewId="0">
      <selection activeCell="Q10" sqref="Q10"/>
    </sheetView>
  </sheetViews>
  <sheetFormatPr defaultRowHeight="14.4" x14ac:dyDescent="0.3"/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dailyActivity_merged</vt:lpstr>
      <vt:lpstr>Analysis_1</vt:lpstr>
      <vt:lpstr>Table_1</vt:lpstr>
      <vt:lpstr>Dashboard_1</vt:lpstr>
      <vt:lpstr>Analysis_2</vt:lpstr>
      <vt:lpstr>Table_2</vt:lpstr>
      <vt:lpstr>Dashboard_2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Shubhankar Kulkarni</cp:lastModifiedBy>
  <dcterms:created xsi:type="dcterms:W3CDTF">2024-06-24T18:43:12Z</dcterms:created>
  <dcterms:modified xsi:type="dcterms:W3CDTF">2024-06-28T09:18:21Z</dcterms:modified>
</cp:coreProperties>
</file>