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1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ubh\Downloads\"/>
    </mc:Choice>
  </mc:AlternateContent>
  <xr:revisionPtr revIDLastSave="0" documentId="8_{97187D4E-BF15-4E24-BB28-63E223ED065A}" xr6:coauthVersionLast="47" xr6:coauthVersionMax="47" xr10:uidLastSave="{00000000-0000-0000-0000-000000000000}"/>
  <bookViews>
    <workbookView xWindow="-120" yWindow="-120" windowWidth="29040" windowHeight="16440" firstSheet="3" activeTab="5" xr2:uid="{00000000-000D-0000-FFFF-FFFF00000000}"/>
  </bookViews>
  <sheets>
    <sheet name="production_dataset" sheetId="1" r:id="rId1"/>
    <sheet name="demand_dataset" sheetId="2" r:id="rId2"/>
    <sheet name="safety_incident_dataset" sheetId="3" r:id="rId3"/>
    <sheet name="equipment_performance_dataset" sheetId="4" r:id="rId4"/>
    <sheet name="environmental_monitoring_datase" sheetId="5" r:id="rId5"/>
    <sheet name="relationship_plots" sheetId="6" r:id="rId6"/>
  </sheets>
  <definedNames>
    <definedName name="_xlnm._FilterDatabase" localSheetId="0" hidden="1">production_dataset!$A$3:$D$715</definedName>
    <definedName name="_xlchart.v1.0" hidden="1">production_dataset!$B$4:$B$715</definedName>
    <definedName name="_xlchart.v1.1" hidden="1">demand_dataset!$B$4:$B$733</definedName>
    <definedName name="_xlchart.v1.2" hidden="1">equipment_performance_dataset!$E$4:$E$253</definedName>
    <definedName name="_xlchart.v1.3" hidden="1">equipment_performance_dataset!$C$4:$C$253</definedName>
    <definedName name="_xlchart.v1.4" hidden="1">environmental_monitoring_datase!$C$4:$C$503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" i="5" l="1"/>
  <c r="K34" i="5"/>
  <c r="G35" i="5"/>
  <c r="G36" i="5"/>
  <c r="G37" i="5"/>
  <c r="G38" i="5"/>
  <c r="G39" i="5"/>
  <c r="G40" i="5"/>
  <c r="G41" i="5"/>
  <c r="G34" i="5"/>
  <c r="L41" i="4"/>
  <c r="L40" i="4"/>
  <c r="H41" i="4"/>
  <c r="H42" i="4"/>
  <c r="H43" i="4"/>
  <c r="H44" i="4"/>
  <c r="H40" i="4"/>
  <c r="H61" i="3"/>
  <c r="H62" i="3"/>
  <c r="H63" i="3"/>
  <c r="H64" i="3"/>
  <c r="H60" i="3"/>
  <c r="H45" i="3"/>
  <c r="H46" i="3"/>
  <c r="H47" i="3"/>
  <c r="H48" i="3"/>
  <c r="H44" i="3"/>
  <c r="H29" i="3"/>
  <c r="H30" i="3"/>
  <c r="H28" i="3"/>
  <c r="H13" i="3"/>
  <c r="H14" i="3"/>
  <c r="H15" i="3"/>
  <c r="H16" i="3"/>
  <c r="H17" i="3"/>
  <c r="H12" i="3"/>
  <c r="L33" i="2"/>
  <c r="L34" i="2"/>
  <c r="L35" i="2"/>
  <c r="H34" i="2"/>
  <c r="H35" i="2"/>
  <c r="H36" i="2"/>
  <c r="H37" i="2"/>
  <c r="H33" i="2"/>
  <c r="L37" i="1"/>
  <c r="L38" i="1"/>
  <c r="L36" i="1"/>
  <c r="H37" i="1"/>
  <c r="H38" i="1"/>
  <c r="H39" i="1"/>
  <c r="H40" i="1"/>
  <c r="H36" i="1"/>
  <c r="J12" i="5"/>
  <c r="J11" i="5"/>
  <c r="J10" i="5"/>
  <c r="J9" i="5"/>
  <c r="J8" i="5"/>
  <c r="K18" i="4"/>
  <c r="K17" i="4"/>
  <c r="K16" i="4"/>
  <c r="K15" i="4"/>
  <c r="K14" i="4"/>
  <c r="K13" i="4"/>
  <c r="K12" i="4"/>
  <c r="K11" i="4"/>
  <c r="K10" i="4"/>
  <c r="K9" i="4"/>
  <c r="L14" i="2"/>
  <c r="L13" i="2"/>
  <c r="L12" i="2"/>
  <c r="L11" i="2"/>
  <c r="L10" i="2"/>
  <c r="L15" i="1"/>
  <c r="L14" i="1"/>
  <c r="L13" i="1"/>
  <c r="L12" i="1"/>
  <c r="L11" i="1"/>
  <c r="I12" i="1"/>
  <c r="I8" i="1"/>
  <c r="I7" i="1"/>
  <c r="H18" i="4"/>
  <c r="H17" i="4"/>
  <c r="H10" i="4"/>
  <c r="H9" i="4"/>
  <c r="H8" i="4"/>
  <c r="H7" i="4"/>
  <c r="I13" i="2"/>
  <c r="G12" i="5"/>
  <c r="G8" i="5"/>
  <c r="G9" i="5" s="1"/>
  <c r="G11" i="5" s="1"/>
  <c r="G7" i="5"/>
  <c r="I12" i="2"/>
  <c r="I8" i="2"/>
  <c r="I7" i="2"/>
  <c r="I9" i="1" l="1"/>
  <c r="I10" i="1" s="1"/>
  <c r="H11" i="4"/>
  <c r="H15" i="4" s="1"/>
  <c r="H12" i="4"/>
  <c r="H16" i="4" s="1"/>
  <c r="G10" i="5"/>
  <c r="I11" i="2"/>
  <c r="I9" i="2"/>
  <c r="I10" i="2"/>
  <c r="I11" i="1" l="1"/>
  <c r="H14" i="4"/>
  <c r="H13" i="4"/>
  <c r="E733" i="2"/>
  <c r="E717" i="2"/>
  <c r="E701" i="2"/>
  <c r="E685" i="2"/>
  <c r="E669" i="2"/>
  <c r="E653" i="2"/>
  <c r="E637" i="2"/>
  <c r="E621" i="2"/>
  <c r="E605" i="2"/>
  <c r="E589" i="2"/>
  <c r="E573" i="2"/>
  <c r="E557" i="2"/>
  <c r="E541" i="2"/>
  <c r="E525" i="2"/>
  <c r="E509" i="2"/>
  <c r="E493" i="2"/>
  <c r="E477" i="2"/>
  <c r="E461" i="2"/>
  <c r="E445" i="2"/>
  <c r="E429" i="2"/>
  <c r="E413" i="2"/>
  <c r="E397" i="2"/>
  <c r="E381" i="2"/>
  <c r="E365" i="2"/>
  <c r="E349" i="2"/>
  <c r="E333" i="2"/>
  <c r="E317" i="2"/>
  <c r="E301" i="2"/>
  <c r="E285" i="2"/>
  <c r="E269" i="2"/>
  <c r="E253" i="2"/>
  <c r="E237" i="2"/>
  <c r="E221" i="2"/>
  <c r="E205" i="2"/>
  <c r="E189" i="2"/>
  <c r="E173" i="2"/>
  <c r="E157" i="2"/>
  <c r="E141" i="2"/>
  <c r="E125" i="2"/>
  <c r="E109" i="2"/>
  <c r="E93" i="2"/>
  <c r="E77" i="2"/>
  <c r="E61" i="2"/>
  <c r="E45" i="2"/>
  <c r="E29" i="2"/>
  <c r="E13" i="2"/>
  <c r="E732" i="2"/>
  <c r="E716" i="2"/>
  <c r="E700" i="2"/>
  <c r="E684" i="2"/>
  <c r="E668" i="2"/>
  <c r="E652" i="2"/>
  <c r="E636" i="2"/>
  <c r="E620" i="2"/>
  <c r="E604" i="2"/>
  <c r="E588" i="2"/>
  <c r="E572" i="2"/>
  <c r="E556" i="2"/>
  <c r="E540" i="2"/>
  <c r="E524" i="2"/>
  <c r="E508" i="2"/>
  <c r="E492" i="2"/>
  <c r="E476" i="2"/>
  <c r="E460" i="2"/>
  <c r="E444" i="2"/>
  <c r="E428" i="2"/>
  <c r="E412" i="2"/>
  <c r="E396" i="2"/>
  <c r="E380" i="2"/>
  <c r="E364" i="2"/>
  <c r="E348" i="2"/>
  <c r="E332" i="2"/>
  <c r="E316" i="2"/>
  <c r="E300" i="2"/>
  <c r="E284" i="2"/>
  <c r="E268" i="2"/>
  <c r="E252" i="2"/>
  <c r="E236" i="2"/>
  <c r="E220" i="2"/>
  <c r="E204" i="2"/>
  <c r="E188" i="2"/>
  <c r="E172" i="2"/>
  <c r="E156" i="2"/>
  <c r="E140" i="2"/>
  <c r="E124" i="2"/>
  <c r="E714" i="2"/>
  <c r="E696" i="2"/>
  <c r="E678" i="2"/>
  <c r="E660" i="2"/>
  <c r="E642" i="2"/>
  <c r="E624" i="2"/>
  <c r="E606" i="2"/>
  <c r="E586" i="2"/>
  <c r="E568" i="2"/>
  <c r="E550" i="2"/>
  <c r="E532" i="2"/>
  <c r="E514" i="2"/>
  <c r="E496" i="2"/>
  <c r="E478" i="2"/>
  <c r="E458" i="2"/>
  <c r="E440" i="2"/>
  <c r="E422" i="2"/>
  <c r="E404" i="2"/>
  <c r="E386" i="2"/>
  <c r="E368" i="2"/>
  <c r="E350" i="2"/>
  <c r="E330" i="2"/>
  <c r="E312" i="2"/>
  <c r="E294" i="2"/>
  <c r="E276" i="2"/>
  <c r="E258" i="2"/>
  <c r="E240" i="2"/>
  <c r="E222" i="2"/>
  <c r="E202" i="2"/>
  <c r="E184" i="2"/>
  <c r="E166" i="2"/>
  <c r="E148" i="2"/>
  <c r="E130" i="2"/>
  <c r="E112" i="2"/>
  <c r="E95" i="2"/>
  <c r="E78" i="2"/>
  <c r="E60" i="2"/>
  <c r="E43" i="2"/>
  <c r="E26" i="2"/>
  <c r="E11" i="2"/>
  <c r="E731" i="2"/>
  <c r="E713" i="2"/>
  <c r="E695" i="2"/>
  <c r="E677" i="2"/>
  <c r="E659" i="2"/>
  <c r="E641" i="2"/>
  <c r="E623" i="2"/>
  <c r="E603" i="2"/>
  <c r="E585" i="2"/>
  <c r="E567" i="2"/>
  <c r="E549" i="2"/>
  <c r="E531" i="2"/>
  <c r="E513" i="2"/>
  <c r="E495" i="2"/>
  <c r="E475" i="2"/>
  <c r="E457" i="2"/>
  <c r="E439" i="2"/>
  <c r="E421" i="2"/>
  <c r="E403" i="2"/>
  <c r="E385" i="2"/>
  <c r="E367" i="2"/>
  <c r="E347" i="2"/>
  <c r="E329" i="2"/>
  <c r="E311" i="2"/>
  <c r="E293" i="2"/>
  <c r="E275" i="2"/>
  <c r="E257" i="2"/>
  <c r="E239" i="2"/>
  <c r="E219" i="2"/>
  <c r="E201" i="2"/>
  <c r="E183" i="2"/>
  <c r="E165" i="2"/>
  <c r="E147" i="2"/>
  <c r="E129" i="2"/>
  <c r="E111" i="2"/>
  <c r="E94" i="2"/>
  <c r="E76" i="2"/>
  <c r="E59" i="2"/>
  <c r="E42" i="2"/>
  <c r="E25" i="2"/>
  <c r="E730" i="2"/>
  <c r="E712" i="2"/>
  <c r="E694" i="2"/>
  <c r="E676" i="2"/>
  <c r="E710" i="2"/>
  <c r="E689" i="2"/>
  <c r="E666" i="2"/>
  <c r="E646" i="2"/>
  <c r="E626" i="2"/>
  <c r="E602" i="2"/>
  <c r="E582" i="2"/>
  <c r="E562" i="2"/>
  <c r="E542" i="2"/>
  <c r="E520" i="2"/>
  <c r="E500" i="2"/>
  <c r="E480" i="2"/>
  <c r="E456" i="2"/>
  <c r="E436" i="2"/>
  <c r="E416" i="2"/>
  <c r="E394" i="2"/>
  <c r="E374" i="2"/>
  <c r="E354" i="2"/>
  <c r="E334" i="2"/>
  <c r="E310" i="2"/>
  <c r="E290" i="2"/>
  <c r="E270" i="2"/>
  <c r="E248" i="2"/>
  <c r="E228" i="2"/>
  <c r="E208" i="2"/>
  <c r="E186" i="2"/>
  <c r="E164" i="2"/>
  <c r="E144" i="2"/>
  <c r="E122" i="2"/>
  <c r="E103" i="2"/>
  <c r="E84" i="2"/>
  <c r="E65" i="2"/>
  <c r="E46" i="2"/>
  <c r="E24" i="2"/>
  <c r="E9" i="2"/>
  <c r="E709" i="2"/>
  <c r="E688" i="2"/>
  <c r="E665" i="2"/>
  <c r="E645" i="2"/>
  <c r="E625" i="2"/>
  <c r="E601" i="2"/>
  <c r="E581" i="2"/>
  <c r="E561" i="2"/>
  <c r="E539" i="2"/>
  <c r="E519" i="2"/>
  <c r="E499" i="2"/>
  <c r="E479" i="2"/>
  <c r="E455" i="2"/>
  <c r="E435" i="2"/>
  <c r="E415" i="2"/>
  <c r="E393" i="2"/>
  <c r="E373" i="2"/>
  <c r="E353" i="2"/>
  <c r="E331" i="2"/>
  <c r="E309" i="2"/>
  <c r="E289" i="2"/>
  <c r="E267" i="2"/>
  <c r="E247" i="2"/>
  <c r="E227" i="2"/>
  <c r="E207" i="2"/>
  <c r="E185" i="2"/>
  <c r="E163" i="2"/>
  <c r="E143" i="2"/>
  <c r="E121" i="2"/>
  <c r="E102" i="2"/>
  <c r="E83" i="2"/>
  <c r="E64" i="2"/>
  <c r="E44" i="2"/>
  <c r="E23" i="2"/>
  <c r="E729" i="2"/>
  <c r="E708" i="2"/>
  <c r="E687" i="2"/>
  <c r="E664" i="2"/>
  <c r="E644" i="2"/>
  <c r="E622" i="2"/>
  <c r="E600" i="2"/>
  <c r="E580" i="2"/>
  <c r="E560" i="2"/>
  <c r="E538" i="2"/>
  <c r="E518" i="2"/>
  <c r="E498" i="2"/>
  <c r="E474" i="2"/>
  <c r="E454" i="2"/>
  <c r="E434" i="2"/>
  <c r="E705" i="2"/>
  <c r="E679" i="2"/>
  <c r="E651" i="2"/>
  <c r="E628" i="2"/>
  <c r="E598" i="2"/>
  <c r="E575" i="2"/>
  <c r="E548" i="2"/>
  <c r="E523" i="2"/>
  <c r="E497" i="2"/>
  <c r="E470" i="2"/>
  <c r="E447" i="2"/>
  <c r="E420" i="2"/>
  <c r="E398" i="2"/>
  <c r="E372" i="2"/>
  <c r="E346" i="2"/>
  <c r="E324" i="2"/>
  <c r="E302" i="2"/>
  <c r="E278" i="2"/>
  <c r="E254" i="2"/>
  <c r="E230" i="2"/>
  <c r="E206" i="2"/>
  <c r="E180" i="2"/>
  <c r="E158" i="2"/>
  <c r="E134" i="2"/>
  <c r="E110" i="2"/>
  <c r="E88" i="2"/>
  <c r="E67" i="2"/>
  <c r="E41" i="2"/>
  <c r="E20" i="2"/>
  <c r="E6" i="2"/>
  <c r="E728" i="2"/>
  <c r="E704" i="2"/>
  <c r="E675" i="2"/>
  <c r="E650" i="2"/>
  <c r="E627" i="2"/>
  <c r="E597" i="2"/>
  <c r="E574" i="2"/>
  <c r="E547" i="2"/>
  <c r="E522" i="2"/>
  <c r="E494" i="2"/>
  <c r="E469" i="2"/>
  <c r="E446" i="2"/>
  <c r="E419" i="2"/>
  <c r="E395" i="2"/>
  <c r="E371" i="2"/>
  <c r="E345" i="2"/>
  <c r="E323" i="2"/>
  <c r="E299" i="2"/>
  <c r="E277" i="2"/>
  <c r="E251" i="2"/>
  <c r="E229" i="2"/>
  <c r="E203" i="2"/>
  <c r="E179" i="2"/>
  <c r="E155" i="2"/>
  <c r="E133" i="2"/>
  <c r="E108" i="2"/>
  <c r="E87" i="2"/>
  <c r="E66" i="2"/>
  <c r="E40" i="2"/>
  <c r="E19" i="2"/>
  <c r="E5" i="2"/>
  <c r="E727" i="2"/>
  <c r="E703" i="2"/>
  <c r="E674" i="2"/>
  <c r="E649" i="2"/>
  <c r="E619" i="2"/>
  <c r="E596" i="2"/>
  <c r="E571" i="2"/>
  <c r="E546" i="2"/>
  <c r="E521" i="2"/>
  <c r="E491" i="2"/>
  <c r="E468" i="2"/>
  <c r="E443" i="2"/>
  <c r="E418" i="2"/>
  <c r="E392" i="2"/>
  <c r="E370" i="2"/>
  <c r="E344" i="2"/>
  <c r="E322" i="2"/>
  <c r="E298" i="2"/>
  <c r="E274" i="2"/>
  <c r="E250" i="2"/>
  <c r="E226" i="2"/>
  <c r="E200" i="2"/>
  <c r="E178" i="2"/>
  <c r="E154" i="2"/>
  <c r="E132" i="2"/>
  <c r="E107" i="2"/>
  <c r="E86" i="2"/>
  <c r="E63" i="2"/>
  <c r="E39" i="2"/>
  <c r="E18" i="2"/>
  <c r="E4" i="2"/>
  <c r="E726" i="2"/>
  <c r="E702" i="2"/>
  <c r="E673" i="2"/>
  <c r="E648" i="2"/>
  <c r="E618" i="2"/>
  <c r="E595" i="2"/>
  <c r="E570" i="2"/>
  <c r="E545" i="2"/>
  <c r="E517" i="2"/>
  <c r="E490" i="2"/>
  <c r="E467" i="2"/>
  <c r="E442" i="2"/>
  <c r="E417" i="2"/>
  <c r="E391" i="2"/>
  <c r="E369" i="2"/>
  <c r="E343" i="2"/>
  <c r="E321" i="2"/>
  <c r="E297" i="2"/>
  <c r="E273" i="2"/>
  <c r="E249" i="2"/>
  <c r="E225" i="2"/>
  <c r="E199" i="2"/>
  <c r="E177" i="2"/>
  <c r="E153" i="2"/>
  <c r="E131" i="2"/>
  <c r="E106" i="2"/>
  <c r="E85" i="2"/>
  <c r="E62" i="2"/>
  <c r="E38" i="2"/>
  <c r="E17" i="2"/>
  <c r="E725" i="2"/>
  <c r="E699" i="2"/>
  <c r="E672" i="2"/>
  <c r="E647" i="2"/>
  <c r="E617" i="2"/>
  <c r="E594" i="2"/>
  <c r="E569" i="2"/>
  <c r="E544" i="2"/>
  <c r="E516" i="2"/>
  <c r="E489" i="2"/>
  <c r="E466" i="2"/>
  <c r="E441" i="2"/>
  <c r="E414" i="2"/>
  <c r="E390" i="2"/>
  <c r="E366" i="2"/>
  <c r="E342" i="2"/>
  <c r="E320" i="2"/>
  <c r="E296" i="2"/>
  <c r="E272" i="2"/>
  <c r="E246" i="2"/>
  <c r="E224" i="2"/>
  <c r="E198" i="2"/>
  <c r="E176" i="2"/>
  <c r="E152" i="2"/>
  <c r="E128" i="2"/>
  <c r="E105" i="2"/>
  <c r="E82" i="2"/>
  <c r="E58" i="2"/>
  <c r="E37" i="2"/>
  <c r="E16" i="2"/>
  <c r="E724" i="2"/>
  <c r="E698" i="2"/>
  <c r="E671" i="2"/>
  <c r="E643" i="2"/>
  <c r="E616" i="2"/>
  <c r="E593" i="2"/>
  <c r="E566" i="2"/>
  <c r="E543" i="2"/>
  <c r="E515" i="2"/>
  <c r="E488" i="2"/>
  <c r="E465" i="2"/>
  <c r="E438" i="2"/>
  <c r="E411" i="2"/>
  <c r="E389" i="2"/>
  <c r="E363" i="2"/>
  <c r="E341" i="2"/>
  <c r="E319" i="2"/>
  <c r="E295" i="2"/>
  <c r="E690" i="2"/>
  <c r="E640" i="2"/>
  <c r="E609" i="2"/>
  <c r="E563" i="2"/>
  <c r="E527" i="2"/>
  <c r="E483" i="2"/>
  <c r="E437" i="2"/>
  <c r="E402" i="2"/>
  <c r="E360" i="2"/>
  <c r="E326" i="2"/>
  <c r="E286" i="2"/>
  <c r="E255" i="2"/>
  <c r="E215" i="2"/>
  <c r="E182" i="2"/>
  <c r="E146" i="2"/>
  <c r="E115" i="2"/>
  <c r="E79" i="2"/>
  <c r="E50" i="2"/>
  <c r="E14" i="2"/>
  <c r="E686" i="2"/>
  <c r="E639" i="2"/>
  <c r="E608" i="2"/>
  <c r="E559" i="2"/>
  <c r="E526" i="2"/>
  <c r="E482" i="2"/>
  <c r="E433" i="2"/>
  <c r="E401" i="2"/>
  <c r="E359" i="2"/>
  <c r="E325" i="2"/>
  <c r="E283" i="2"/>
  <c r="E245" i="2"/>
  <c r="E214" i="2"/>
  <c r="E181" i="2"/>
  <c r="E145" i="2"/>
  <c r="E114" i="2"/>
  <c r="E75" i="2"/>
  <c r="E49" i="2"/>
  <c r="E723" i="2"/>
  <c r="E683" i="2"/>
  <c r="E638" i="2"/>
  <c r="E607" i="2"/>
  <c r="E558" i="2"/>
  <c r="E512" i="2"/>
  <c r="E481" i="2"/>
  <c r="E432" i="2"/>
  <c r="E400" i="2"/>
  <c r="E358" i="2"/>
  <c r="E318" i="2"/>
  <c r="E282" i="2"/>
  <c r="E244" i="2"/>
  <c r="E213" i="2"/>
  <c r="E175" i="2"/>
  <c r="E142" i="2"/>
  <c r="E113" i="2"/>
  <c r="E74" i="2"/>
  <c r="E48" i="2"/>
  <c r="E12" i="2"/>
  <c r="E722" i="2"/>
  <c r="E682" i="2"/>
  <c r="E635" i="2"/>
  <c r="E599" i="2"/>
  <c r="E555" i="2"/>
  <c r="E511" i="2"/>
  <c r="E473" i="2"/>
  <c r="E431" i="2"/>
  <c r="E399" i="2"/>
  <c r="E357" i="2"/>
  <c r="E315" i="2"/>
  <c r="E281" i="2"/>
  <c r="E243" i="2"/>
  <c r="E212" i="2"/>
  <c r="E174" i="2"/>
  <c r="E139" i="2"/>
  <c r="E104" i="2"/>
  <c r="E73" i="2"/>
  <c r="E47" i="2"/>
  <c r="E721" i="2"/>
  <c r="E681" i="2"/>
  <c r="E634" i="2"/>
  <c r="E592" i="2"/>
  <c r="E554" i="2"/>
  <c r="E510" i="2"/>
  <c r="E472" i="2"/>
  <c r="E430" i="2"/>
  <c r="E388" i="2"/>
  <c r="E356" i="2"/>
  <c r="E314" i="2"/>
  <c r="E280" i="2"/>
  <c r="E242" i="2"/>
  <c r="E211" i="2"/>
  <c r="E171" i="2"/>
  <c r="E138" i="2"/>
  <c r="E101" i="2"/>
  <c r="E72" i="2"/>
  <c r="E36" i="2"/>
  <c r="E10" i="2"/>
  <c r="E720" i="2"/>
  <c r="E680" i="2"/>
  <c r="E633" i="2"/>
  <c r="E591" i="2"/>
  <c r="E553" i="2"/>
  <c r="E507" i="2"/>
  <c r="E471" i="2"/>
  <c r="E427" i="2"/>
  <c r="E387" i="2"/>
  <c r="E355" i="2"/>
  <c r="E313" i="2"/>
  <c r="E279" i="2"/>
  <c r="E241" i="2"/>
  <c r="E210" i="2"/>
  <c r="E170" i="2"/>
  <c r="E137" i="2"/>
  <c r="E100" i="2"/>
  <c r="E71" i="2"/>
  <c r="E35" i="2"/>
  <c r="E719" i="2"/>
  <c r="E670" i="2"/>
  <c r="E632" i="2"/>
  <c r="E590" i="2"/>
  <c r="E552" i="2"/>
  <c r="E506" i="2"/>
  <c r="E464" i="2"/>
  <c r="E426" i="2"/>
  <c r="E384" i="2"/>
  <c r="E352" i="2"/>
  <c r="E308" i="2"/>
  <c r="E271" i="2"/>
  <c r="E238" i="2"/>
  <c r="E209" i="2"/>
  <c r="E169" i="2"/>
  <c r="E136" i="2"/>
  <c r="E99" i="2"/>
  <c r="E70" i="2"/>
  <c r="E34" i="2"/>
  <c r="E718" i="2"/>
  <c r="E667" i="2"/>
  <c r="E631" i="2"/>
  <c r="E587" i="2"/>
  <c r="E551" i="2"/>
  <c r="E505" i="2"/>
  <c r="E463" i="2"/>
  <c r="E425" i="2"/>
  <c r="E383" i="2"/>
  <c r="E351" i="2"/>
  <c r="E307" i="2"/>
  <c r="E266" i="2"/>
  <c r="E235" i="2"/>
  <c r="E197" i="2"/>
  <c r="E168" i="2"/>
  <c r="E135" i="2"/>
  <c r="E98" i="2"/>
  <c r="E69" i="2"/>
  <c r="E33" i="2"/>
  <c r="E8" i="2"/>
  <c r="E715" i="2"/>
  <c r="E663" i="2"/>
  <c r="E630" i="2"/>
  <c r="E584" i="2"/>
  <c r="E537" i="2"/>
  <c r="E504" i="2"/>
  <c r="E462" i="2"/>
  <c r="E424" i="2"/>
  <c r="E382" i="2"/>
  <c r="E340" i="2"/>
  <c r="E306" i="2"/>
  <c r="E265" i="2"/>
  <c r="E234" i="2"/>
  <c r="E196" i="2"/>
  <c r="E711" i="2"/>
  <c r="E614" i="2"/>
  <c r="E530" i="2"/>
  <c r="E448" i="2"/>
  <c r="E338" i="2"/>
  <c r="E261" i="2"/>
  <c r="E190" i="2"/>
  <c r="E117" i="2"/>
  <c r="E52" i="2"/>
  <c r="E707" i="2"/>
  <c r="E613" i="2"/>
  <c r="E529" i="2"/>
  <c r="E423" i="2"/>
  <c r="E337" i="2"/>
  <c r="E260" i="2"/>
  <c r="E187" i="2"/>
  <c r="E116" i="2"/>
  <c r="E51" i="2"/>
  <c r="E706" i="2"/>
  <c r="E612" i="2"/>
  <c r="E528" i="2"/>
  <c r="E410" i="2"/>
  <c r="E336" i="2"/>
  <c r="E259" i="2"/>
  <c r="E167" i="2"/>
  <c r="E97" i="2"/>
  <c r="E32" i="2"/>
  <c r="E697" i="2"/>
  <c r="E611" i="2"/>
  <c r="E503" i="2"/>
  <c r="E409" i="2"/>
  <c r="E335" i="2"/>
  <c r="E256" i="2"/>
  <c r="E162" i="2"/>
  <c r="E96" i="2"/>
  <c r="E31" i="2"/>
  <c r="E693" i="2"/>
  <c r="E610" i="2"/>
  <c r="E502" i="2"/>
  <c r="E408" i="2"/>
  <c r="E328" i="2"/>
  <c r="E233" i="2"/>
  <c r="E161" i="2"/>
  <c r="E92" i="2"/>
  <c r="E30" i="2"/>
  <c r="E583" i="2"/>
  <c r="E501" i="2"/>
  <c r="E407" i="2"/>
  <c r="E327" i="2"/>
  <c r="E232" i="2"/>
  <c r="E160" i="2"/>
  <c r="E91" i="2"/>
  <c r="E28" i="2"/>
  <c r="E691" i="2"/>
  <c r="E579" i="2"/>
  <c r="E487" i="2"/>
  <c r="E406" i="2"/>
  <c r="E305" i="2"/>
  <c r="E231" i="2"/>
  <c r="E159" i="2"/>
  <c r="E90" i="2"/>
  <c r="E27" i="2"/>
  <c r="E662" i="2"/>
  <c r="E578" i="2"/>
  <c r="E486" i="2"/>
  <c r="E405" i="2"/>
  <c r="E304" i="2"/>
  <c r="E223" i="2"/>
  <c r="E151" i="2"/>
  <c r="E89" i="2"/>
  <c r="E22" i="2"/>
  <c r="E661" i="2"/>
  <c r="E577" i="2"/>
  <c r="E485" i="2"/>
  <c r="E379" i="2"/>
  <c r="E303" i="2"/>
  <c r="E218" i="2"/>
  <c r="E150" i="2"/>
  <c r="E81" i="2"/>
  <c r="E21" i="2"/>
  <c r="E658" i="2"/>
  <c r="E484" i="2"/>
  <c r="E292" i="2"/>
  <c r="E217" i="2"/>
  <c r="E149" i="2"/>
  <c r="E80" i="2"/>
  <c r="E15" i="2"/>
  <c r="E657" i="2"/>
  <c r="E459" i="2"/>
  <c r="E377" i="2"/>
  <c r="E291" i="2"/>
  <c r="E127" i="2"/>
  <c r="E68" i="2"/>
  <c r="E656" i="2"/>
  <c r="E453" i="2"/>
  <c r="E288" i="2"/>
  <c r="E195" i="2"/>
  <c r="E57" i="2"/>
  <c r="E655" i="2"/>
  <c r="E536" i="2"/>
  <c r="E287" i="2"/>
  <c r="E194" i="2"/>
  <c r="E378" i="2"/>
  <c r="E375" i="2"/>
  <c r="E56" i="2"/>
  <c r="E535" i="2"/>
  <c r="E451" i="2"/>
  <c r="E264" i="2"/>
  <c r="E193" i="2"/>
  <c r="E55" i="2"/>
  <c r="E7" i="2"/>
  <c r="E629" i="2"/>
  <c r="E263" i="2"/>
  <c r="E119" i="2"/>
  <c r="E615" i="2"/>
  <c r="E262" i="2"/>
  <c r="E118" i="2"/>
  <c r="E53" i="2"/>
  <c r="E692" i="2"/>
  <c r="E576" i="2"/>
  <c r="E565" i="2"/>
  <c r="E216" i="2"/>
  <c r="E564" i="2"/>
  <c r="E376" i="2"/>
  <c r="E126" i="2"/>
  <c r="E452" i="2"/>
  <c r="E123" i="2"/>
  <c r="E654" i="2"/>
  <c r="E362" i="2"/>
  <c r="E120" i="2"/>
  <c r="E534" i="2"/>
  <c r="E450" i="2"/>
  <c r="E361" i="2"/>
  <c r="E192" i="2"/>
  <c r="E54" i="2"/>
  <c r="E533" i="2"/>
  <c r="E449" i="2"/>
  <c r="E339" i="2"/>
  <c r="E191" i="2"/>
  <c r="E7" i="1"/>
  <c r="E130" i="1"/>
  <c r="E381" i="1"/>
  <c r="E439" i="1"/>
  <c r="E511" i="1"/>
  <c r="E146" i="1"/>
  <c r="E47" i="1"/>
  <c r="E274" i="1"/>
  <c r="E646" i="1"/>
  <c r="E539" i="1"/>
  <c r="E148" i="1"/>
  <c r="E530" i="1"/>
  <c r="E200" i="1"/>
  <c r="E407" i="1"/>
  <c r="E205" i="1"/>
  <c r="E96" i="1"/>
  <c r="E389" i="1"/>
  <c r="E207" i="1"/>
  <c r="E28" i="1"/>
  <c r="E461" i="1"/>
  <c r="E559" i="1"/>
  <c r="E369" i="1"/>
  <c r="E615" i="1"/>
  <c r="E527" i="1"/>
  <c r="E366" i="1"/>
  <c r="E305" i="1"/>
  <c r="E376" i="1"/>
  <c r="E514" i="1"/>
  <c r="E712" i="1"/>
  <c r="E181" i="1"/>
  <c r="E569" i="1"/>
  <c r="E578" i="1"/>
  <c r="E552" i="1"/>
  <c r="E248" i="1"/>
  <c r="E71" i="1"/>
  <c r="E173" i="1"/>
  <c r="E623" i="1"/>
  <c r="E155" i="1"/>
  <c r="E218" i="1"/>
  <c r="E493" i="1"/>
  <c r="E103" i="1"/>
  <c r="E311" i="1"/>
  <c r="E61" i="1"/>
  <c r="E167" i="1"/>
  <c r="E482" i="1"/>
  <c r="E145" i="1"/>
  <c r="E544" i="1"/>
  <c r="E323" i="1"/>
  <c r="E577" i="1"/>
  <c r="E345" i="1"/>
  <c r="E31" i="1"/>
  <c r="E418" i="1"/>
  <c r="E666" i="1"/>
  <c r="E12" i="1"/>
  <c r="E600" i="1"/>
  <c r="E268" i="1"/>
  <c r="E78" i="1"/>
  <c r="E129" i="1"/>
  <c r="E362" i="1"/>
  <c r="E558" i="1"/>
  <c r="E575" i="1"/>
  <c r="E414" i="1"/>
  <c r="E30" i="1"/>
  <c r="E607" i="1"/>
  <c r="E401" i="1"/>
  <c r="E156" i="1"/>
  <c r="E147" i="1"/>
  <c r="E143" i="1"/>
  <c r="E325" i="1"/>
  <c r="E159" i="1"/>
  <c r="E459" i="1"/>
  <c r="E715" i="1"/>
  <c r="E213" i="1"/>
  <c r="E201" i="1"/>
  <c r="E616" i="1"/>
  <c r="E350" i="1"/>
  <c r="E267" i="1"/>
  <c r="E264" i="1"/>
  <c r="E226" i="1"/>
  <c r="E598" i="1"/>
  <c r="E216" i="1"/>
  <c r="E69" i="1"/>
  <c r="E260" i="1"/>
  <c r="E34" i="1"/>
  <c r="E495" i="1"/>
  <c r="E516" i="1"/>
  <c r="E478" i="1"/>
  <c r="E538" i="1"/>
  <c r="E6" i="1"/>
  <c r="E45" i="1"/>
  <c r="E463" i="1"/>
  <c r="E541" i="1"/>
  <c r="E316" i="1"/>
  <c r="E41" i="1"/>
  <c r="E588" i="1"/>
  <c r="E18" i="1"/>
  <c r="E343" i="1"/>
  <c r="E549" i="1"/>
  <c r="E13" i="1"/>
  <c r="E135" i="1"/>
  <c r="E166" i="1"/>
  <c r="E331" i="1"/>
  <c r="E50" i="1"/>
  <c r="E56" i="1"/>
  <c r="E26" i="1"/>
  <c r="E411" i="1"/>
  <c r="E330" i="1"/>
  <c r="E647" i="1"/>
  <c r="E237" i="1"/>
  <c r="E387" i="1"/>
  <c r="E214" i="1"/>
  <c r="E502" i="1"/>
  <c r="E555" i="1"/>
  <c r="E629" i="1"/>
  <c r="E617" i="1"/>
  <c r="E526" i="1"/>
  <c r="E659" i="1"/>
  <c r="E490" i="1"/>
  <c r="E49" i="1"/>
  <c r="E212" i="1"/>
  <c r="E529" i="1"/>
  <c r="E693" i="1"/>
  <c r="E269" i="1"/>
  <c r="E489" i="1"/>
  <c r="E445" i="1"/>
  <c r="E238" i="1"/>
  <c r="E202" i="1"/>
  <c r="E66" i="1"/>
  <c r="E141" i="1"/>
  <c r="E329" i="1"/>
  <c r="E194" i="1"/>
  <c r="E108" i="1"/>
  <c r="E283" i="1"/>
  <c r="E510" i="1"/>
  <c r="E272" i="1"/>
  <c r="E209" i="1"/>
  <c r="E536" i="1"/>
  <c r="E576" i="1"/>
  <c r="E22" i="1"/>
  <c r="E442" i="1"/>
  <c r="E406" i="1"/>
  <c r="E97" i="1"/>
  <c r="E229" i="1"/>
  <c r="E215" i="1"/>
  <c r="E394" i="1"/>
  <c r="E628" i="1"/>
  <c r="E82" i="1"/>
  <c r="E251" i="1"/>
  <c r="E228" i="1"/>
  <c r="E691" i="1"/>
  <c r="E338" i="1"/>
  <c r="E284" i="1"/>
  <c r="E178" i="1"/>
  <c r="E423" i="1"/>
  <c r="E632" i="1"/>
  <c r="E324" i="1"/>
  <c r="E550" i="1"/>
  <c r="E537" i="1"/>
  <c r="E621" i="1"/>
  <c r="E582" i="1"/>
  <c r="E491" i="1"/>
  <c r="E217" i="1"/>
  <c r="E701" i="1"/>
  <c r="E557" i="1"/>
  <c r="E503" i="1"/>
  <c r="E500" i="1"/>
  <c r="E179" i="1"/>
  <c r="E163" i="1"/>
  <c r="E125" i="1"/>
  <c r="E563" i="1"/>
  <c r="E710" i="1"/>
  <c r="E8" i="1"/>
  <c r="E158" i="1"/>
  <c r="E654" i="1"/>
  <c r="E498" i="1"/>
  <c r="E455" i="1"/>
  <c r="E633" i="1"/>
  <c r="E10" i="1"/>
  <c r="E686" i="1"/>
  <c r="E648" i="1"/>
  <c r="E355" i="1"/>
  <c r="E17" i="1"/>
  <c r="E190" i="1"/>
  <c r="E307" i="1"/>
  <c r="E528" i="1"/>
  <c r="E319" i="1"/>
  <c r="E651" i="1"/>
  <c r="E242" i="1"/>
  <c r="E101" i="1"/>
  <c r="E285" i="1"/>
  <c r="E23" i="1"/>
  <c r="E185" i="1"/>
  <c r="E140" i="1"/>
  <c r="E5" i="1"/>
  <c r="E663" i="1"/>
  <c r="E679" i="1"/>
  <c r="E480" i="1"/>
  <c r="E275" i="1"/>
  <c r="E93" i="1"/>
  <c r="E685" i="1"/>
  <c r="E127" i="1"/>
  <c r="E652" i="1"/>
  <c r="E450" i="1"/>
  <c r="E162" i="1"/>
  <c r="E454" i="1"/>
  <c r="E58" i="1"/>
  <c r="E426" i="1"/>
  <c r="E509" i="1"/>
  <c r="E424" i="1"/>
  <c r="E700" i="1"/>
  <c r="E197" i="1"/>
  <c r="E304" i="1"/>
  <c r="E475" i="1"/>
  <c r="E95" i="1"/>
  <c r="E656" i="1"/>
  <c r="E705" i="1"/>
  <c r="E597" i="1"/>
  <c r="E339" i="1"/>
  <c r="E589" i="1"/>
  <c r="E428" i="1"/>
  <c r="E86" i="1"/>
  <c r="E605" i="1"/>
  <c r="E318" i="1"/>
  <c r="E395" i="1"/>
  <c r="E587" i="1"/>
  <c r="E668" i="1"/>
  <c r="E171" i="1"/>
  <c r="E21" i="1"/>
  <c r="E16" i="1"/>
  <c r="E308" i="1"/>
  <c r="E554" i="1"/>
  <c r="E321" i="1"/>
  <c r="E412" i="1"/>
  <c r="E112" i="1"/>
  <c r="E409" i="1"/>
  <c r="E430" i="1"/>
  <c r="E484" i="1"/>
  <c r="E322" i="1"/>
  <c r="E485" i="1"/>
  <c r="E100" i="1"/>
  <c r="E579" i="1"/>
  <c r="E92" i="1"/>
  <c r="E371" i="1"/>
  <c r="E244" i="1"/>
  <c r="E702" i="1"/>
  <c r="E622" i="1"/>
  <c r="E457" i="1"/>
  <c r="E36" i="1"/>
  <c r="E545" i="1"/>
  <c r="E427" i="1"/>
  <c r="E472" i="1"/>
  <c r="E124" i="1"/>
  <c r="E32" i="1"/>
  <c r="E682" i="1"/>
  <c r="E613" i="1"/>
  <c r="E518" i="1"/>
  <c r="E486" i="1"/>
  <c r="E336" i="1"/>
  <c r="E211" i="1"/>
  <c r="E84" i="1"/>
  <c r="E604" i="1"/>
  <c r="E513" i="1"/>
  <c r="E655" i="1"/>
  <c r="E221" i="1"/>
  <c r="E367" i="1"/>
  <c r="E570" i="1"/>
  <c r="E353" i="1"/>
  <c r="E90" i="1"/>
  <c r="E280" i="1"/>
  <c r="E657" i="1"/>
  <c r="E382" i="1"/>
  <c r="E434" i="1"/>
  <c r="E312" i="1"/>
  <c r="E81" i="1"/>
  <c r="E239" i="1"/>
  <c r="E456" i="1"/>
  <c r="E470" i="1"/>
  <c r="E643" i="1"/>
  <c r="E392" i="1"/>
  <c r="E106" i="1"/>
  <c r="E287" i="1"/>
  <c r="E67" i="1"/>
  <c r="E38" i="1"/>
  <c r="E567" i="1"/>
  <c r="E53" i="1"/>
  <c r="E413" i="1"/>
  <c r="E501" i="1"/>
  <c r="E320" i="1"/>
  <c r="E249" i="1"/>
  <c r="E449" i="1"/>
  <c r="E496" i="1"/>
  <c r="E519" i="1"/>
  <c r="E592" i="1" l="1"/>
  <c r="E564" i="1"/>
  <c r="E640" i="1"/>
  <c r="E683" i="1"/>
  <c r="E385" i="1"/>
  <c r="E191" i="1"/>
  <c r="E354" i="1"/>
  <c r="E610" i="1"/>
  <c r="E399" i="1"/>
  <c r="E674" i="1"/>
  <c r="E120" i="1"/>
  <c r="E603" i="1"/>
  <c r="E54" i="1"/>
  <c r="E182" i="1"/>
  <c r="E521" i="1"/>
  <c r="E132" i="1"/>
  <c r="E240" i="1"/>
  <c r="E505" i="1"/>
  <c r="E342" i="1"/>
  <c r="E230" i="1"/>
  <c r="E447" i="1"/>
  <c r="E183" i="1"/>
  <c r="E254" i="1"/>
  <c r="E63" i="1"/>
  <c r="E59" i="1"/>
  <c r="E417" i="1"/>
  <c r="E231" i="1"/>
  <c r="E410" i="1"/>
  <c r="E105" i="1"/>
  <c r="E15" i="1"/>
  <c r="E118" i="1"/>
  <c r="E706" i="1"/>
  <c r="E175" i="1"/>
  <c r="E687" i="1"/>
  <c r="E48" i="1"/>
  <c r="E707" i="1"/>
  <c r="E176" i="1"/>
  <c r="E375" i="1"/>
  <c r="E543" i="1"/>
  <c r="E504" i="1"/>
  <c r="E356" i="1"/>
  <c r="E235" i="1"/>
  <c r="E35" i="1"/>
  <c r="E14" i="1"/>
  <c r="E596" i="1"/>
  <c r="E299" i="1"/>
  <c r="E297" i="1"/>
  <c r="E357" i="1"/>
  <c r="E303" i="1"/>
  <c r="E441" i="1"/>
  <c r="E107" i="1"/>
  <c r="E583" i="1"/>
  <c r="E669" i="1"/>
  <c r="E348" i="1"/>
  <c r="E192" i="1"/>
  <c r="E627" i="1"/>
  <c r="E374" i="1"/>
  <c r="E664" i="1"/>
  <c r="E446" i="1"/>
  <c r="E80" i="1"/>
  <c r="E402" i="1"/>
  <c r="E653" i="1"/>
  <c r="E4" i="1"/>
  <c r="I13" i="1" s="1"/>
  <c r="E396" i="1"/>
  <c r="E532" i="1"/>
  <c r="E168" i="1"/>
  <c r="E203" i="1"/>
  <c r="E465" i="1"/>
  <c r="E291" i="1"/>
  <c r="E390" i="1"/>
  <c r="E68" i="1"/>
  <c r="E351" i="1"/>
  <c r="E349" i="1"/>
  <c r="E328" i="1"/>
  <c r="E300" i="1"/>
  <c r="E451" i="1"/>
  <c r="E580" i="1"/>
  <c r="E85" i="1"/>
  <c r="E688" i="1"/>
  <c r="E276" i="1"/>
  <c r="E88" i="1"/>
  <c r="E288" i="1"/>
  <c r="E704" i="1"/>
  <c r="E548" i="1"/>
  <c r="E46" i="1"/>
  <c r="E122" i="1"/>
  <c r="E713" i="1"/>
  <c r="E72" i="1"/>
  <c r="E522" i="1"/>
  <c r="E144" i="1"/>
  <c r="E636" i="1"/>
  <c r="E703" i="1"/>
  <c r="E506" i="1"/>
  <c r="E378" i="1"/>
  <c r="E471" i="1"/>
  <c r="E187" i="1"/>
  <c r="E256" i="1"/>
  <c r="E403" i="1"/>
  <c r="E225" i="1"/>
  <c r="E393" i="1"/>
  <c r="E24" i="1"/>
  <c r="E497" i="1"/>
  <c r="E137" i="1"/>
  <c r="E52" i="1"/>
  <c r="E292" i="1"/>
  <c r="E591" i="1"/>
  <c r="E296" i="1"/>
  <c r="E388" i="1"/>
  <c r="E98" i="1"/>
  <c r="E698" i="1"/>
  <c r="E568" i="1"/>
  <c r="E94" i="1"/>
  <c r="E524" i="1"/>
  <c r="E469" i="1"/>
  <c r="E102" i="1"/>
  <c r="E199" i="1"/>
  <c r="E364" i="1"/>
  <c r="E360" i="1"/>
  <c r="E326" i="1"/>
  <c r="E608" i="1"/>
  <c r="E611" i="1"/>
  <c r="E584" i="1"/>
  <c r="E11" i="1"/>
  <c r="E658" i="1"/>
  <c r="E397" i="1"/>
  <c r="E675" i="1"/>
  <c r="E372" i="1"/>
  <c r="E20" i="1"/>
  <c r="E157" i="1"/>
  <c r="E247" i="1"/>
  <c r="E160" i="1"/>
  <c r="E487" i="1"/>
  <c r="E599" i="1"/>
  <c r="E258" i="1"/>
  <c r="E638" i="1"/>
  <c r="E433" i="1"/>
  <c r="E708" i="1"/>
  <c r="E188" i="1"/>
  <c r="E150" i="1"/>
  <c r="E39" i="1"/>
  <c r="E245" i="1"/>
  <c r="E133" i="1"/>
  <c r="E365" i="1"/>
  <c r="E286" i="1"/>
  <c r="E574" i="1"/>
  <c r="E494" i="1"/>
  <c r="E273" i="1"/>
  <c r="E671" i="1"/>
  <c r="E421" i="1"/>
  <c r="E684" i="1"/>
  <c r="E637" i="1"/>
  <c r="E234" i="1"/>
  <c r="E313" i="1"/>
  <c r="E460" i="1"/>
  <c r="E373" i="1"/>
  <c r="E626" i="1"/>
  <c r="E386" i="1"/>
  <c r="E492" i="1"/>
  <c r="E694" i="1"/>
  <c r="E266" i="1"/>
  <c r="E391" i="1"/>
  <c r="E649" i="1"/>
  <c r="E359" i="1"/>
  <c r="E383" i="1"/>
  <c r="E483" i="1"/>
  <c r="E139" i="1"/>
  <c r="E206" i="1"/>
  <c r="E126" i="1"/>
  <c r="E341" i="1"/>
  <c r="E476" i="1"/>
  <c r="E302" i="1"/>
  <c r="E75" i="1"/>
  <c r="E507" i="1"/>
  <c r="E51" i="1"/>
  <c r="E99" i="1"/>
  <c r="E115" i="1"/>
  <c r="E370" i="1"/>
  <c r="E79" i="1"/>
  <c r="E468" i="1"/>
  <c r="E618" i="1"/>
  <c r="E630" i="1"/>
  <c r="E222" i="1"/>
  <c r="E535" i="1"/>
  <c r="E198" i="1"/>
  <c r="E263" i="1"/>
  <c r="E19" i="1"/>
  <c r="E298" i="1"/>
  <c r="E547" i="1"/>
  <c r="E697" i="1"/>
  <c r="E677" i="1"/>
  <c r="E279" i="1"/>
  <c r="E551" i="1"/>
  <c r="E233" i="1"/>
  <c r="E74" i="1"/>
  <c r="E346" i="1"/>
  <c r="E384" i="1"/>
  <c r="E138" i="1"/>
  <c r="E711" i="1"/>
  <c r="E57" i="1"/>
  <c r="E165" i="1"/>
  <c r="E435" i="1"/>
  <c r="E227" i="1"/>
  <c r="E265" i="1"/>
  <c r="E110" i="1"/>
  <c r="E573" i="1"/>
  <c r="E37" i="1"/>
  <c r="E642" i="1"/>
  <c r="E531" i="1"/>
  <c r="E437" i="1"/>
  <c r="E670" i="1"/>
  <c r="E673" i="1"/>
  <c r="E344" i="1"/>
  <c r="E380" i="1"/>
  <c r="E60" i="1"/>
  <c r="E113" i="1"/>
  <c r="E278" i="1"/>
  <c r="E169" i="1"/>
  <c r="E533" i="1"/>
  <c r="E566" i="1"/>
  <c r="E40" i="1"/>
  <c r="E236" i="1"/>
  <c r="E310" i="1"/>
  <c r="E624" i="1"/>
  <c r="E462" i="1"/>
  <c r="E425" i="1"/>
  <c r="E680" i="1"/>
  <c r="E488" i="1"/>
  <c r="E44" i="1"/>
  <c r="E358" i="1"/>
  <c r="E523" i="1"/>
  <c r="E116" i="1"/>
  <c r="E420" i="1"/>
  <c r="E210" i="1"/>
  <c r="E172" i="1"/>
  <c r="E467" i="1"/>
  <c r="E556" i="1"/>
  <c r="E204" i="1"/>
  <c r="E289" i="1"/>
  <c r="E255" i="1"/>
  <c r="E189" i="1"/>
  <c r="E281" i="1"/>
  <c r="E422" i="1"/>
  <c r="E534" i="1"/>
  <c r="E432" i="1"/>
  <c r="E448" i="1"/>
  <c r="E714" i="1"/>
  <c r="E525" i="1"/>
  <c r="E415" i="1"/>
  <c r="E641" i="1"/>
  <c r="E89" i="1"/>
  <c r="E650" i="1"/>
  <c r="E151" i="1"/>
  <c r="E595" i="1"/>
  <c r="E625" i="1"/>
  <c r="E223" i="1"/>
  <c r="E405" i="1"/>
  <c r="E73" i="1"/>
  <c r="E594" i="1"/>
  <c r="E25" i="1"/>
  <c r="E77" i="1"/>
  <c r="E193" i="1"/>
  <c r="E561" i="1"/>
  <c r="E43" i="1"/>
  <c r="E436" i="1"/>
  <c r="E142" i="1"/>
  <c r="E250" i="1"/>
  <c r="E121" i="1"/>
  <c r="E499" i="1"/>
  <c r="E481" i="1"/>
  <c r="E699" i="1"/>
  <c r="E546" i="1"/>
  <c r="E560" i="1"/>
  <c r="E662" i="1"/>
  <c r="E219" i="1"/>
  <c r="E334" i="1"/>
  <c r="E62" i="1"/>
  <c r="E243" i="1"/>
  <c r="E690" i="1"/>
  <c r="E117" i="1"/>
  <c r="E620" i="1"/>
  <c r="E259" i="1"/>
  <c r="E83" i="1"/>
  <c r="E689" i="1"/>
  <c r="E585" i="1"/>
  <c r="E515" i="1"/>
  <c r="E508" i="1"/>
  <c r="E65" i="1"/>
  <c r="E335" i="1"/>
  <c r="E542" i="1"/>
  <c r="E562" i="1"/>
  <c r="E644" i="1"/>
  <c r="E416" i="1"/>
  <c r="E309" i="1"/>
  <c r="E55" i="1"/>
  <c r="E184" i="1"/>
  <c r="E161" i="1"/>
  <c r="E696" i="1"/>
  <c r="E419" i="1"/>
  <c r="E315" i="1"/>
  <c r="E408" i="1"/>
  <c r="E295" i="1"/>
  <c r="E261" i="1"/>
  <c r="E540" i="1"/>
  <c r="E429" i="1"/>
  <c r="E586" i="1"/>
  <c r="E224" i="1"/>
  <c r="E177" i="1"/>
  <c r="E314" i="1"/>
  <c r="E333" i="1"/>
  <c r="E368" i="1"/>
  <c r="E377" i="1"/>
  <c r="E104" i="1"/>
  <c r="E64" i="1"/>
  <c r="E9" i="1"/>
  <c r="E681" i="1"/>
  <c r="E672" i="1"/>
  <c r="E400" i="1"/>
  <c r="E270" i="1"/>
  <c r="E631" i="1"/>
  <c r="E196" i="1"/>
  <c r="E186" i="1"/>
  <c r="E246" i="1"/>
  <c r="E29" i="1"/>
  <c r="E444" i="1"/>
  <c r="E290" i="1"/>
  <c r="E340" i="1"/>
  <c r="E293" i="1"/>
  <c r="E123" i="1"/>
  <c r="E660" i="1"/>
  <c r="E76" i="1"/>
  <c r="E252" i="1"/>
  <c r="E572" i="1"/>
  <c r="E452" i="1"/>
  <c r="E458" i="1"/>
  <c r="E635" i="1"/>
  <c r="E262" i="1"/>
  <c r="E612" i="1"/>
  <c r="E170" i="1"/>
  <c r="E363" i="1"/>
  <c r="E257" i="1"/>
  <c r="E431" i="1"/>
  <c r="E692" i="1"/>
  <c r="E590" i="1"/>
  <c r="E87" i="1"/>
  <c r="E361" i="1"/>
  <c r="E619" i="1"/>
  <c r="E27" i="1"/>
  <c r="E241" i="1"/>
  <c r="E379" i="1"/>
  <c r="E571" i="1"/>
  <c r="E180" i="1"/>
  <c r="E443" i="1"/>
  <c r="E609" i="1"/>
  <c r="E479" i="1"/>
  <c r="E253" i="1"/>
  <c r="E337" i="1"/>
  <c r="E174" i="1"/>
  <c r="E128" i="1"/>
  <c r="E317" i="1"/>
  <c r="E466" i="1"/>
  <c r="E565" i="1"/>
  <c r="E306" i="1"/>
  <c r="E602" i="1"/>
  <c r="E593" i="1"/>
  <c r="E152" i="1"/>
  <c r="E553" i="1"/>
  <c r="E581" i="1"/>
  <c r="E164" i="1"/>
  <c r="E109" i="1"/>
  <c r="E440" i="1"/>
  <c r="E277" i="1"/>
  <c r="E119" i="1"/>
  <c r="E453" i="1"/>
  <c r="E327" i="1"/>
  <c r="E606" i="1"/>
  <c r="E695" i="1"/>
  <c r="E294" i="1"/>
  <c r="E111" i="1"/>
  <c r="E136" i="1"/>
  <c r="E332" i="1"/>
  <c r="E601" i="1"/>
  <c r="E232" i="1"/>
  <c r="E614" i="1"/>
  <c r="E114" i="1"/>
  <c r="E678" i="1"/>
  <c r="E520" i="1"/>
  <c r="E271" i="1"/>
  <c r="E464" i="1"/>
  <c r="E352" i="1"/>
  <c r="E195" i="1"/>
  <c r="E676" i="1"/>
  <c r="E208" i="1"/>
  <c r="E220" i="1"/>
  <c r="E709" i="1"/>
  <c r="E154" i="1"/>
  <c r="E438" i="1"/>
  <c r="E347" i="1"/>
  <c r="E404" i="1"/>
  <c r="E517" i="1"/>
  <c r="E131" i="1"/>
  <c r="E282" i="1"/>
  <c r="E398" i="1"/>
  <c r="E661" i="1"/>
  <c r="E634" i="1"/>
  <c r="E639" i="1"/>
  <c r="E153" i="1"/>
  <c r="E134" i="1"/>
  <c r="E473" i="1"/>
  <c r="E665" i="1"/>
  <c r="E477" i="1"/>
  <c r="E301" i="1"/>
  <c r="E645" i="1"/>
  <c r="E42" i="1"/>
  <c r="E667" i="1"/>
  <c r="E149" i="1"/>
  <c r="E91" i="1"/>
  <c r="E70" i="1"/>
  <c r="E512" i="1"/>
  <c r="E33" i="1"/>
  <c r="E474" i="1"/>
</calcChain>
</file>

<file path=xl/sharedStrings.xml><?xml version="1.0" encoding="utf-8"?>
<sst xmlns="http://schemas.openxmlformats.org/spreadsheetml/2006/main" count="4903" uniqueCount="142">
  <si>
    <t>Production Date</t>
  </si>
  <si>
    <t>Production Level</t>
  </si>
  <si>
    <t>Location</t>
  </si>
  <si>
    <t>Product Type</t>
  </si>
  <si>
    <t>North America</t>
  </si>
  <si>
    <t>Associated Natural Gas Liquids</t>
  </si>
  <si>
    <t>Africa</t>
  </si>
  <si>
    <t>Crude Oil</t>
  </si>
  <si>
    <t>Natural Gas</t>
  </si>
  <si>
    <t>Europe</t>
  </si>
  <si>
    <t>Asia Pacific</t>
  </si>
  <si>
    <t>Middle East</t>
  </si>
  <si>
    <t>africa_middle_east_</t>
  </si>
  <si>
    <t>Outlier</t>
  </si>
  <si>
    <t>Production Dataset</t>
  </si>
  <si>
    <t>IQR Analysis :-</t>
  </si>
  <si>
    <t>Statistics</t>
  </si>
  <si>
    <t>Values</t>
  </si>
  <si>
    <t>Demand Dataset</t>
  </si>
  <si>
    <t>Date</t>
  </si>
  <si>
    <t>Demand Level</t>
  </si>
  <si>
    <t>Safety Incident Dataset</t>
  </si>
  <si>
    <t>Incident_Type</t>
  </si>
  <si>
    <t>Severity</t>
  </si>
  <si>
    <t>Root_Cause</t>
  </si>
  <si>
    <t>Slip/Trip/Fall</t>
  </si>
  <si>
    <t>Severe</t>
  </si>
  <si>
    <t>Human Error</t>
  </si>
  <si>
    <t>Chemical Exposure</t>
  </si>
  <si>
    <t>Unsafe Work Environment</t>
  </si>
  <si>
    <t>Fire/Explosion</t>
  </si>
  <si>
    <t>Equipment Failure</t>
  </si>
  <si>
    <t>Electrical Hazard</t>
  </si>
  <si>
    <t>Procedural Error</t>
  </si>
  <si>
    <t>Machinery Accident</t>
  </si>
  <si>
    <t>Lack of Training</t>
  </si>
  <si>
    <t>Moderate</t>
  </si>
  <si>
    <t>Falling Objects</t>
  </si>
  <si>
    <t>Minor</t>
  </si>
  <si>
    <t>Equipment Performance Dataset</t>
  </si>
  <si>
    <t>Equipment_ID</t>
  </si>
  <si>
    <t>Health_Score</t>
  </si>
  <si>
    <t>Downtime_Type</t>
  </si>
  <si>
    <t>Utilization_Rate</t>
  </si>
  <si>
    <t>EQ001</t>
  </si>
  <si>
    <t>Preventive Maintenance</t>
  </si>
  <si>
    <t>EQ002</t>
  </si>
  <si>
    <t>Unplanned Downtime</t>
  </si>
  <si>
    <t>EQ003</t>
  </si>
  <si>
    <t>EQ004</t>
  </si>
  <si>
    <t>Q1 (Health_Score)</t>
  </si>
  <si>
    <t>EQ005</t>
  </si>
  <si>
    <t>Q3 (Health_Score)</t>
  </si>
  <si>
    <t>Q1 (Utilization_Rate)</t>
  </si>
  <si>
    <t>Q3 (Utilization_Rate)</t>
  </si>
  <si>
    <t>IQR (Health_Score)</t>
  </si>
  <si>
    <t>IQR (Utilization_Rate)</t>
  </si>
  <si>
    <t>Upper Limit (Health_Score)</t>
  </si>
  <si>
    <t>Upper Limit (Utilization_Rate)</t>
  </si>
  <si>
    <t>Lower Limit (Health_Score)</t>
  </si>
  <si>
    <t>Lower Limit (Utilization_Rate)</t>
  </si>
  <si>
    <t>Mean (Health_Score)</t>
  </si>
  <si>
    <t>Mean (Utilization_Rate)</t>
  </si>
  <si>
    <t>Environmental Monitoring Dataset</t>
  </si>
  <si>
    <t>Metric_Type</t>
  </si>
  <si>
    <t>Metric_Value</t>
  </si>
  <si>
    <t>Compliance_Status</t>
  </si>
  <si>
    <t>Air_Quality_PM10</t>
  </si>
  <si>
    <t>Compliant</t>
  </si>
  <si>
    <t>Water_Quality_Turbidity</t>
  </si>
  <si>
    <t>Non-Compliant</t>
  </si>
  <si>
    <t>Noise_Level</t>
  </si>
  <si>
    <t>Emissions_SO2</t>
  </si>
  <si>
    <t>Emissions_NOx</t>
  </si>
  <si>
    <t>Emissions_CO2</t>
  </si>
  <si>
    <t>Air_Quality_PM2.5</t>
  </si>
  <si>
    <t>Water_Quality_pH</t>
  </si>
  <si>
    <t>Null Count (Product Type)</t>
  </si>
  <si>
    <t>Null Count (Location)</t>
  </si>
  <si>
    <t>Incorrect Count (Product Type)</t>
  </si>
  <si>
    <t>IQR Analysis and Error Summary :-</t>
  </si>
  <si>
    <t>Duplicates Count (Full Dataset)</t>
  </si>
  <si>
    <t>Q1 (Production Level)</t>
  </si>
  <si>
    <t>Q3 (Production Level)</t>
  </si>
  <si>
    <t>IQR (Production Level)</t>
  </si>
  <si>
    <t>Upper Limit (Production Level)</t>
  </si>
  <si>
    <t>Lower Limit (Production Level)</t>
  </si>
  <si>
    <t>Mean (Production Level)</t>
  </si>
  <si>
    <t>Outliers Count (Production Level)</t>
  </si>
  <si>
    <t>Outliers Count (Demand Level)</t>
  </si>
  <si>
    <t>Q1 (Demand Level)</t>
  </si>
  <si>
    <t>Q3 (Demand Level)</t>
  </si>
  <si>
    <t>IQR (Demand Level)</t>
  </si>
  <si>
    <t>Upper Limit (Demand Level)</t>
  </si>
  <si>
    <t>Lower Limit (Demand Level)</t>
  </si>
  <si>
    <t>Mean (Demand Level)</t>
  </si>
  <si>
    <t>Also, There are no errors in this dataset that's why there is no error summary.</t>
  </si>
  <si>
    <t>There are no errors in this dataset that's why there is no error summary.</t>
  </si>
  <si>
    <t>Also, There are no outliers in the numerical columns of this dataset.</t>
  </si>
  <si>
    <t>Q1 (Metric_Value)</t>
  </si>
  <si>
    <t>Q3 (Metric_Value)</t>
  </si>
  <si>
    <t>IQR (Metric_Value)</t>
  </si>
  <si>
    <t>Upper Limit (Metric_Value)</t>
  </si>
  <si>
    <t>Lower Limit (Metric_Value)</t>
  </si>
  <si>
    <t>Mean (Metric_Value)</t>
  </si>
  <si>
    <t>Also, There are no outliers in the numerical column of this dataset.</t>
  </si>
  <si>
    <t>Five-Point Summary :-</t>
  </si>
  <si>
    <t>Minimum (Production Level)</t>
  </si>
  <si>
    <t>Median (Production Level)</t>
  </si>
  <si>
    <t>Maximum (Production Level)</t>
  </si>
  <si>
    <t>Minimum (Demand Level)</t>
  </si>
  <si>
    <t>Median (Demand Level)</t>
  </si>
  <si>
    <t>Maximum (Demand Level)</t>
  </si>
  <si>
    <t>There is no numerical column in this datset that's why there is no IQR Analysis and Five-Point Summary.</t>
  </si>
  <si>
    <t>Minimum (Health_Score)</t>
  </si>
  <si>
    <t>Median (Health_Score)</t>
  </si>
  <si>
    <t>Maximum (Health_Score)</t>
  </si>
  <si>
    <t>Minimum (Utilization_Rate)</t>
  </si>
  <si>
    <t>Median (Utilization_Rate)</t>
  </si>
  <si>
    <t>Maximum (Utilization_Rate)</t>
  </si>
  <si>
    <t>Five-Point Summary for both numerical columns :-</t>
  </si>
  <si>
    <t>Minimum (Metric_Value)</t>
  </si>
  <si>
    <t>Median (Metric_Value)</t>
  </si>
  <si>
    <t>Maximum (Metric_Value)</t>
  </si>
  <si>
    <t>Frequency of each Category (Location) :-</t>
  </si>
  <si>
    <t>Categories</t>
  </si>
  <si>
    <t>Frequency</t>
  </si>
  <si>
    <t>Frequency of each Category (Product Type) :-</t>
  </si>
  <si>
    <t>Frequency of each Categoery (Incident_Type) :-</t>
  </si>
  <si>
    <t>Frequency of each Categoery (Severity) :-</t>
  </si>
  <si>
    <t>Frequency of each Categoery (Root_Cause) :-</t>
  </si>
  <si>
    <t>Frequency of each Categoery (Location) :-</t>
  </si>
  <si>
    <t>Frequency of each Categoery (Equipment_ID) :-</t>
  </si>
  <si>
    <t>Frequency of each Categoery (Downtime_Type) :-</t>
  </si>
  <si>
    <t>Frequency of each Categoery (Metric_Type) :-</t>
  </si>
  <si>
    <t>Emissions_Nox</t>
  </si>
  <si>
    <t>Frequency of each Categoery (Compliance_Status) :-</t>
  </si>
  <si>
    <t>Relationship Plots</t>
  </si>
  <si>
    <t>Demand-Production Scatter Plot :-</t>
  </si>
  <si>
    <t>Equipment_Utilization_Rate-Equipment_Health_Score Scatter Plot :-</t>
  </si>
  <si>
    <t>Equipment_Utilization_Rate-Production Level Scatter Plot :-</t>
  </si>
  <si>
    <t>Equipment_Utilization_Rate-Environmental_Metric_Value Scatter Plot 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</si>
</sst>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1"/>
      <name val="Times New Roman"/>
      <family val="1"/>
    </font>
    <font>
      <b/>
      <sz val="18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7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3" fontId="0" fillId="0" borderId="0" xfId="0" applyNumberFormat="1"/>
    <xf numFmtId="0" fontId="8" fillId="4" borderId="0" xfId="8"/>
    <xf numFmtId="0" fontId="18" fillId="0" borderId="0" xfId="0" applyFont="1"/>
    <xf numFmtId="0" fontId="19" fillId="0" borderId="0" xfId="0" applyFont="1"/>
    <xf numFmtId="0" fontId="13" fillId="33" borderId="0" xfId="0" applyFont="1" applyFill="1"/>
    <xf numFmtId="0" fontId="0" fillId="34" borderId="10" xfId="0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border outline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7"/>
          <bgColor theme="7"/>
        </patternFill>
      </fill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production_dataset!$H$35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499-483C-A80B-AFE489A011D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499-483C-A80B-AFE489A011D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499-483C-A80B-AFE489A011D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499-483C-A80B-AFE489A011D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499-483C-A80B-AFE489A011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production_dataset!$G$36:$G$40</c:f>
              <c:strCache>
                <c:ptCount val="5"/>
                <c:pt idx="0">
                  <c:v>North America</c:v>
                </c:pt>
                <c:pt idx="1">
                  <c:v>Africa</c:v>
                </c:pt>
                <c:pt idx="2">
                  <c:v>Europe</c:v>
                </c:pt>
                <c:pt idx="3">
                  <c:v>Asia Pacific</c:v>
                </c:pt>
                <c:pt idx="4">
                  <c:v>Middle East</c:v>
                </c:pt>
              </c:strCache>
            </c:strRef>
          </c:cat>
          <c:val>
            <c:numRef>
              <c:f>production_dataset!$H$36:$H$40</c:f>
              <c:numCache>
                <c:formatCode>General</c:formatCode>
                <c:ptCount val="5"/>
                <c:pt idx="0">
                  <c:v>127</c:v>
                </c:pt>
                <c:pt idx="1">
                  <c:v>158</c:v>
                </c:pt>
                <c:pt idx="2">
                  <c:v>149</c:v>
                </c:pt>
                <c:pt idx="3">
                  <c:v>151</c:v>
                </c:pt>
                <c:pt idx="4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3-4337-B249-5FAA22768B7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Downtime_Type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equipment_performance_dataset!$L$39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343-492B-A5CA-5244E62B5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343-492B-A5CA-5244E62B5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equipment_performance_dataset!$K$40:$K$41</c:f>
              <c:strCache>
                <c:ptCount val="2"/>
                <c:pt idx="0">
                  <c:v>Preventive Maintenance</c:v>
                </c:pt>
                <c:pt idx="1">
                  <c:v>Unplanned Downtime</c:v>
                </c:pt>
              </c:strCache>
            </c:strRef>
          </c:cat>
          <c:val>
            <c:numRef>
              <c:f>equipment_performance_dataset!$L$40:$L$41</c:f>
              <c:numCache>
                <c:formatCode>General</c:formatCode>
                <c:ptCount val="2"/>
                <c:pt idx="0">
                  <c:v>128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6-49AF-9266-82B1FF4AB43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Metric_Type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environmental_monitoring_datase!$G$33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3F1-4D5A-8A1A-E88DEECB33B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3F1-4D5A-8A1A-E88DEECB33B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3F1-4D5A-8A1A-E88DEECB33B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3F1-4D5A-8A1A-E88DEECB33B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3F1-4D5A-8A1A-E88DEECB33B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3F1-4D5A-8A1A-E88DEECB33B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3F1-4D5A-8A1A-E88DEECB33B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3F1-4D5A-8A1A-E88DEECB33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environmental_monitoring_datase!$F$34:$F$41</c:f>
              <c:strCache>
                <c:ptCount val="8"/>
                <c:pt idx="0">
                  <c:v>Air_Quality_PM10</c:v>
                </c:pt>
                <c:pt idx="1">
                  <c:v>Water_Quality_Turbidity</c:v>
                </c:pt>
                <c:pt idx="2">
                  <c:v>Noise_Level</c:v>
                </c:pt>
                <c:pt idx="3">
                  <c:v>Emissions_SO2</c:v>
                </c:pt>
                <c:pt idx="4">
                  <c:v>Emissions_Nox</c:v>
                </c:pt>
                <c:pt idx="5">
                  <c:v>Emissions_CO2</c:v>
                </c:pt>
                <c:pt idx="6">
                  <c:v>Air_Quality_PM2.5</c:v>
                </c:pt>
                <c:pt idx="7">
                  <c:v>Water_Quality_pH</c:v>
                </c:pt>
              </c:strCache>
            </c:strRef>
          </c:cat>
          <c:val>
            <c:numRef>
              <c:f>environmental_monitoring_datase!$G$34:$G$41</c:f>
              <c:numCache>
                <c:formatCode>General</c:formatCode>
                <c:ptCount val="8"/>
                <c:pt idx="0">
                  <c:v>57</c:v>
                </c:pt>
                <c:pt idx="1">
                  <c:v>58</c:v>
                </c:pt>
                <c:pt idx="2">
                  <c:v>60</c:v>
                </c:pt>
                <c:pt idx="3">
                  <c:v>60</c:v>
                </c:pt>
                <c:pt idx="4">
                  <c:v>73</c:v>
                </c:pt>
                <c:pt idx="5">
                  <c:v>64</c:v>
                </c:pt>
                <c:pt idx="6">
                  <c:v>61</c:v>
                </c:pt>
                <c:pt idx="7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1-42FB-B2BC-77A2485F1C5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Compliance_Status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environmental_monitoring_datase!$K$33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19F-40AC-84AD-ED29060180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19F-40AC-84AD-ED29060180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environmental_monitoring_datase!$J$34:$J$35</c:f>
              <c:strCache>
                <c:ptCount val="2"/>
                <c:pt idx="0">
                  <c:v>Compliant</c:v>
                </c:pt>
                <c:pt idx="1">
                  <c:v>Non-Compliant</c:v>
                </c:pt>
              </c:strCache>
            </c:strRef>
          </c:cat>
          <c:val>
            <c:numRef>
              <c:f>environmental_monitoring_datase!$K$34:$K$35</c:f>
              <c:numCache>
                <c:formatCode>General</c:formatCode>
                <c:ptCount val="2"/>
                <c:pt idx="0">
                  <c:v>241</c:v>
                </c:pt>
                <c:pt idx="1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6-4C9C-9A49-3715ACA3A04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Demand-Production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d-p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production_dataset!$B$4:$B$715</c:f>
              <c:strCache>
                <c:ptCount val="712"/>
                <c:pt idx="0">
                  <c:v>3.903300065</c:v>
                </c:pt>
                <c:pt idx="1">
                  <c:v>59377</c:v>
                </c:pt>
                <c:pt idx="2">
                  <c:v>58.83500265</c:v>
                </c:pt>
                <c:pt idx="3">
                  <c:v>32110</c:v>
                </c:pt>
                <c:pt idx="4">
                  <c:v>91.43546305</c:v>
                </c:pt>
                <c:pt idx="5">
                  <c:v>9299.589</c:v>
                </c:pt>
                <c:pt idx="6">
                  <c:v>52.92817593</c:v>
                </c:pt>
                <c:pt idx="7">
                  <c:v>77.81276126</c:v>
                </c:pt>
                <c:pt idx="8">
                  <c:v>18.0584156</c:v>
                </c:pt>
                <c:pt idx="9">
                  <c:v>40774</c:v>
                </c:pt>
                <c:pt idx="10">
                  <c:v>12.6122338</c:v>
                </c:pt>
                <c:pt idx="11">
                  <c:v>13.90369582</c:v>
                </c:pt>
                <c:pt idx="12">
                  <c:v>86560</c:v>
                </c:pt>
                <c:pt idx="13">
                  <c:v>56645</c:v>
                </c:pt>
                <c:pt idx="14">
                  <c:v>13.59699538</c:v>
                </c:pt>
                <c:pt idx="15">
                  <c:v>9.143642624</c:v>
                </c:pt>
                <c:pt idx="16">
                  <c:v>11590</c:v>
                </c:pt>
                <c:pt idx="17">
                  <c:v>1</c:v>
                </c:pt>
                <c:pt idx="18">
                  <c:v>77.68088412</c:v>
                </c:pt>
                <c:pt idx="19">
                  <c:v>85.14198234</c:v>
                </c:pt>
                <c:pt idx="20">
                  <c:v>75702</c:v>
                </c:pt>
                <c:pt idx="21">
                  <c:v>1.764904613</c:v>
                </c:pt>
                <c:pt idx="22">
                  <c:v>31130</c:v>
                </c:pt>
                <c:pt idx="23">
                  <c:v>9299.589</c:v>
                </c:pt>
                <c:pt idx="24">
                  <c:v>70.25129602</c:v>
                </c:pt>
                <c:pt idx="25">
                  <c:v>65952</c:v>
                </c:pt>
                <c:pt idx="26">
                  <c:v>25.1010229</c:v>
                </c:pt>
                <c:pt idx="27">
                  <c:v>14.64878734</c:v>
                </c:pt>
                <c:pt idx="28">
                  <c:v>19.72888747</c:v>
                </c:pt>
                <c:pt idx="29">
                  <c:v>9299.589</c:v>
                </c:pt>
                <c:pt idx="30">
                  <c:v>94.73235387</c:v>
                </c:pt>
                <c:pt idx="31">
                  <c:v>82607</c:v>
                </c:pt>
                <c:pt idx="32">
                  <c:v>96382</c:v>
                </c:pt>
                <c:pt idx="33">
                  <c:v>15.87007158</c:v>
                </c:pt>
                <c:pt idx="34">
                  <c:v>9.139182251</c:v>
                </c:pt>
                <c:pt idx="35">
                  <c:v>2000</c:v>
                </c:pt>
                <c:pt idx="36">
                  <c:v>60057</c:v>
                </c:pt>
                <c:pt idx="37">
                  <c:v>61822</c:v>
                </c:pt>
                <c:pt idx="38">
                  <c:v>17.93992528</c:v>
                </c:pt>
                <c:pt idx="39">
                  <c:v>3.906831833</c:v>
                </c:pt>
                <c:pt idx="40">
                  <c:v>10.91318819</c:v>
                </c:pt>
                <c:pt idx="41">
                  <c:v>16.35578516</c:v>
                </c:pt>
                <c:pt idx="42">
                  <c:v>51.83863945</c:v>
                </c:pt>
                <c:pt idx="43">
                  <c:v>39.00741247</c:v>
                </c:pt>
                <c:pt idx="44">
                  <c:v>65910</c:v>
                </c:pt>
                <c:pt idx="45">
                  <c:v>13.69558094</c:v>
                </c:pt>
                <c:pt idx="46">
                  <c:v>69789</c:v>
                </c:pt>
                <c:pt idx="47">
                  <c:v>68904</c:v>
                </c:pt>
                <c:pt idx="48">
                  <c:v>81.80491211</c:v>
                </c:pt>
                <c:pt idx="49">
                  <c:v>89.22879818</c:v>
                </c:pt>
                <c:pt idx="50">
                  <c:v>1.192871174</c:v>
                </c:pt>
                <c:pt idx="51">
                  <c:v>36635</c:v>
                </c:pt>
                <c:pt idx="52">
                  <c:v>59.96585904</c:v>
                </c:pt>
                <c:pt idx="53">
                  <c:v>10.0457691</c:v>
                </c:pt>
                <c:pt idx="54">
                  <c:v>9299.589</c:v>
                </c:pt>
                <c:pt idx="55">
                  <c:v>29.94367604</c:v>
                </c:pt>
                <c:pt idx="56">
                  <c:v>69.75640194</c:v>
                </c:pt>
                <c:pt idx="57">
                  <c:v>59.81256595</c:v>
                </c:pt>
                <c:pt idx="58">
                  <c:v>99.69683176</c:v>
                </c:pt>
                <c:pt idx="59">
                  <c:v>41.66294749</c:v>
                </c:pt>
                <c:pt idx="60">
                  <c:v>37.59606922</c:v>
                </c:pt>
                <c:pt idx="61">
                  <c:v>99540</c:v>
                </c:pt>
                <c:pt idx="62">
                  <c:v>20.75992671</c:v>
                </c:pt>
                <c:pt idx="63">
                  <c:v>4.517847006</c:v>
                </c:pt>
                <c:pt idx="64">
                  <c:v>10.19977316</c:v>
                </c:pt>
                <c:pt idx="65">
                  <c:v>12.33902407</c:v>
                </c:pt>
                <c:pt idx="66">
                  <c:v>43829</c:v>
                </c:pt>
                <c:pt idx="67">
                  <c:v>26.14973893</c:v>
                </c:pt>
                <c:pt idx="68">
                  <c:v>11.1485667</c:v>
                </c:pt>
                <c:pt idx="69">
                  <c:v>12146</c:v>
                </c:pt>
                <c:pt idx="70">
                  <c:v>72.76756536</c:v>
                </c:pt>
                <c:pt idx="71">
                  <c:v>17.50076275</c:v>
                </c:pt>
                <c:pt idx="72">
                  <c:v>6607</c:v>
                </c:pt>
                <c:pt idx="73">
                  <c:v>52.24572504</c:v>
                </c:pt>
                <c:pt idx="74">
                  <c:v>26.59273034</c:v>
                </c:pt>
                <c:pt idx="75">
                  <c:v>94.69572371</c:v>
                </c:pt>
                <c:pt idx="76">
                  <c:v>13564</c:v>
                </c:pt>
                <c:pt idx="77">
                  <c:v>16.66739532</c:v>
                </c:pt>
                <c:pt idx="78">
                  <c:v>24555</c:v>
                </c:pt>
                <c:pt idx="79">
                  <c:v>17.66628176</c:v>
                </c:pt>
                <c:pt idx="80">
                  <c:v>78147</c:v>
                </c:pt>
                <c:pt idx="81">
                  <c:v>12.32641006</c:v>
                </c:pt>
                <c:pt idx="82">
                  <c:v>73494</c:v>
                </c:pt>
                <c:pt idx="83">
                  <c:v>91.76539399</c:v>
                </c:pt>
                <c:pt idx="84">
                  <c:v>19.81059395</c:v>
                </c:pt>
                <c:pt idx="85">
                  <c:v>12.7995191</c:v>
                </c:pt>
                <c:pt idx="86">
                  <c:v>2.885437921</c:v>
                </c:pt>
                <c:pt idx="87">
                  <c:v>544</c:v>
                </c:pt>
                <c:pt idx="88">
                  <c:v>36439</c:v>
                </c:pt>
                <c:pt idx="89">
                  <c:v>2.426232509</c:v>
                </c:pt>
                <c:pt idx="90">
                  <c:v>50.54533342</c:v>
                </c:pt>
                <c:pt idx="91">
                  <c:v>36.21333601</c:v>
                </c:pt>
                <c:pt idx="92">
                  <c:v>73.62602469</c:v>
                </c:pt>
                <c:pt idx="93">
                  <c:v>95096</c:v>
                </c:pt>
                <c:pt idx="94">
                  <c:v>80.9045224</c:v>
                </c:pt>
                <c:pt idx="95">
                  <c:v>16.27420793</c:v>
                </c:pt>
                <c:pt idx="96">
                  <c:v>20.32986722</c:v>
                </c:pt>
                <c:pt idx="97">
                  <c:v>3.83079862</c:v>
                </c:pt>
                <c:pt idx="98">
                  <c:v>14359</c:v>
                </c:pt>
                <c:pt idx="99">
                  <c:v>45319</c:v>
                </c:pt>
                <c:pt idx="100">
                  <c:v>16.66056573</c:v>
                </c:pt>
                <c:pt idx="101">
                  <c:v>21.19182924</c:v>
                </c:pt>
                <c:pt idx="102">
                  <c:v>8.647661864</c:v>
                </c:pt>
                <c:pt idx="103">
                  <c:v>11.25964969</c:v>
                </c:pt>
                <c:pt idx="104">
                  <c:v>76.1080531</c:v>
                </c:pt>
                <c:pt idx="105">
                  <c:v>12.32784031</c:v>
                </c:pt>
                <c:pt idx="106">
                  <c:v>16.88321366</c:v>
                </c:pt>
                <c:pt idx="107">
                  <c:v>19.06493928</c:v>
                </c:pt>
                <c:pt idx="108">
                  <c:v>1.76440179</c:v>
                </c:pt>
                <c:pt idx="109">
                  <c:v>56.70674569</c:v>
                </c:pt>
                <c:pt idx="110">
                  <c:v>26.33402325</c:v>
                </c:pt>
                <c:pt idx="111">
                  <c:v>67.13062475</c:v>
                </c:pt>
                <c:pt idx="112">
                  <c:v>66605</c:v>
                </c:pt>
                <c:pt idx="113">
                  <c:v>39.99775543</c:v>
                </c:pt>
                <c:pt idx="114">
                  <c:v>48228</c:v>
                </c:pt>
                <c:pt idx="115">
                  <c:v>10.4139114</c:v>
                </c:pt>
                <c:pt idx="116">
                  <c:v>1.697245476</c:v>
                </c:pt>
                <c:pt idx="117">
                  <c:v>32.71589658</c:v>
                </c:pt>
                <c:pt idx="118">
                  <c:v>87.84195256</c:v>
                </c:pt>
                <c:pt idx="119">
                  <c:v>17.5179822</c:v>
                </c:pt>
                <c:pt idx="120">
                  <c:v>14.87836768</c:v>
                </c:pt>
                <c:pt idx="121">
                  <c:v>66.03704853</c:v>
                </c:pt>
                <c:pt idx="122">
                  <c:v>9.398778159</c:v>
                </c:pt>
                <c:pt idx="123">
                  <c:v>40003</c:v>
                </c:pt>
                <c:pt idx="124">
                  <c:v>42752</c:v>
                </c:pt>
                <c:pt idx="125">
                  <c:v>10.20952414</c:v>
                </c:pt>
                <c:pt idx="126">
                  <c:v>12.56856167</c:v>
                </c:pt>
                <c:pt idx="127">
                  <c:v>4.009185112</c:v>
                </c:pt>
                <c:pt idx="128">
                  <c:v>77384</c:v>
                </c:pt>
                <c:pt idx="129">
                  <c:v>34451</c:v>
                </c:pt>
                <c:pt idx="130">
                  <c:v>95.23546681</c:v>
                </c:pt>
                <c:pt idx="131">
                  <c:v>93.93877539</c:v>
                </c:pt>
                <c:pt idx="132">
                  <c:v>14.40282097</c:v>
                </c:pt>
                <c:pt idx="133">
                  <c:v>98.22201693</c:v>
                </c:pt>
                <c:pt idx="134">
                  <c:v>59.61385692</c:v>
                </c:pt>
                <c:pt idx="135">
                  <c:v>83561</c:v>
                </c:pt>
                <c:pt idx="136">
                  <c:v>17.70719885</c:v>
                </c:pt>
                <c:pt idx="137">
                  <c:v>569.98645</c:v>
                </c:pt>
                <c:pt idx="138">
                  <c:v>94.08235543</c:v>
                </c:pt>
                <c:pt idx="139">
                  <c:v>83.84945259</c:v>
                </c:pt>
                <c:pt idx="140">
                  <c:v>6.672561146</c:v>
                </c:pt>
                <c:pt idx="141">
                  <c:v>19.97914433</c:v>
                </c:pt>
                <c:pt idx="142">
                  <c:v>63529</c:v>
                </c:pt>
                <c:pt idx="143">
                  <c:v>41.06115475</c:v>
                </c:pt>
                <c:pt idx="144">
                  <c:v>96422</c:v>
                </c:pt>
                <c:pt idx="145">
                  <c:v>8.27644613</c:v>
                </c:pt>
                <c:pt idx="146">
                  <c:v>46704</c:v>
                </c:pt>
                <c:pt idx="147">
                  <c:v>18.35517319</c:v>
                </c:pt>
                <c:pt idx="148">
                  <c:v>98.95726017</c:v>
                </c:pt>
                <c:pt idx="149">
                  <c:v>96.83419945</c:v>
                </c:pt>
                <c:pt idx="150">
                  <c:v>19.34171821</c:v>
                </c:pt>
                <c:pt idx="151">
                  <c:v>62711</c:v>
                </c:pt>
                <c:pt idx="152">
                  <c:v>18.29839188</c:v>
                </c:pt>
                <c:pt idx="153">
                  <c:v>3.738952903</c:v>
                </c:pt>
                <c:pt idx="154">
                  <c:v>66537</c:v>
                </c:pt>
                <c:pt idx="155">
                  <c:v>66.09334605</c:v>
                </c:pt>
                <c:pt idx="156">
                  <c:v>2.525991091</c:v>
                </c:pt>
                <c:pt idx="157">
                  <c:v>17.3275015</c:v>
                </c:pt>
                <c:pt idx="158">
                  <c:v>66.41192611</c:v>
                </c:pt>
                <c:pt idx="159">
                  <c:v>1.682082897</c:v>
                </c:pt>
                <c:pt idx="160">
                  <c:v>87727</c:v>
                </c:pt>
                <c:pt idx="161">
                  <c:v>16846</c:v>
                </c:pt>
                <c:pt idx="162">
                  <c:v>88066</c:v>
                </c:pt>
                <c:pt idx="163">
                  <c:v>24.97283081</c:v>
                </c:pt>
                <c:pt idx="164">
                  <c:v>11028</c:v>
                </c:pt>
                <c:pt idx="165">
                  <c:v>43452</c:v>
                </c:pt>
                <c:pt idx="166">
                  <c:v>48.76181091</c:v>
                </c:pt>
                <c:pt idx="167">
                  <c:v>8.828983231</c:v>
                </c:pt>
                <c:pt idx="168">
                  <c:v>27946</c:v>
                </c:pt>
                <c:pt idx="169">
                  <c:v>17.54595237</c:v>
                </c:pt>
                <c:pt idx="170">
                  <c:v>5.575766045</c:v>
                </c:pt>
                <c:pt idx="171">
                  <c:v>35433</c:v>
                </c:pt>
                <c:pt idx="172">
                  <c:v>5.825569449</c:v>
                </c:pt>
                <c:pt idx="173">
                  <c:v>1.178551198</c:v>
                </c:pt>
                <c:pt idx="174">
                  <c:v>70.98497971</c:v>
                </c:pt>
                <c:pt idx="175">
                  <c:v>62898</c:v>
                </c:pt>
                <c:pt idx="176">
                  <c:v>6.683930733</c:v>
                </c:pt>
                <c:pt idx="177">
                  <c:v>9299.589</c:v>
                </c:pt>
                <c:pt idx="178">
                  <c:v>55422</c:v>
                </c:pt>
                <c:pt idx="179">
                  <c:v>36091</c:v>
                </c:pt>
                <c:pt idx="180">
                  <c:v>7.820223994</c:v>
                </c:pt>
                <c:pt idx="181">
                  <c:v>6.609384324</c:v>
                </c:pt>
                <c:pt idx="182">
                  <c:v>10.72881692</c:v>
                </c:pt>
                <c:pt idx="183">
                  <c:v>15.15827093</c:v>
                </c:pt>
                <c:pt idx="184">
                  <c:v>84569</c:v>
                </c:pt>
                <c:pt idx="185">
                  <c:v>88442</c:v>
                </c:pt>
                <c:pt idx="186">
                  <c:v>5.761909201</c:v>
                </c:pt>
                <c:pt idx="187">
                  <c:v>2.846114666</c:v>
                </c:pt>
                <c:pt idx="188">
                  <c:v>80.97494356</c:v>
                </c:pt>
                <c:pt idx="189">
                  <c:v>7.932363428</c:v>
                </c:pt>
                <c:pt idx="190">
                  <c:v>43680</c:v>
                </c:pt>
                <c:pt idx="191">
                  <c:v>8.894558775</c:v>
                </c:pt>
                <c:pt idx="192">
                  <c:v>75701</c:v>
                </c:pt>
                <c:pt idx="193">
                  <c:v>10.53410048</c:v>
                </c:pt>
                <c:pt idx="194">
                  <c:v>38681</c:v>
                </c:pt>
                <c:pt idx="195">
                  <c:v>77.19034156</c:v>
                </c:pt>
                <c:pt idx="196">
                  <c:v>66385</c:v>
                </c:pt>
                <c:pt idx="197">
                  <c:v>34571</c:v>
                </c:pt>
                <c:pt idx="198">
                  <c:v>7.949725939</c:v>
                </c:pt>
                <c:pt idx="199">
                  <c:v>39663</c:v>
                </c:pt>
                <c:pt idx="200">
                  <c:v>64609</c:v>
                </c:pt>
                <c:pt idx="201">
                  <c:v>15.23122047</c:v>
                </c:pt>
                <c:pt idx="202">
                  <c:v>8.239484486</c:v>
                </c:pt>
                <c:pt idx="203">
                  <c:v>93452</c:v>
                </c:pt>
                <c:pt idx="204">
                  <c:v>12.25221847</c:v>
                </c:pt>
                <c:pt idx="205">
                  <c:v>92.37303179</c:v>
                </c:pt>
                <c:pt idx="206">
                  <c:v>2.201123782</c:v>
                </c:pt>
                <c:pt idx="207">
                  <c:v>6.741613316</c:v>
                </c:pt>
                <c:pt idx="208">
                  <c:v>23320</c:v>
                </c:pt>
                <c:pt idx="209">
                  <c:v>44893</c:v>
                </c:pt>
                <c:pt idx="210">
                  <c:v>17739</c:v>
                </c:pt>
                <c:pt idx="211">
                  <c:v>3.577616925</c:v>
                </c:pt>
                <c:pt idx="212">
                  <c:v>70.3437597</c:v>
                </c:pt>
                <c:pt idx="213">
                  <c:v>62.8606311</c:v>
                </c:pt>
                <c:pt idx="214">
                  <c:v>68.94297077</c:v>
                </c:pt>
                <c:pt idx="215">
                  <c:v>8.754201828</c:v>
                </c:pt>
                <c:pt idx="216">
                  <c:v>95476</c:v>
                </c:pt>
                <c:pt idx="217">
                  <c:v>63115</c:v>
                </c:pt>
                <c:pt idx="218">
                  <c:v>52537</c:v>
                </c:pt>
                <c:pt idx="219">
                  <c:v>7.979364211</c:v>
                </c:pt>
                <c:pt idx="220">
                  <c:v>57184</c:v>
                </c:pt>
                <c:pt idx="221">
                  <c:v>21011</c:v>
                </c:pt>
                <c:pt idx="222">
                  <c:v>91870</c:v>
                </c:pt>
                <c:pt idx="223">
                  <c:v>13.15036545</c:v>
                </c:pt>
                <c:pt idx="224">
                  <c:v>48713</c:v>
                </c:pt>
                <c:pt idx="225">
                  <c:v>79000</c:v>
                </c:pt>
                <c:pt idx="226">
                  <c:v>77641</c:v>
                </c:pt>
                <c:pt idx="227">
                  <c:v>5.103075686</c:v>
                </c:pt>
                <c:pt idx="228">
                  <c:v>79.693172</c:v>
                </c:pt>
                <c:pt idx="229">
                  <c:v>41342</c:v>
                </c:pt>
                <c:pt idx="230">
                  <c:v>75807</c:v>
                </c:pt>
                <c:pt idx="231">
                  <c:v>19408</c:v>
                </c:pt>
                <c:pt idx="232">
                  <c:v>6947</c:v>
                </c:pt>
                <c:pt idx="233">
                  <c:v>82182</c:v>
                </c:pt>
                <c:pt idx="234">
                  <c:v>27838</c:v>
                </c:pt>
                <c:pt idx="235">
                  <c:v>150000</c:v>
                </c:pt>
                <c:pt idx="236">
                  <c:v>3.159336829</c:v>
                </c:pt>
                <c:pt idx="237">
                  <c:v>50.34476928</c:v>
                </c:pt>
                <c:pt idx="238">
                  <c:v>5.209445372</c:v>
                </c:pt>
                <c:pt idx="239">
                  <c:v>91363</c:v>
                </c:pt>
                <c:pt idx="240">
                  <c:v>51.22382699</c:v>
                </c:pt>
                <c:pt idx="241">
                  <c:v>67781</c:v>
                </c:pt>
                <c:pt idx="242">
                  <c:v>71.74877465</c:v>
                </c:pt>
                <c:pt idx="243">
                  <c:v>18.28431575</c:v>
                </c:pt>
                <c:pt idx="244">
                  <c:v>47219</c:v>
                </c:pt>
                <c:pt idx="245">
                  <c:v>13609</c:v>
                </c:pt>
                <c:pt idx="246">
                  <c:v>66.18857449</c:v>
                </c:pt>
                <c:pt idx="247">
                  <c:v>14.53090313</c:v>
                </c:pt>
                <c:pt idx="248">
                  <c:v>11.08057991</c:v>
                </c:pt>
                <c:pt idx="249">
                  <c:v>12.50310904</c:v>
                </c:pt>
                <c:pt idx="250">
                  <c:v>3.173867376</c:v>
                </c:pt>
                <c:pt idx="251">
                  <c:v>17.444354</c:v>
                </c:pt>
                <c:pt idx="252">
                  <c:v>89.92819198</c:v>
                </c:pt>
                <c:pt idx="253">
                  <c:v>84.46773023</c:v>
                </c:pt>
                <c:pt idx="254">
                  <c:v>75.66512569</c:v>
                </c:pt>
                <c:pt idx="255">
                  <c:v>38.1271214</c:v>
                </c:pt>
                <c:pt idx="256">
                  <c:v>95.82332659</c:v>
                </c:pt>
                <c:pt idx="257">
                  <c:v>16957</c:v>
                </c:pt>
                <c:pt idx="258">
                  <c:v>61606</c:v>
                </c:pt>
                <c:pt idx="259">
                  <c:v>15.03712397</c:v>
                </c:pt>
                <c:pt idx="260">
                  <c:v>2.139638581</c:v>
                </c:pt>
                <c:pt idx="261">
                  <c:v>7.263273647</c:v>
                </c:pt>
                <c:pt idx="262">
                  <c:v>africa_middle_east_</c:v>
                </c:pt>
                <c:pt idx="263">
                  <c:v>1.977475519</c:v>
                </c:pt>
                <c:pt idx="264">
                  <c:v>6.936529083</c:v>
                </c:pt>
                <c:pt idx="265">
                  <c:v>55</c:v>
                </c:pt>
                <c:pt idx="266">
                  <c:v>10.16159853</c:v>
                </c:pt>
                <c:pt idx="267">
                  <c:v>86.08360767</c:v>
                </c:pt>
                <c:pt idx="268">
                  <c:v>41512</c:v>
                </c:pt>
                <c:pt idx="269">
                  <c:v>61244</c:v>
                </c:pt>
                <c:pt idx="270">
                  <c:v>12.65789233</c:v>
                </c:pt>
                <c:pt idx="271">
                  <c:v>84822</c:v>
                </c:pt>
                <c:pt idx="272">
                  <c:v>28647</c:v>
                </c:pt>
                <c:pt idx="273">
                  <c:v>15.48578084</c:v>
                </c:pt>
                <c:pt idx="274">
                  <c:v>10.54952105</c:v>
                </c:pt>
                <c:pt idx="275">
                  <c:v>13.48954806</c:v>
                </c:pt>
                <c:pt idx="276">
                  <c:v>87991</c:v>
                </c:pt>
                <c:pt idx="277">
                  <c:v>74531</c:v>
                </c:pt>
                <c:pt idx="278">
                  <c:v>47.78492444</c:v>
                </c:pt>
                <c:pt idx="279">
                  <c:v>53503</c:v>
                </c:pt>
                <c:pt idx="280">
                  <c:v>7.163274949</c:v>
                </c:pt>
                <c:pt idx="281">
                  <c:v>2.61418376</c:v>
                </c:pt>
                <c:pt idx="282">
                  <c:v>25632</c:v>
                </c:pt>
                <c:pt idx="283">
                  <c:v>93338</c:v>
                </c:pt>
                <c:pt idx="284">
                  <c:v>49.88016769</c:v>
                </c:pt>
                <c:pt idx="285">
                  <c:v>441</c:v>
                </c:pt>
                <c:pt idx="286">
                  <c:v>29.40120688</c:v>
                </c:pt>
                <c:pt idx="287">
                  <c:v>50242</c:v>
                </c:pt>
                <c:pt idx="288">
                  <c:v>42125</c:v>
                </c:pt>
                <c:pt idx="289">
                  <c:v>57.42406964</c:v>
                </c:pt>
                <c:pt idx="290">
                  <c:v>33903</c:v>
                </c:pt>
                <c:pt idx="291">
                  <c:v>95.07916785</c:v>
                </c:pt>
                <c:pt idx="292">
                  <c:v>36.05024181</c:v>
                </c:pt>
                <c:pt idx="293">
                  <c:v>70193</c:v>
                </c:pt>
                <c:pt idx="294">
                  <c:v>21932</c:v>
                </c:pt>
                <c:pt idx="295">
                  <c:v>14.369754</c:v>
                </c:pt>
                <c:pt idx="296">
                  <c:v>16.83372985</c:v>
                </c:pt>
                <c:pt idx="297">
                  <c:v>57044</c:v>
                </c:pt>
                <c:pt idx="298">
                  <c:v>11.68673829</c:v>
                </c:pt>
                <c:pt idx="299">
                  <c:v>61.81832447</c:v>
                </c:pt>
                <c:pt idx="300">
                  <c:v>73.85490654</c:v>
                </c:pt>
                <c:pt idx="301">
                  <c:v>20.36560354</c:v>
                </c:pt>
                <c:pt idx="302">
                  <c:v>25.46858625</c:v>
                </c:pt>
                <c:pt idx="303">
                  <c:v>678</c:v>
                </c:pt>
                <c:pt idx="304">
                  <c:v>62240</c:v>
                </c:pt>
                <c:pt idx="305">
                  <c:v>62104</c:v>
                </c:pt>
                <c:pt idx="306">
                  <c:v>57.15662887</c:v>
                </c:pt>
                <c:pt idx="307">
                  <c:v>77.12243438</c:v>
                </c:pt>
                <c:pt idx="308">
                  <c:v>80.12060817</c:v>
                </c:pt>
                <c:pt idx="309">
                  <c:v>13.03126867</c:v>
                </c:pt>
                <c:pt idx="310">
                  <c:v>4.684170419</c:v>
                </c:pt>
                <c:pt idx="311">
                  <c:v>75.46411951</c:v>
                </c:pt>
                <c:pt idx="312">
                  <c:v>18474</c:v>
                </c:pt>
                <c:pt idx="313">
                  <c:v>27.75446225</c:v>
                </c:pt>
                <c:pt idx="314">
                  <c:v>90918</c:v>
                </c:pt>
                <c:pt idx="315">
                  <c:v>87306</c:v>
                </c:pt>
                <c:pt idx="316">
                  <c:v>77.90012427</c:v>
                </c:pt>
                <c:pt idx="317">
                  <c:v>71.30201305</c:v>
                </c:pt>
                <c:pt idx="318">
                  <c:v>13.07066806</c:v>
                </c:pt>
                <c:pt idx="319">
                  <c:v>87.78221873</c:v>
                </c:pt>
                <c:pt idx="320">
                  <c:v>62640</c:v>
                </c:pt>
                <c:pt idx="321">
                  <c:v>49.79872575</c:v>
                </c:pt>
                <c:pt idx="322">
                  <c:v>9299.589</c:v>
                </c:pt>
                <c:pt idx="323">
                  <c:v>2.409622467</c:v>
                </c:pt>
                <c:pt idx="324">
                  <c:v>13.3846521</c:v>
                </c:pt>
                <c:pt idx="325">
                  <c:v>16.90579011</c:v>
                </c:pt>
                <c:pt idx="326">
                  <c:v>12.28751655</c:v>
                </c:pt>
                <c:pt idx="327">
                  <c:v>62.22964667</c:v>
                </c:pt>
                <c:pt idx="328">
                  <c:v>91.81449609</c:v>
                </c:pt>
                <c:pt idx="329">
                  <c:v>4.576549836</c:v>
                </c:pt>
                <c:pt idx="330">
                  <c:v>55.12305717</c:v>
                </c:pt>
                <c:pt idx="331">
                  <c:v>19.31516895</c:v>
                </c:pt>
                <c:pt idx="332">
                  <c:v>2.602253508</c:v>
                </c:pt>
                <c:pt idx="333">
                  <c:v>37472</c:v>
                </c:pt>
                <c:pt idx="334">
                  <c:v>57.16616979</c:v>
                </c:pt>
                <c:pt idx="335">
                  <c:v>52696</c:v>
                </c:pt>
                <c:pt idx="336">
                  <c:v>44.86749036</c:v>
                </c:pt>
                <c:pt idx="337">
                  <c:v>12.35983139</c:v>
                </c:pt>
                <c:pt idx="338">
                  <c:v>300</c:v>
                </c:pt>
                <c:pt idx="339">
                  <c:v>13.88920755</c:v>
                </c:pt>
                <c:pt idx="340">
                  <c:v>75.13602895</c:v>
                </c:pt>
                <c:pt idx="341">
                  <c:v>48694</c:v>
                </c:pt>
                <c:pt idx="342">
                  <c:v>13.60863001</c:v>
                </c:pt>
                <c:pt idx="343">
                  <c:v>97.09268569</c:v>
                </c:pt>
                <c:pt idx="344">
                  <c:v>82993</c:v>
                </c:pt>
                <c:pt idx="345">
                  <c:v>60.30298631</c:v>
                </c:pt>
                <c:pt idx="346">
                  <c:v>92833</c:v>
                </c:pt>
                <c:pt idx="347">
                  <c:v>89675</c:v>
                </c:pt>
                <c:pt idx="348">
                  <c:v>7.874733831</c:v>
                </c:pt>
                <c:pt idx="349">
                  <c:v>26.22366306</c:v>
                </c:pt>
                <c:pt idx="350">
                  <c:v>95.29014408</c:v>
                </c:pt>
                <c:pt idx="351">
                  <c:v>34693</c:v>
                </c:pt>
                <c:pt idx="352">
                  <c:v>15114</c:v>
                </c:pt>
                <c:pt idx="353">
                  <c:v>71543</c:v>
                </c:pt>
                <c:pt idx="354">
                  <c:v>17.78996114</c:v>
                </c:pt>
                <c:pt idx="355">
                  <c:v>7.398523067</c:v>
                </c:pt>
                <c:pt idx="356">
                  <c:v>83282</c:v>
                </c:pt>
                <c:pt idx="357">
                  <c:v>26266</c:v>
                </c:pt>
                <c:pt idx="358">
                  <c:v>15.65085846</c:v>
                </c:pt>
                <c:pt idx="359">
                  <c:v>9.315794698</c:v>
                </c:pt>
                <c:pt idx="360">
                  <c:v>70.872663</c:v>
                </c:pt>
                <c:pt idx="361">
                  <c:v>64.95358799</c:v>
                </c:pt>
                <c:pt idx="362">
                  <c:v>74993</c:v>
                </c:pt>
                <c:pt idx="363">
                  <c:v>96.90369735</c:v>
                </c:pt>
                <c:pt idx="364">
                  <c:v>53213</c:v>
                </c:pt>
                <c:pt idx="365">
                  <c:v>51.55119806</c:v>
                </c:pt>
                <c:pt idx="366">
                  <c:v>55.26160223</c:v>
                </c:pt>
                <c:pt idx="367">
                  <c:v>31174</c:v>
                </c:pt>
                <c:pt idx="368">
                  <c:v>10.13122245</c:v>
                </c:pt>
                <c:pt idx="369">
                  <c:v>18.75157753</c:v>
                </c:pt>
                <c:pt idx="370">
                  <c:v>42363</c:v>
                </c:pt>
                <c:pt idx="371">
                  <c:v>40755</c:v>
                </c:pt>
                <c:pt idx="372">
                  <c:v>3.799624464</c:v>
                </c:pt>
                <c:pt idx="373">
                  <c:v>34102</c:v>
                </c:pt>
                <c:pt idx="374">
                  <c:v>93.74247344</c:v>
                </c:pt>
                <c:pt idx="375">
                  <c:v>56964</c:v>
                </c:pt>
                <c:pt idx="376">
                  <c:v>31.22002665</c:v>
                </c:pt>
                <c:pt idx="377">
                  <c:v>30.20848827</c:v>
                </c:pt>
                <c:pt idx="378">
                  <c:v>98677</c:v>
                </c:pt>
                <c:pt idx="379">
                  <c:v>23035</c:v>
                </c:pt>
                <c:pt idx="380">
                  <c:v>92.56565545</c:v>
                </c:pt>
                <c:pt idx="381">
                  <c:v>16.79109923</c:v>
                </c:pt>
                <c:pt idx="382">
                  <c:v>65.38134314</c:v>
                </c:pt>
                <c:pt idx="383">
                  <c:v>38544</c:v>
                </c:pt>
                <c:pt idx="384">
                  <c:v>76932</c:v>
                </c:pt>
                <c:pt idx="385">
                  <c:v>9.04184042</c:v>
                </c:pt>
                <c:pt idx="386">
                  <c:v>44472</c:v>
                </c:pt>
                <c:pt idx="387">
                  <c:v>36252</c:v>
                </c:pt>
                <c:pt idx="388">
                  <c:v>16.08408306</c:v>
                </c:pt>
                <c:pt idx="389">
                  <c:v>19530</c:v>
                </c:pt>
                <c:pt idx="390">
                  <c:v>11.1850219</c:v>
                </c:pt>
                <c:pt idx="391">
                  <c:v>5.596824554</c:v>
                </c:pt>
                <c:pt idx="392">
                  <c:v>48.63150038</c:v>
                </c:pt>
                <c:pt idx="393">
                  <c:v>31.65078149</c:v>
                </c:pt>
                <c:pt idx="394">
                  <c:v>92080</c:v>
                </c:pt>
                <c:pt idx="395">
                  <c:v>19.51843533</c:v>
                </c:pt>
                <c:pt idx="396">
                  <c:v>11.33755724</c:v>
                </c:pt>
                <c:pt idx="397">
                  <c:v>1.386351819</c:v>
                </c:pt>
                <c:pt idx="398">
                  <c:v>88318</c:v>
                </c:pt>
                <c:pt idx="399">
                  <c:v>32.8285235</c:v>
                </c:pt>
                <c:pt idx="400">
                  <c:v>80.96680147</c:v>
                </c:pt>
                <c:pt idx="401">
                  <c:v>91127</c:v>
                </c:pt>
                <c:pt idx="402">
                  <c:v>14.96855271</c:v>
                </c:pt>
                <c:pt idx="403">
                  <c:v>10811</c:v>
                </c:pt>
                <c:pt idx="404">
                  <c:v>7.432397905</c:v>
                </c:pt>
                <c:pt idx="405">
                  <c:v>67</c:v>
                </c:pt>
                <c:pt idx="406">
                  <c:v>4.46328197</c:v>
                </c:pt>
                <c:pt idx="407">
                  <c:v>98853</c:v>
                </c:pt>
                <c:pt idx="408">
                  <c:v>43462</c:v>
                </c:pt>
                <c:pt idx="409">
                  <c:v>31144</c:v>
                </c:pt>
                <c:pt idx="410">
                  <c:v>94.0033882</c:v>
                </c:pt>
                <c:pt idx="411">
                  <c:v>99.02104321</c:v>
                </c:pt>
                <c:pt idx="412">
                  <c:v>32.79823887</c:v>
                </c:pt>
                <c:pt idx="413">
                  <c:v>42.12767584</c:v>
                </c:pt>
                <c:pt idx="414">
                  <c:v>7.306569041</c:v>
                </c:pt>
                <c:pt idx="415">
                  <c:v>49.32562448</c:v>
                </c:pt>
                <c:pt idx="416">
                  <c:v>9299.589</c:v>
                </c:pt>
                <c:pt idx="417">
                  <c:v>97.63512259</c:v>
                </c:pt>
                <c:pt idx="418">
                  <c:v>10.45294446</c:v>
                </c:pt>
                <c:pt idx="419">
                  <c:v>82.10332787</c:v>
                </c:pt>
                <c:pt idx="420">
                  <c:v>61440</c:v>
                </c:pt>
                <c:pt idx="421">
                  <c:v>76496</c:v>
                </c:pt>
                <c:pt idx="422">
                  <c:v>19.2338117</c:v>
                </c:pt>
                <c:pt idx="423">
                  <c:v>6.617159037</c:v>
                </c:pt>
                <c:pt idx="424">
                  <c:v>14.63559531</c:v>
                </c:pt>
                <c:pt idx="425">
                  <c:v>9.434259241</c:v>
                </c:pt>
                <c:pt idx="426">
                  <c:v>51210</c:v>
                </c:pt>
                <c:pt idx="427">
                  <c:v>34.70998241</c:v>
                </c:pt>
                <c:pt idx="428">
                  <c:v>92973</c:v>
                </c:pt>
                <c:pt idx="429">
                  <c:v>56.17774175</c:v>
                </c:pt>
                <c:pt idx="430">
                  <c:v>23714</c:v>
                </c:pt>
                <c:pt idx="431">
                  <c:v>15.84492743</c:v>
                </c:pt>
                <c:pt idx="432">
                  <c:v>13812</c:v>
                </c:pt>
                <c:pt idx="433">
                  <c:v>7.960240989</c:v>
                </c:pt>
                <c:pt idx="434">
                  <c:v>1.615321156</c:v>
                </c:pt>
                <c:pt idx="435">
                  <c:v>9.548528806</c:v>
                </c:pt>
                <c:pt idx="436">
                  <c:v>49.95453603</c:v>
                </c:pt>
                <c:pt idx="437">
                  <c:v>3.616207049</c:v>
                </c:pt>
                <c:pt idx="438">
                  <c:v>1500</c:v>
                </c:pt>
                <c:pt idx="439">
                  <c:v>19869</c:v>
                </c:pt>
                <c:pt idx="440">
                  <c:v>4.53491294</c:v>
                </c:pt>
                <c:pt idx="441">
                  <c:v>92.21882552</c:v>
                </c:pt>
                <c:pt idx="442">
                  <c:v>79.74680352</c:v>
                </c:pt>
                <c:pt idx="443">
                  <c:v>85199</c:v>
                </c:pt>
                <c:pt idx="444">
                  <c:v>18.41309928</c:v>
                </c:pt>
                <c:pt idx="445">
                  <c:v>21074</c:v>
                </c:pt>
                <c:pt idx="446">
                  <c:v>99</c:v>
                </c:pt>
                <c:pt idx="447">
                  <c:v>9.457112662</c:v>
                </c:pt>
                <c:pt idx="448">
                  <c:v>19.38366349</c:v>
                </c:pt>
                <c:pt idx="449">
                  <c:v>7.6010806</c:v>
                </c:pt>
                <c:pt idx="450">
                  <c:v>11.30125586</c:v>
                </c:pt>
                <c:pt idx="451">
                  <c:v>98298</c:v>
                </c:pt>
                <c:pt idx="452">
                  <c:v>55.78801707</c:v>
                </c:pt>
                <c:pt idx="453">
                  <c:v>23202</c:v>
                </c:pt>
                <c:pt idx="454">
                  <c:v>12.36556241</c:v>
                </c:pt>
                <c:pt idx="455">
                  <c:v>8.009312145</c:v>
                </c:pt>
                <c:pt idx="456">
                  <c:v>85209</c:v>
                </c:pt>
                <c:pt idx="457">
                  <c:v>45539</c:v>
                </c:pt>
                <c:pt idx="458">
                  <c:v>14.65852354</c:v>
                </c:pt>
                <c:pt idx="459">
                  <c:v>79.22480953</c:v>
                </c:pt>
                <c:pt idx="460">
                  <c:v>21426</c:v>
                </c:pt>
                <c:pt idx="461">
                  <c:v>2.409135376</c:v>
                </c:pt>
                <c:pt idx="462">
                  <c:v>10.82984022</c:v>
                </c:pt>
                <c:pt idx="463">
                  <c:v>13.15608466</c:v>
                </c:pt>
                <c:pt idx="464">
                  <c:v>61704</c:v>
                </c:pt>
                <c:pt idx="465">
                  <c:v>21274</c:v>
                </c:pt>
                <c:pt idx="466">
                  <c:v>44862</c:v>
                </c:pt>
                <c:pt idx="467">
                  <c:v>47291</c:v>
                </c:pt>
                <c:pt idx="468">
                  <c:v>95.27348231</c:v>
                </c:pt>
                <c:pt idx="469">
                  <c:v>88238</c:v>
                </c:pt>
                <c:pt idx="470">
                  <c:v>21.26532656</c:v>
                </c:pt>
                <c:pt idx="471">
                  <c:v>11.13608257</c:v>
                </c:pt>
                <c:pt idx="472">
                  <c:v>4.204082133</c:v>
                </c:pt>
                <c:pt idx="473">
                  <c:v>27439</c:v>
                </c:pt>
                <c:pt idx="474">
                  <c:v>18.13801698</c:v>
                </c:pt>
                <c:pt idx="475">
                  <c:v>1.782691767</c:v>
                </c:pt>
                <c:pt idx="476">
                  <c:v>10958</c:v>
                </c:pt>
                <c:pt idx="477">
                  <c:v>68.60169797</c:v>
                </c:pt>
                <c:pt idx="478">
                  <c:v>65.62975837</c:v>
                </c:pt>
                <c:pt idx="479">
                  <c:v>90.00971933</c:v>
                </c:pt>
                <c:pt idx="480">
                  <c:v>67.77165604</c:v>
                </c:pt>
                <c:pt idx="481">
                  <c:v>32.03901196</c:v>
                </c:pt>
                <c:pt idx="482">
                  <c:v>50.81897197</c:v>
                </c:pt>
                <c:pt idx="483">
                  <c:v>62619</c:v>
                </c:pt>
                <c:pt idx="484">
                  <c:v>51.7997942</c:v>
                </c:pt>
                <c:pt idx="485">
                  <c:v>3.729705132</c:v>
                </c:pt>
                <c:pt idx="486">
                  <c:v>19.77244402</c:v>
                </c:pt>
                <c:pt idx="487">
                  <c:v>21.76895364</c:v>
                </c:pt>
                <c:pt idx="488">
                  <c:v>11.6713731</c:v>
                </c:pt>
                <c:pt idx="489">
                  <c:v>66141</c:v>
                </c:pt>
                <c:pt idx="490">
                  <c:v>50.46364108</c:v>
                </c:pt>
                <c:pt idx="491">
                  <c:v>11632</c:v>
                </c:pt>
                <c:pt idx="492">
                  <c:v>25932</c:v>
                </c:pt>
                <c:pt idx="493">
                  <c:v>14.70144015</c:v>
                </c:pt>
                <c:pt idx="494">
                  <c:v>70308</c:v>
                </c:pt>
                <c:pt idx="495">
                  <c:v>54.88837376</c:v>
                </c:pt>
                <c:pt idx="496">
                  <c:v>12.08586684</c:v>
                </c:pt>
                <c:pt idx="497">
                  <c:v>9.687382202</c:v>
                </c:pt>
                <c:pt idx="498">
                  <c:v>81460</c:v>
                </c:pt>
                <c:pt idx="499">
                  <c:v>11624</c:v>
                </c:pt>
                <c:pt idx="500">
                  <c:v>63.77668939</c:v>
                </c:pt>
                <c:pt idx="501">
                  <c:v>58.30216744</c:v>
                </c:pt>
                <c:pt idx="502">
                  <c:v>22.05414496</c:v>
                </c:pt>
                <c:pt idx="503">
                  <c:v>7.949775156</c:v>
                </c:pt>
                <c:pt idx="504">
                  <c:v>14.07181551</c:v>
                </c:pt>
                <c:pt idx="505">
                  <c:v>11.67452044</c:v>
                </c:pt>
                <c:pt idx="506">
                  <c:v>6.483432244</c:v>
                </c:pt>
                <c:pt idx="507">
                  <c:v>9.556733232</c:v>
                </c:pt>
                <c:pt idx="508">
                  <c:v>84.27801862</c:v>
                </c:pt>
                <c:pt idx="509">
                  <c:v>12.60981968</c:v>
                </c:pt>
                <c:pt idx="510">
                  <c:v>56629</c:v>
                </c:pt>
                <c:pt idx="511">
                  <c:v>60.20486544</c:v>
                </c:pt>
                <c:pt idx="512">
                  <c:v>31090</c:v>
                </c:pt>
                <c:pt idx="513">
                  <c:v>8.626354601</c:v>
                </c:pt>
                <c:pt idx="514">
                  <c:v>10100</c:v>
                </c:pt>
                <c:pt idx="515">
                  <c:v>7.327773402</c:v>
                </c:pt>
                <c:pt idx="516">
                  <c:v>9.682782626</c:v>
                </c:pt>
                <c:pt idx="517">
                  <c:v>3.65583873</c:v>
                </c:pt>
                <c:pt idx="518">
                  <c:v>24.62518413</c:v>
                </c:pt>
                <c:pt idx="519">
                  <c:v>17.00943662</c:v>
                </c:pt>
                <c:pt idx="520">
                  <c:v>55.65834876</c:v>
                </c:pt>
                <c:pt idx="521">
                  <c:v>10.30708639</c:v>
                </c:pt>
                <c:pt idx="522">
                  <c:v>52.740334</c:v>
                </c:pt>
                <c:pt idx="523">
                  <c:v>39.81156342</c:v>
                </c:pt>
                <c:pt idx="524">
                  <c:v>62.53319277</c:v>
                </c:pt>
                <c:pt idx="525">
                  <c:v>10.01721407</c:v>
                </c:pt>
                <c:pt idx="526">
                  <c:v>5.323321281</c:v>
                </c:pt>
                <c:pt idx="527">
                  <c:v>10.12852689</c:v>
                </c:pt>
                <c:pt idx="528">
                  <c:v>14.70247387</c:v>
                </c:pt>
                <c:pt idx="529">
                  <c:v>9299.589</c:v>
                </c:pt>
                <c:pt idx="530">
                  <c:v>80047</c:v>
                </c:pt>
                <c:pt idx="531">
                  <c:v>7482</c:v>
                </c:pt>
                <c:pt idx="532">
                  <c:v>47.69022684</c:v>
                </c:pt>
                <c:pt idx="533">
                  <c:v>4.873941971</c:v>
                </c:pt>
                <c:pt idx="534">
                  <c:v>18.48989805</c:v>
                </c:pt>
                <c:pt idx="535">
                  <c:v>3.62356723</c:v>
                </c:pt>
                <c:pt idx="536">
                  <c:v>7.175941154</c:v>
                </c:pt>
                <c:pt idx="537">
                  <c:v>8.159670748</c:v>
                </c:pt>
                <c:pt idx="538">
                  <c:v>92.09117448</c:v>
                </c:pt>
                <c:pt idx="539">
                  <c:v>7.731452784</c:v>
                </c:pt>
                <c:pt idx="540">
                  <c:v>10.19942193</c:v>
                </c:pt>
                <c:pt idx="541">
                  <c:v>60.22779857</c:v>
                </c:pt>
                <c:pt idx="542">
                  <c:v>79.40568422</c:v>
                </c:pt>
                <c:pt idx="543">
                  <c:v>14.39477694</c:v>
                </c:pt>
                <c:pt idx="544">
                  <c:v>41.39228568</c:v>
                </c:pt>
                <c:pt idx="545">
                  <c:v>20.96866952</c:v>
                </c:pt>
                <c:pt idx="546">
                  <c:v>90.61844154</c:v>
                </c:pt>
                <c:pt idx="547">
                  <c:v>95.91479771</c:v>
                </c:pt>
                <c:pt idx="548">
                  <c:v>13.78598381</c:v>
                </c:pt>
                <c:pt idx="549">
                  <c:v>93.16086687</c:v>
                </c:pt>
                <c:pt idx="550">
                  <c:v>10.102506</c:v>
                </c:pt>
                <c:pt idx="551">
                  <c:v>6.151521718</c:v>
                </c:pt>
                <c:pt idx="552">
                  <c:v>6.160807867</c:v>
                </c:pt>
                <c:pt idx="553">
                  <c:v>15.07692856</c:v>
                </c:pt>
                <c:pt idx="554">
                  <c:v>11653</c:v>
                </c:pt>
                <c:pt idx="555">
                  <c:v>88616</c:v>
                </c:pt>
                <c:pt idx="556">
                  <c:v>18133</c:v>
                </c:pt>
                <c:pt idx="557">
                  <c:v>74.56222506</c:v>
                </c:pt>
                <c:pt idx="558">
                  <c:v>15.6445551</c:v>
                </c:pt>
                <c:pt idx="559">
                  <c:v>19.58030352</c:v>
                </c:pt>
                <c:pt idx="560">
                  <c:v>68.76035179</c:v>
                </c:pt>
                <c:pt idx="561">
                  <c:v>68.54848227</c:v>
                </c:pt>
                <c:pt idx="562">
                  <c:v>35.68738072</c:v>
                </c:pt>
                <c:pt idx="563">
                  <c:v>90498</c:v>
                </c:pt>
                <c:pt idx="564">
                  <c:v>75143</c:v>
                </c:pt>
                <c:pt idx="565">
                  <c:v>59773</c:v>
                </c:pt>
                <c:pt idx="566">
                  <c:v>42941</c:v>
                </c:pt>
                <c:pt idx="567">
                  <c:v>44110</c:v>
                </c:pt>
                <c:pt idx="568">
                  <c:v>3.038713125</c:v>
                </c:pt>
                <c:pt idx="569">
                  <c:v>50.89141703</c:v>
                </c:pt>
                <c:pt idx="570">
                  <c:v>10.38433599</c:v>
                </c:pt>
                <c:pt idx="571">
                  <c:v>9.892394611</c:v>
                </c:pt>
                <c:pt idx="572">
                  <c:v>48343</c:v>
                </c:pt>
                <c:pt idx="573">
                  <c:v>9.71937495</c:v>
                </c:pt>
                <c:pt idx="574">
                  <c:v>4.537782313</c:v>
                </c:pt>
                <c:pt idx="575">
                  <c:v>61.10031002</c:v>
                </c:pt>
                <c:pt idx="576">
                  <c:v>85079</c:v>
                </c:pt>
                <c:pt idx="577">
                  <c:v>56.37525931</c:v>
                </c:pt>
                <c:pt idx="578">
                  <c:v>70.23302681</c:v>
                </c:pt>
                <c:pt idx="579">
                  <c:v>5895</c:v>
                </c:pt>
                <c:pt idx="580">
                  <c:v>31.19691275</c:v>
                </c:pt>
                <c:pt idx="581">
                  <c:v>37.17512557</c:v>
                </c:pt>
                <c:pt idx="582">
                  <c:v>39282</c:v>
                </c:pt>
                <c:pt idx="583">
                  <c:v>5.489748971</c:v>
                </c:pt>
                <c:pt idx="584">
                  <c:v>37.61257078</c:v>
                </c:pt>
                <c:pt idx="585">
                  <c:v>10.54788895</c:v>
                </c:pt>
                <c:pt idx="586">
                  <c:v>0</c:v>
                </c:pt>
                <c:pt idx="587">
                  <c:v>65.31629033</c:v>
                </c:pt>
                <c:pt idx="588">
                  <c:v>45903</c:v>
                </c:pt>
                <c:pt idx="589">
                  <c:v>77.29613534</c:v>
                </c:pt>
                <c:pt idx="590">
                  <c:v>47.42610539</c:v>
                </c:pt>
                <c:pt idx="591">
                  <c:v>78.1615471</c:v>
                </c:pt>
                <c:pt idx="592">
                  <c:v>94173</c:v>
                </c:pt>
                <c:pt idx="593">
                  <c:v>73879</c:v>
                </c:pt>
                <c:pt idx="594">
                  <c:v>14.37155638</c:v>
                </c:pt>
                <c:pt idx="595">
                  <c:v>3.131967039</c:v>
                </c:pt>
                <c:pt idx="596">
                  <c:v>4.8409788</c:v>
                </c:pt>
                <c:pt idx="597">
                  <c:v>26566</c:v>
                </c:pt>
                <c:pt idx="598">
                  <c:v>9.394970501</c:v>
                </c:pt>
                <c:pt idx="599">
                  <c:v>12.07980589</c:v>
                </c:pt>
                <c:pt idx="600">
                  <c:v>9.464171152</c:v>
                </c:pt>
                <c:pt idx="601">
                  <c:v>21.87499058</c:v>
                </c:pt>
                <c:pt idx="602">
                  <c:v>60.75200666</c:v>
                </c:pt>
                <c:pt idx="603">
                  <c:v>70.5490941</c:v>
                </c:pt>
                <c:pt idx="604">
                  <c:v>9299.589</c:v>
                </c:pt>
                <c:pt idx="605">
                  <c:v>33560</c:v>
                </c:pt>
                <c:pt idx="606">
                  <c:v>10936</c:v>
                </c:pt>
                <c:pt idx="607">
                  <c:v>73.03463903</c:v>
                </c:pt>
                <c:pt idx="608">
                  <c:v>14046</c:v>
                </c:pt>
                <c:pt idx="609">
                  <c:v>42629</c:v>
                </c:pt>
                <c:pt idx="610">
                  <c:v>9299.589</c:v>
                </c:pt>
                <c:pt idx="611">
                  <c:v>99.35709387</c:v>
                </c:pt>
                <c:pt idx="612">
                  <c:v>88.26582568</c:v>
                </c:pt>
                <c:pt idx="613">
                  <c:v>17.22249934</c:v>
                </c:pt>
                <c:pt idx="614">
                  <c:v>90660</c:v>
                </c:pt>
                <c:pt idx="615">
                  <c:v>28392</c:v>
                </c:pt>
                <c:pt idx="616">
                  <c:v>57.59582856</c:v>
                </c:pt>
                <c:pt idx="617">
                  <c:v>7979</c:v>
                </c:pt>
                <c:pt idx="618">
                  <c:v>70.6149872</c:v>
                </c:pt>
                <c:pt idx="619">
                  <c:v>57.87402476</c:v>
                </c:pt>
                <c:pt idx="620">
                  <c:v>65375</c:v>
                </c:pt>
                <c:pt idx="621">
                  <c:v>41129</c:v>
                </c:pt>
                <c:pt idx="622">
                  <c:v>15.54430866</c:v>
                </c:pt>
                <c:pt idx="623">
                  <c:v>8.965571371</c:v>
                </c:pt>
                <c:pt idx="624">
                  <c:v>32011</c:v>
                </c:pt>
                <c:pt idx="625">
                  <c:v>82849</c:v>
                </c:pt>
                <c:pt idx="626">
                  <c:v>63.80064071</c:v>
                </c:pt>
                <c:pt idx="627">
                  <c:v>10798</c:v>
                </c:pt>
                <c:pt idx="628">
                  <c:v>31.09053506</c:v>
                </c:pt>
                <c:pt idx="629">
                  <c:v>23367</c:v>
                </c:pt>
                <c:pt idx="630">
                  <c:v>31.07453654</c:v>
                </c:pt>
                <c:pt idx="631">
                  <c:v>61.97273332</c:v>
                </c:pt>
                <c:pt idx="632">
                  <c:v>44552</c:v>
                </c:pt>
                <c:pt idx="633">
                  <c:v>10.90377003</c:v>
                </c:pt>
                <c:pt idx="634">
                  <c:v>34.76385285</c:v>
                </c:pt>
                <c:pt idx="635">
                  <c:v>17.71456393</c:v>
                </c:pt>
                <c:pt idx="636">
                  <c:v>13.89625234</c:v>
                </c:pt>
                <c:pt idx="637">
                  <c:v>14.21956873</c:v>
                </c:pt>
                <c:pt idx="638">
                  <c:v>13.75550797</c:v>
                </c:pt>
                <c:pt idx="639">
                  <c:v>72.66775666</c:v>
                </c:pt>
                <c:pt idx="640">
                  <c:v>44306</c:v>
                </c:pt>
                <c:pt idx="641">
                  <c:v>75507</c:v>
                </c:pt>
                <c:pt idx="642">
                  <c:v>34536</c:v>
                </c:pt>
                <c:pt idx="643">
                  <c:v>3.742683234</c:v>
                </c:pt>
                <c:pt idx="644">
                  <c:v>78713</c:v>
                </c:pt>
                <c:pt idx="645">
                  <c:v>60.15580824</c:v>
                </c:pt>
                <c:pt idx="646">
                  <c:v>68.20352664</c:v>
                </c:pt>
                <c:pt idx="647">
                  <c:v>18.32175969</c:v>
                </c:pt>
                <c:pt idx="648">
                  <c:v>40187</c:v>
                </c:pt>
                <c:pt idx="649">
                  <c:v>12.49441948</c:v>
                </c:pt>
                <c:pt idx="650">
                  <c:v>29662</c:v>
                </c:pt>
                <c:pt idx="651">
                  <c:v>13.75755992</c:v>
                </c:pt>
                <c:pt idx="652">
                  <c:v>28.80001797</c:v>
                </c:pt>
                <c:pt idx="653">
                  <c:v>96.13177845</c:v>
                </c:pt>
                <c:pt idx="654">
                  <c:v>29906</c:v>
                </c:pt>
                <c:pt idx="655">
                  <c:v>19.99186813</c:v>
                </c:pt>
                <c:pt idx="656">
                  <c:v>96177</c:v>
                </c:pt>
                <c:pt idx="657">
                  <c:v>4.885749717</c:v>
                </c:pt>
                <c:pt idx="658">
                  <c:v>7.110685168</c:v>
                </c:pt>
                <c:pt idx="659">
                  <c:v>51.96254148</c:v>
                </c:pt>
                <c:pt idx="660">
                  <c:v>33.54054646</c:v>
                </c:pt>
                <c:pt idx="661">
                  <c:v>51.94036602</c:v>
                </c:pt>
                <c:pt idx="662">
                  <c:v>92.2897449</c:v>
                </c:pt>
                <c:pt idx="663">
                  <c:v>47.25371535</c:v>
                </c:pt>
                <c:pt idx="664">
                  <c:v>24126</c:v>
                </c:pt>
                <c:pt idx="665">
                  <c:v>59.79804072</c:v>
                </c:pt>
                <c:pt idx="666">
                  <c:v>30715</c:v>
                </c:pt>
                <c:pt idx="667">
                  <c:v>54786</c:v>
                </c:pt>
                <c:pt idx="668">
                  <c:v>70444</c:v>
                </c:pt>
                <c:pt idx="669">
                  <c:v>18.92582636</c:v>
                </c:pt>
                <c:pt idx="670">
                  <c:v>78.70245631</c:v>
                </c:pt>
                <c:pt idx="671">
                  <c:v>13.19219463</c:v>
                </c:pt>
                <c:pt idx="672">
                  <c:v>25.14102814</c:v>
                </c:pt>
                <c:pt idx="673">
                  <c:v>23344</c:v>
                </c:pt>
                <c:pt idx="674">
                  <c:v>26.56429956</c:v>
                </c:pt>
                <c:pt idx="675">
                  <c:v>19.18750098</c:v>
                </c:pt>
                <c:pt idx="676">
                  <c:v>14742</c:v>
                </c:pt>
                <c:pt idx="677">
                  <c:v>59053</c:v>
                </c:pt>
                <c:pt idx="678">
                  <c:v>5.397234449</c:v>
                </c:pt>
                <c:pt idx="679">
                  <c:v>33668</c:v>
                </c:pt>
                <c:pt idx="680">
                  <c:v>43.58806234</c:v>
                </c:pt>
                <c:pt idx="681">
                  <c:v>13.66833986</c:v>
                </c:pt>
                <c:pt idx="682">
                  <c:v>69.33559078</c:v>
                </c:pt>
                <c:pt idx="683">
                  <c:v>74758</c:v>
                </c:pt>
                <c:pt idx="684">
                  <c:v>11.06658713</c:v>
                </c:pt>
                <c:pt idx="685">
                  <c:v>6.220074007</c:v>
                </c:pt>
                <c:pt idx="686">
                  <c:v>70826</c:v>
                </c:pt>
                <c:pt idx="687">
                  <c:v>19026</c:v>
                </c:pt>
                <c:pt idx="688">
                  <c:v>3.829052229</c:v>
                </c:pt>
                <c:pt idx="689">
                  <c:v>11.00266372</c:v>
                </c:pt>
                <c:pt idx="690">
                  <c:v>81.54426989</c:v>
                </c:pt>
                <c:pt idx="691">
                  <c:v>9299.589</c:v>
                </c:pt>
                <c:pt idx="692">
                  <c:v>5.62094999</c:v>
                </c:pt>
                <c:pt idx="693">
                  <c:v>71.56374629</c:v>
                </c:pt>
                <c:pt idx="694">
                  <c:v>19.8418194</c:v>
                </c:pt>
                <c:pt idx="695">
                  <c:v>58120</c:v>
                </c:pt>
                <c:pt idx="696">
                  <c:v>59.74312956</c:v>
                </c:pt>
                <c:pt idx="697">
                  <c:v>1.17955328</c:v>
                </c:pt>
                <c:pt idx="698">
                  <c:v>70517</c:v>
                </c:pt>
                <c:pt idx="699">
                  <c:v>15.90314991</c:v>
                </c:pt>
                <c:pt idx="700">
                  <c:v>74226</c:v>
                </c:pt>
                <c:pt idx="701">
                  <c:v>34.39855474</c:v>
                </c:pt>
                <c:pt idx="702">
                  <c:v>18.58611139</c:v>
                </c:pt>
                <c:pt idx="703">
                  <c:v>13.50407557</c:v>
                </c:pt>
                <c:pt idx="704">
                  <c:v>3.739639664</c:v>
                </c:pt>
                <c:pt idx="705">
                  <c:v>44226</c:v>
                </c:pt>
                <c:pt idx="706">
                  <c:v>18.03398957</c:v>
                </c:pt>
                <c:pt idx="707">
                  <c:v>78.00483381</c:v>
                </c:pt>
                <c:pt idx="708">
                  <c:v>9299.589</c:v>
                </c:pt>
                <c:pt idx="709">
                  <c:v>19.51214322</c:v>
                </c:pt>
                <c:pt idx="710">
                  <c:v>2500</c:v>
                </c:pt>
                <c:pt idx="711">
                  <c:v>33.895</c:v>
                </c:pt>
              </c:strCache>
            </c:strRef>
          </c:xVal>
          <c:yVal>
            <c:numRef>
              <c:f>demand_dataset!$B$4:$B$733</c:f>
              <c:numCache>
                <c:formatCode>General</c:formatCode>
                <c:ptCount val="730"/>
                <c:pt idx="0">
                  <c:v>3.8350039979946202</c:v>
                </c:pt>
                <c:pt idx="1">
                  <c:v>58723.2635668312</c:v>
                </c:pt>
                <c:pt idx="2">
                  <c:v>50.925100529130901</c:v>
                </c:pt>
                <c:pt idx="3">
                  <c:v>34147.075648210797</c:v>
                </c:pt>
                <c:pt idx="4">
                  <c:v>86.727351531453095</c:v>
                </c:pt>
                <c:pt idx="5">
                  <c:v>1.3990909605323301</c:v>
                </c:pt>
                <c:pt idx="6">
                  <c:v>45.427103720010997</c:v>
                </c:pt>
                <c:pt idx="7">
                  <c:v>85.133228841060301</c:v>
                </c:pt>
                <c:pt idx="8">
                  <c:v>14.271095750686399</c:v>
                </c:pt>
                <c:pt idx="9">
                  <c:v>15.7033290023302</c:v>
                </c:pt>
                <c:pt idx="10">
                  <c:v>39172.057917643797</c:v>
                </c:pt>
                <c:pt idx="11">
                  <c:v>12.4481949256535</c:v>
                </c:pt>
                <c:pt idx="12">
                  <c:v>13.0552206608091</c:v>
                </c:pt>
                <c:pt idx="13">
                  <c:v>3.79249086555782</c:v>
                </c:pt>
                <c:pt idx="14">
                  <c:v>97439.812327341002</c:v>
                </c:pt>
                <c:pt idx="15">
                  <c:v>62347.094801028601</c:v>
                </c:pt>
                <c:pt idx="16">
                  <c:v>13.567140065651801</c:v>
                </c:pt>
                <c:pt idx="17">
                  <c:v>9.2982381839897208</c:v>
                </c:pt>
                <c:pt idx="18">
                  <c:v>10942.484561778499</c:v>
                </c:pt>
                <c:pt idx="19">
                  <c:v>38.3838241539923</c:v>
                </c:pt>
                <c:pt idx="20">
                  <c:v>42.024804445869698</c:v>
                </c:pt>
                <c:pt idx="21">
                  <c:v>89.636666542760395</c:v>
                </c:pt>
                <c:pt idx="22">
                  <c:v>79.447825372160693</c:v>
                </c:pt>
                <c:pt idx="23">
                  <c:v>71422.374861141798</c:v>
                </c:pt>
                <c:pt idx="24">
                  <c:v>29.7762490442204</c:v>
                </c:pt>
                <c:pt idx="25">
                  <c:v>1.9440094737659901</c:v>
                </c:pt>
                <c:pt idx="26">
                  <c:v>35635.133107360904</c:v>
                </c:pt>
                <c:pt idx="27">
                  <c:v>3.3721712857987298</c:v>
                </c:pt>
                <c:pt idx="28">
                  <c:v>57.402495075030799</c:v>
                </c:pt>
                <c:pt idx="29">
                  <c:v>66119.594017087293</c:v>
                </c:pt>
                <c:pt idx="30">
                  <c:v>28.712673970794899</c:v>
                </c:pt>
                <c:pt idx="31">
                  <c:v>15.381594743548099</c:v>
                </c:pt>
                <c:pt idx="32">
                  <c:v>20.5085142944375</c:v>
                </c:pt>
                <c:pt idx="33">
                  <c:v>62.816071624598699</c:v>
                </c:pt>
                <c:pt idx="34">
                  <c:v>100</c:v>
                </c:pt>
                <c:pt idx="35">
                  <c:v>71353.546511863504</c:v>
                </c:pt>
                <c:pt idx="36">
                  <c:v>100000</c:v>
                </c:pt>
                <c:pt idx="37">
                  <c:v>10.6187186569693</c:v>
                </c:pt>
                <c:pt idx="38">
                  <c:v>17.877687818645999</c:v>
                </c:pt>
                <c:pt idx="39">
                  <c:v>8.0637300335609705</c:v>
                </c:pt>
                <c:pt idx="40">
                  <c:v>76828.800153107906</c:v>
                </c:pt>
                <c:pt idx="41">
                  <c:v>50009.305241493901</c:v>
                </c:pt>
                <c:pt idx="42">
                  <c:v>59818.375380665202</c:v>
                </c:pt>
                <c:pt idx="43">
                  <c:v>15.1547874715446</c:v>
                </c:pt>
                <c:pt idx="44">
                  <c:v>3.90899409843616</c:v>
                </c:pt>
                <c:pt idx="45">
                  <c:v>8.9137979242253191</c:v>
                </c:pt>
                <c:pt idx="46">
                  <c:v>13.763820514532901</c:v>
                </c:pt>
                <c:pt idx="47">
                  <c:v>41.5546930933344</c:v>
                </c:pt>
                <c:pt idx="48">
                  <c:v>45.7869829139823</c:v>
                </c:pt>
                <c:pt idx="49">
                  <c:v>44295.858624713401</c:v>
                </c:pt>
                <c:pt idx="50">
                  <c:v>57070.200876755604</c:v>
                </c:pt>
                <c:pt idx="51">
                  <c:v>12.198831036851701</c:v>
                </c:pt>
                <c:pt idx="52">
                  <c:v>75644.379949654598</c:v>
                </c:pt>
                <c:pt idx="53">
                  <c:v>64353.572525842297</c:v>
                </c:pt>
                <c:pt idx="54">
                  <c:v>69.269825843380204</c:v>
                </c:pt>
                <c:pt idx="55">
                  <c:v>97.504044611956402</c:v>
                </c:pt>
                <c:pt idx="56">
                  <c:v>1.33454275117319</c:v>
                </c:pt>
                <c:pt idx="57">
                  <c:v>37344.996673850299</c:v>
                </c:pt>
                <c:pt idx="58">
                  <c:v>57.446345960121803</c:v>
                </c:pt>
                <c:pt idx="59">
                  <c:v>10.6762090094565</c:v>
                </c:pt>
                <c:pt idx="60">
                  <c:v>77.875062795524997</c:v>
                </c:pt>
                <c:pt idx="61">
                  <c:v>30.866174026570501</c:v>
                </c:pt>
                <c:pt idx="62">
                  <c:v>76.727195884744404</c:v>
                </c:pt>
                <c:pt idx="63">
                  <c:v>64.305708442542198</c:v>
                </c:pt>
                <c:pt idx="64">
                  <c:v>100</c:v>
                </c:pt>
                <c:pt idx="65">
                  <c:v>37.0936023273348</c:v>
                </c:pt>
                <c:pt idx="66">
                  <c:v>39.7601330716601</c:v>
                </c:pt>
                <c:pt idx="67">
                  <c:v>85831.398244533295</c:v>
                </c:pt>
                <c:pt idx="68">
                  <c:v>22.370422342985702</c:v>
                </c:pt>
                <c:pt idx="69">
                  <c:v>4.9756294733835702</c:v>
                </c:pt>
                <c:pt idx="70">
                  <c:v>11.0818572365708</c:v>
                </c:pt>
                <c:pt idx="71">
                  <c:v>14.279624512038801</c:v>
                </c:pt>
                <c:pt idx="72">
                  <c:v>52056.237360671803</c:v>
                </c:pt>
                <c:pt idx="73">
                  <c:v>29.287029881479501</c:v>
                </c:pt>
                <c:pt idx="74">
                  <c:v>11.127174447061099</c:v>
                </c:pt>
                <c:pt idx="75">
                  <c:v>14166.335012355499</c:v>
                </c:pt>
                <c:pt idx="76">
                  <c:v>78.441613147758005</c:v>
                </c:pt>
                <c:pt idx="77">
                  <c:v>16.146595228575698</c:v>
                </c:pt>
                <c:pt idx="78">
                  <c:v>7283.0297479636401</c:v>
                </c:pt>
                <c:pt idx="79">
                  <c:v>48.125786125479301</c:v>
                </c:pt>
                <c:pt idx="80">
                  <c:v>23.499932233288199</c:v>
                </c:pt>
                <c:pt idx="81">
                  <c:v>99.932344794816601</c:v>
                </c:pt>
                <c:pt idx="82">
                  <c:v>16013.932781969899</c:v>
                </c:pt>
                <c:pt idx="83">
                  <c:v>14.6073490711963</c:v>
                </c:pt>
                <c:pt idx="84">
                  <c:v>19803.312802161501</c:v>
                </c:pt>
                <c:pt idx="85">
                  <c:v>16.223187306372701</c:v>
                </c:pt>
                <c:pt idx="86">
                  <c:v>68990.903586581306</c:v>
                </c:pt>
                <c:pt idx="87">
                  <c:v>13.941941920562</c:v>
                </c:pt>
                <c:pt idx="88">
                  <c:v>78799.723425235599</c:v>
                </c:pt>
                <c:pt idx="89">
                  <c:v>75.872429728080107</c:v>
                </c:pt>
                <c:pt idx="90">
                  <c:v>19.4349800253887</c:v>
                </c:pt>
                <c:pt idx="91">
                  <c:v>10.8486314160877</c:v>
                </c:pt>
                <c:pt idx="92">
                  <c:v>3.39890114822746</c:v>
                </c:pt>
                <c:pt idx="93">
                  <c:v>5.3332614596765602</c:v>
                </c:pt>
                <c:pt idx="94">
                  <c:v>29305.2415378654</c:v>
                </c:pt>
                <c:pt idx="95">
                  <c:v>2.52091464356316</c:v>
                </c:pt>
                <c:pt idx="96">
                  <c:v>47.374515225028297</c:v>
                </c:pt>
                <c:pt idx="97">
                  <c:v>34.401451526448398</c:v>
                </c:pt>
                <c:pt idx="98">
                  <c:v>67.847459894867299</c:v>
                </c:pt>
                <c:pt idx="99">
                  <c:v>99632.374943701099</c:v>
                </c:pt>
                <c:pt idx="100">
                  <c:v>94.482103485082604</c:v>
                </c:pt>
                <c:pt idx="101">
                  <c:v>17.1544446856443</c:v>
                </c:pt>
                <c:pt idx="102">
                  <c:v>21.0888721419639</c:v>
                </c:pt>
                <c:pt idx="103">
                  <c:v>4.1052637304135997</c:v>
                </c:pt>
                <c:pt idx="104">
                  <c:v>17098.774517624199</c:v>
                </c:pt>
                <c:pt idx="105">
                  <c:v>45318.906580857598</c:v>
                </c:pt>
                <c:pt idx="106">
                  <c:v>15.6709078449269</c:v>
                </c:pt>
                <c:pt idx="107">
                  <c:v>19.121660277765798</c:v>
                </c:pt>
                <c:pt idx="108">
                  <c:v>8.5563338665477797</c:v>
                </c:pt>
                <c:pt idx="109">
                  <c:v>12.601042110008001</c:v>
                </c:pt>
                <c:pt idx="110">
                  <c:v>91820.825532826595</c:v>
                </c:pt>
                <c:pt idx="111">
                  <c:v>84.321250425869906</c:v>
                </c:pt>
                <c:pt idx="112">
                  <c:v>11.9466717244474</c:v>
                </c:pt>
                <c:pt idx="113">
                  <c:v>17.4715917518444</c:v>
                </c:pt>
                <c:pt idx="114">
                  <c:v>20</c:v>
                </c:pt>
                <c:pt idx="115">
                  <c:v>2.0813746724064699</c:v>
                </c:pt>
                <c:pt idx="116">
                  <c:v>60.899600970646098</c:v>
                </c:pt>
                <c:pt idx="117">
                  <c:v>31.544350021306801</c:v>
                </c:pt>
                <c:pt idx="118">
                  <c:v>63.907476557885602</c:v>
                </c:pt>
                <c:pt idx="119">
                  <c:v>78934.071990807293</c:v>
                </c:pt>
                <c:pt idx="120">
                  <c:v>44.142314439839701</c:v>
                </c:pt>
                <c:pt idx="121">
                  <c:v>40257.428327769303</c:v>
                </c:pt>
                <c:pt idx="122">
                  <c:v>9.3815028023012292</c:v>
                </c:pt>
                <c:pt idx="123">
                  <c:v>1.42028817123192</c:v>
                </c:pt>
                <c:pt idx="124">
                  <c:v>29.383972519363699</c:v>
                </c:pt>
                <c:pt idx="125">
                  <c:v>99.459228649928093</c:v>
                </c:pt>
                <c:pt idx="126">
                  <c:v>18.4380183386453</c:v>
                </c:pt>
                <c:pt idx="127">
                  <c:v>12.4621542504934</c:v>
                </c:pt>
                <c:pt idx="128">
                  <c:v>62.863337456854403</c:v>
                </c:pt>
                <c:pt idx="129">
                  <c:v>8.7874165815968901</c:v>
                </c:pt>
                <c:pt idx="130">
                  <c:v>41660.8640870659</c:v>
                </c:pt>
                <c:pt idx="131">
                  <c:v>42226.654841411597</c:v>
                </c:pt>
                <c:pt idx="132">
                  <c:v>9.4861691752407609</c:v>
                </c:pt>
                <c:pt idx="133">
                  <c:v>12.833133749952101</c:v>
                </c:pt>
                <c:pt idx="134">
                  <c:v>4.33639890342568</c:v>
                </c:pt>
                <c:pt idx="135">
                  <c:v>75873.433034461501</c:v>
                </c:pt>
                <c:pt idx="136">
                  <c:v>36018.069241305602</c:v>
                </c:pt>
                <c:pt idx="137">
                  <c:v>79.805559735697102</c:v>
                </c:pt>
                <c:pt idx="138">
                  <c:v>100</c:v>
                </c:pt>
                <c:pt idx="139">
                  <c:v>14.941077808429901</c:v>
                </c:pt>
                <c:pt idx="140">
                  <c:v>100</c:v>
                </c:pt>
                <c:pt idx="141">
                  <c:v>48.364382270235197</c:v>
                </c:pt>
                <c:pt idx="142">
                  <c:v>83771.391119882494</c:v>
                </c:pt>
                <c:pt idx="143">
                  <c:v>14.655183283728</c:v>
                </c:pt>
                <c:pt idx="144">
                  <c:v>69.398782678726405</c:v>
                </c:pt>
                <c:pt idx="145">
                  <c:v>85.605202087109205</c:v>
                </c:pt>
                <c:pt idx="146">
                  <c:v>86.031213889087596</c:v>
                </c:pt>
                <c:pt idx="147">
                  <c:v>7.4767587068111796</c:v>
                </c:pt>
                <c:pt idx="148">
                  <c:v>20</c:v>
                </c:pt>
                <c:pt idx="149">
                  <c:v>69229.607729011201</c:v>
                </c:pt>
                <c:pt idx="150">
                  <c:v>37.007668268489702</c:v>
                </c:pt>
                <c:pt idx="151">
                  <c:v>6.9179920760105897</c:v>
                </c:pt>
                <c:pt idx="152">
                  <c:v>97067.499964340706</c:v>
                </c:pt>
                <c:pt idx="153">
                  <c:v>7.1969283335738501</c:v>
                </c:pt>
                <c:pt idx="154">
                  <c:v>45802.163174267</c:v>
                </c:pt>
                <c:pt idx="155">
                  <c:v>20</c:v>
                </c:pt>
                <c:pt idx="156">
                  <c:v>80.741860580999401</c:v>
                </c:pt>
                <c:pt idx="157">
                  <c:v>100</c:v>
                </c:pt>
                <c:pt idx="158">
                  <c:v>18.774863531486801</c:v>
                </c:pt>
                <c:pt idx="159">
                  <c:v>67396.950489212293</c:v>
                </c:pt>
                <c:pt idx="160">
                  <c:v>20</c:v>
                </c:pt>
                <c:pt idx="161">
                  <c:v>3.1060538406724501</c:v>
                </c:pt>
                <c:pt idx="162">
                  <c:v>66061.824477217902</c:v>
                </c:pt>
                <c:pt idx="163">
                  <c:v>59.458701921786698</c:v>
                </c:pt>
                <c:pt idx="164">
                  <c:v>2.4121231293808498</c:v>
                </c:pt>
                <c:pt idx="165">
                  <c:v>19.0223444349798</c:v>
                </c:pt>
                <c:pt idx="166">
                  <c:v>70.499488130518102</c:v>
                </c:pt>
                <c:pt idx="167">
                  <c:v>1.4645099185455399</c:v>
                </c:pt>
                <c:pt idx="168">
                  <c:v>83400.992463561794</c:v>
                </c:pt>
                <c:pt idx="169">
                  <c:v>15513.660827354701</c:v>
                </c:pt>
                <c:pt idx="170">
                  <c:v>78323.175604714794</c:v>
                </c:pt>
                <c:pt idx="171">
                  <c:v>28.624513838610401</c:v>
                </c:pt>
                <c:pt idx="172">
                  <c:v>11396.643172754601</c:v>
                </c:pt>
                <c:pt idx="173">
                  <c:v>43336.435825118002</c:v>
                </c:pt>
                <c:pt idx="174">
                  <c:v>52.932466105588603</c:v>
                </c:pt>
                <c:pt idx="175">
                  <c:v>9.9181919720527993</c:v>
                </c:pt>
                <c:pt idx="176">
                  <c:v>32954.3830835673</c:v>
                </c:pt>
                <c:pt idx="177">
                  <c:v>14.8515225048435</c:v>
                </c:pt>
                <c:pt idx="178">
                  <c:v>4.82734943412291</c:v>
                </c:pt>
                <c:pt idx="179">
                  <c:v>30217.248317834801</c:v>
                </c:pt>
                <c:pt idx="180">
                  <c:v>6.9412753702906302</c:v>
                </c:pt>
                <c:pt idx="181">
                  <c:v>1.22814744746394</c:v>
                </c:pt>
                <c:pt idx="182">
                  <c:v>57.460302437850601</c:v>
                </c:pt>
                <c:pt idx="183">
                  <c:v>62801.0279123937</c:v>
                </c:pt>
                <c:pt idx="184">
                  <c:v>7.4708629235091699</c:v>
                </c:pt>
                <c:pt idx="185">
                  <c:v>5.5907529485897101</c:v>
                </c:pt>
                <c:pt idx="186">
                  <c:v>60042.173153097203</c:v>
                </c:pt>
                <c:pt idx="187">
                  <c:v>41832.204219628402</c:v>
                </c:pt>
                <c:pt idx="188">
                  <c:v>7.4082179897201899</c:v>
                </c:pt>
                <c:pt idx="189">
                  <c:v>6.7243469738581396</c:v>
                </c:pt>
                <c:pt idx="190">
                  <c:v>10.3795921721124</c:v>
                </c:pt>
                <c:pt idx="191">
                  <c:v>12.3299610724925</c:v>
                </c:pt>
                <c:pt idx="192">
                  <c:v>82413.881663381195</c:v>
                </c:pt>
                <c:pt idx="193">
                  <c:v>95589.803229591504</c:v>
                </c:pt>
                <c:pt idx="194">
                  <c:v>4.7638048989771402</c:v>
                </c:pt>
                <c:pt idx="195">
                  <c:v>2.3762131152046302</c:v>
                </c:pt>
                <c:pt idx="196">
                  <c:v>93.211262454134996</c:v>
                </c:pt>
                <c:pt idx="197">
                  <c:v>8.4549548717807301</c:v>
                </c:pt>
                <c:pt idx="198">
                  <c:v>43236.657014638004</c:v>
                </c:pt>
                <c:pt idx="199">
                  <c:v>8.9198675940119401</c:v>
                </c:pt>
                <c:pt idx="200">
                  <c:v>67925.9610096447</c:v>
                </c:pt>
                <c:pt idx="201">
                  <c:v>12.336981281604301</c:v>
                </c:pt>
                <c:pt idx="202">
                  <c:v>33072.676978870601</c:v>
                </c:pt>
                <c:pt idx="203">
                  <c:v>62.496674531465302</c:v>
                </c:pt>
                <c:pt idx="204">
                  <c:v>55401.6688808869</c:v>
                </c:pt>
                <c:pt idx="205">
                  <c:v>30239.816752756498</c:v>
                </c:pt>
                <c:pt idx="206">
                  <c:v>6.98468341460151</c:v>
                </c:pt>
                <c:pt idx="207">
                  <c:v>42199.242077922703</c:v>
                </c:pt>
                <c:pt idx="208">
                  <c:v>65795.709480525897</c:v>
                </c:pt>
                <c:pt idx="209">
                  <c:v>15.580737218427499</c:v>
                </c:pt>
                <c:pt idx="210">
                  <c:v>8.1665806731591903</c:v>
                </c:pt>
                <c:pt idx="211">
                  <c:v>100000</c:v>
                </c:pt>
                <c:pt idx="212">
                  <c:v>13.018044349852399</c:v>
                </c:pt>
                <c:pt idx="213">
                  <c:v>95.407320017344006</c:v>
                </c:pt>
                <c:pt idx="214">
                  <c:v>1.8628989493150001</c:v>
                </c:pt>
                <c:pt idx="215">
                  <c:v>5.5004978462908802</c:v>
                </c:pt>
                <c:pt idx="216">
                  <c:v>20544.428101769299</c:v>
                </c:pt>
                <c:pt idx="217">
                  <c:v>41307.721199707397</c:v>
                </c:pt>
                <c:pt idx="218">
                  <c:v>19489.074023650399</c:v>
                </c:pt>
                <c:pt idx="219">
                  <c:v>3.4212174774355</c:v>
                </c:pt>
                <c:pt idx="220">
                  <c:v>66.738179431388303</c:v>
                </c:pt>
                <c:pt idx="221">
                  <c:v>63.117002615396501</c:v>
                </c:pt>
                <c:pt idx="222">
                  <c:v>55.489864714212402</c:v>
                </c:pt>
                <c:pt idx="223">
                  <c:v>8.8402140454862899</c:v>
                </c:pt>
                <c:pt idx="224">
                  <c:v>86535.150671995099</c:v>
                </c:pt>
                <c:pt idx="225">
                  <c:v>63885.490229499403</c:v>
                </c:pt>
                <c:pt idx="226">
                  <c:v>48404.316528385098</c:v>
                </c:pt>
                <c:pt idx="227">
                  <c:v>8.9734708768430291</c:v>
                </c:pt>
                <c:pt idx="228">
                  <c:v>53055.983052382202</c:v>
                </c:pt>
                <c:pt idx="229">
                  <c:v>18856.751812505001</c:v>
                </c:pt>
                <c:pt idx="230">
                  <c:v>91149.341177548602</c:v>
                </c:pt>
                <c:pt idx="231">
                  <c:v>11.643654713699799</c:v>
                </c:pt>
                <c:pt idx="232">
                  <c:v>51909.281125977497</c:v>
                </c:pt>
                <c:pt idx="233">
                  <c:v>78313.503801286206</c:v>
                </c:pt>
                <c:pt idx="234">
                  <c:v>68762.673693239994</c:v>
                </c:pt>
                <c:pt idx="235">
                  <c:v>4.4344053322702797</c:v>
                </c:pt>
                <c:pt idx="236">
                  <c:v>81.383704678789897</c:v>
                </c:pt>
                <c:pt idx="237">
                  <c:v>43442.666322358396</c:v>
                </c:pt>
                <c:pt idx="238">
                  <c:v>86683.570066997301</c:v>
                </c:pt>
                <c:pt idx="239">
                  <c:v>16076.9548001401</c:v>
                </c:pt>
                <c:pt idx="240">
                  <c:v>7411.2884284047996</c:v>
                </c:pt>
                <c:pt idx="241">
                  <c:v>93945.387844609999</c:v>
                </c:pt>
                <c:pt idx="242">
                  <c:v>23889.487217681599</c:v>
                </c:pt>
                <c:pt idx="243">
                  <c:v>23866.334614359199</c:v>
                </c:pt>
                <c:pt idx="244">
                  <c:v>3.1311408829740199</c:v>
                </c:pt>
                <c:pt idx="245">
                  <c:v>60.209664255679897</c:v>
                </c:pt>
                <c:pt idx="246">
                  <c:v>10.180275979424801</c:v>
                </c:pt>
                <c:pt idx="247">
                  <c:v>4.5108227374206402</c:v>
                </c:pt>
                <c:pt idx="248">
                  <c:v>96002.082093972305</c:v>
                </c:pt>
                <c:pt idx="249">
                  <c:v>49.4516592489217</c:v>
                </c:pt>
                <c:pt idx="250">
                  <c:v>71186.954502278299</c:v>
                </c:pt>
                <c:pt idx="251">
                  <c:v>84.307925517062003</c:v>
                </c:pt>
                <c:pt idx="252">
                  <c:v>20</c:v>
                </c:pt>
                <c:pt idx="253">
                  <c:v>45450.959427126298</c:v>
                </c:pt>
                <c:pt idx="254">
                  <c:v>14982.8064997563</c:v>
                </c:pt>
                <c:pt idx="255">
                  <c:v>54.0868913158791</c:v>
                </c:pt>
                <c:pt idx="256">
                  <c:v>13.4875120951251</c:v>
                </c:pt>
                <c:pt idx="257">
                  <c:v>10.613550478449</c:v>
                </c:pt>
                <c:pt idx="258">
                  <c:v>10.9657552296568</c:v>
                </c:pt>
                <c:pt idx="259">
                  <c:v>3.4614137307950101</c:v>
                </c:pt>
                <c:pt idx="260">
                  <c:v>16.562941265156098</c:v>
                </c:pt>
                <c:pt idx="261">
                  <c:v>88.123453262205203</c:v>
                </c:pt>
                <c:pt idx="262">
                  <c:v>95.832776890163004</c:v>
                </c:pt>
                <c:pt idx="263">
                  <c:v>67.333519368653796</c:v>
                </c:pt>
                <c:pt idx="264">
                  <c:v>44.3419626330436</c:v>
                </c:pt>
                <c:pt idx="265">
                  <c:v>95.032431528108603</c:v>
                </c:pt>
                <c:pt idx="266">
                  <c:v>20005.108291670502</c:v>
                </c:pt>
                <c:pt idx="267">
                  <c:v>61841.2680135845</c:v>
                </c:pt>
                <c:pt idx="268">
                  <c:v>14.4749269902791</c:v>
                </c:pt>
                <c:pt idx="269">
                  <c:v>2.4579065629745398</c:v>
                </c:pt>
                <c:pt idx="270">
                  <c:v>7.6564911702577501</c:v>
                </c:pt>
                <c:pt idx="271">
                  <c:v>37.496576824639099</c:v>
                </c:pt>
                <c:pt idx="272">
                  <c:v>1.99429077724593</c:v>
                </c:pt>
                <c:pt idx="273">
                  <c:v>6.9285756148088202</c:v>
                </c:pt>
                <c:pt idx="274">
                  <c:v>8.83213170378672</c:v>
                </c:pt>
                <c:pt idx="275">
                  <c:v>10.567338084540699</c:v>
                </c:pt>
                <c:pt idx="276">
                  <c:v>83.236527923779605</c:v>
                </c:pt>
                <c:pt idx="277">
                  <c:v>42536.294866210097</c:v>
                </c:pt>
                <c:pt idx="278">
                  <c:v>66253.131420696503</c:v>
                </c:pt>
                <c:pt idx="279">
                  <c:v>14.0606299087935</c:v>
                </c:pt>
                <c:pt idx="280">
                  <c:v>94081.782703372301</c:v>
                </c:pt>
                <c:pt idx="281">
                  <c:v>23375.3624235352</c:v>
                </c:pt>
                <c:pt idx="282">
                  <c:v>14.106861456730201</c:v>
                </c:pt>
                <c:pt idx="283">
                  <c:v>10</c:v>
                </c:pt>
                <c:pt idx="284">
                  <c:v>14.2998212934849</c:v>
                </c:pt>
                <c:pt idx="285">
                  <c:v>100000</c:v>
                </c:pt>
                <c:pt idx="286">
                  <c:v>69805.216881540196</c:v>
                </c:pt>
                <c:pt idx="287">
                  <c:v>54.213420236031403</c:v>
                </c:pt>
                <c:pt idx="288">
                  <c:v>55756.457955170197</c:v>
                </c:pt>
                <c:pt idx="289">
                  <c:v>8.3647761913261292</c:v>
                </c:pt>
                <c:pt idx="290">
                  <c:v>2.9857940623202501</c:v>
                </c:pt>
                <c:pt idx="291">
                  <c:v>25323.5125704444</c:v>
                </c:pt>
                <c:pt idx="292">
                  <c:v>92882.044256458306</c:v>
                </c:pt>
                <c:pt idx="293">
                  <c:v>55.016183059790897</c:v>
                </c:pt>
                <c:pt idx="294">
                  <c:v>73.414722821198197</c:v>
                </c:pt>
                <c:pt idx="295">
                  <c:v>30.454488681658699</c:v>
                </c:pt>
                <c:pt idx="296">
                  <c:v>51451.5798063939</c:v>
                </c:pt>
                <c:pt idx="297">
                  <c:v>45194.796890748199</c:v>
                </c:pt>
                <c:pt idx="298">
                  <c:v>59.705915697312001</c:v>
                </c:pt>
                <c:pt idx="299">
                  <c:v>37779.008790749001</c:v>
                </c:pt>
                <c:pt idx="300">
                  <c:v>1.7447429855834</c:v>
                </c:pt>
                <c:pt idx="301">
                  <c:v>88.882868236296503</c:v>
                </c:pt>
                <c:pt idx="302">
                  <c:v>38.8105954926423</c:v>
                </c:pt>
                <c:pt idx="303">
                  <c:v>83536.033717119004</c:v>
                </c:pt>
                <c:pt idx="304">
                  <c:v>22219.2137005531</c:v>
                </c:pt>
                <c:pt idx="305">
                  <c:v>15.038618111867899</c:v>
                </c:pt>
                <c:pt idx="306">
                  <c:v>13.890751954695199</c:v>
                </c:pt>
                <c:pt idx="307">
                  <c:v>59990.239831709398</c:v>
                </c:pt>
                <c:pt idx="308">
                  <c:v>13.716308068574</c:v>
                </c:pt>
                <c:pt idx="309">
                  <c:v>71.084928835929105</c:v>
                </c:pt>
                <c:pt idx="310">
                  <c:v>76.6446668656355</c:v>
                </c:pt>
                <c:pt idx="311">
                  <c:v>18.148540633612399</c:v>
                </c:pt>
                <c:pt idx="312">
                  <c:v>29.816785394092602</c:v>
                </c:pt>
                <c:pt idx="313">
                  <c:v>78.912196244697697</c:v>
                </c:pt>
                <c:pt idx="314">
                  <c:v>55752.470686521403</c:v>
                </c:pt>
                <c:pt idx="315">
                  <c:v>54434.567788326902</c:v>
                </c:pt>
                <c:pt idx="316">
                  <c:v>67.955589316098397</c:v>
                </c:pt>
                <c:pt idx="317">
                  <c:v>67.616216405969496</c:v>
                </c:pt>
                <c:pt idx="318">
                  <c:v>74.832599476336398</c:v>
                </c:pt>
                <c:pt idx="319">
                  <c:v>13.949191840057299</c:v>
                </c:pt>
                <c:pt idx="320">
                  <c:v>4.26919439507303</c:v>
                </c:pt>
                <c:pt idx="321">
                  <c:v>78.415083808481299</c:v>
                </c:pt>
                <c:pt idx="322">
                  <c:v>19727.901494718801</c:v>
                </c:pt>
                <c:pt idx="323">
                  <c:v>24.294621900014299</c:v>
                </c:pt>
                <c:pt idx="324">
                  <c:v>95029.447638925994</c:v>
                </c:pt>
                <c:pt idx="325">
                  <c:v>97325.005503141205</c:v>
                </c:pt>
                <c:pt idx="326">
                  <c:v>87.318075520435499</c:v>
                </c:pt>
                <c:pt idx="327">
                  <c:v>76.673398467699798</c:v>
                </c:pt>
                <c:pt idx="328">
                  <c:v>11.4497277250692</c:v>
                </c:pt>
                <c:pt idx="329">
                  <c:v>94.312501597412904</c:v>
                </c:pt>
                <c:pt idx="330">
                  <c:v>67967.432708977096</c:v>
                </c:pt>
                <c:pt idx="331">
                  <c:v>50.852530377953499</c:v>
                </c:pt>
                <c:pt idx="332">
                  <c:v>55.7533565588313</c:v>
                </c:pt>
                <c:pt idx="333">
                  <c:v>2.3736616781986202</c:v>
                </c:pt>
                <c:pt idx="334">
                  <c:v>13.492332589646299</c:v>
                </c:pt>
                <c:pt idx="335">
                  <c:v>14.317248328486601</c:v>
                </c:pt>
                <c:pt idx="336">
                  <c:v>13.382297621327201</c:v>
                </c:pt>
                <c:pt idx="337">
                  <c:v>57.038726211892097</c:v>
                </c:pt>
                <c:pt idx="338">
                  <c:v>82.523865475244904</c:v>
                </c:pt>
                <c:pt idx="339">
                  <c:v>4.7561908501608796</c:v>
                </c:pt>
                <c:pt idx="340">
                  <c:v>58.065398976878498</c:v>
                </c:pt>
                <c:pt idx="341">
                  <c:v>18.058694545221702</c:v>
                </c:pt>
                <c:pt idx="342">
                  <c:v>3.00536679275511</c:v>
                </c:pt>
                <c:pt idx="343">
                  <c:v>42112.195098775301</c:v>
                </c:pt>
                <c:pt idx="344">
                  <c:v>54.307829819732603</c:v>
                </c:pt>
                <c:pt idx="345">
                  <c:v>50411.738765296199</c:v>
                </c:pt>
                <c:pt idx="346">
                  <c:v>48.762732419042202</c:v>
                </c:pt>
                <c:pt idx="347">
                  <c:v>14.498002695470699</c:v>
                </c:pt>
                <c:pt idx="348">
                  <c:v>47423.834667945099</c:v>
                </c:pt>
                <c:pt idx="349">
                  <c:v>13.0080730710091</c:v>
                </c:pt>
                <c:pt idx="350">
                  <c:v>67.764454610943005</c:v>
                </c:pt>
                <c:pt idx="351">
                  <c:v>40358.565861704803</c:v>
                </c:pt>
                <c:pt idx="352">
                  <c:v>11.5642288132362</c:v>
                </c:pt>
                <c:pt idx="353">
                  <c:v>92.298715705378498</c:v>
                </c:pt>
                <c:pt idx="354">
                  <c:v>84675.547755131396</c:v>
                </c:pt>
                <c:pt idx="355">
                  <c:v>57.723971459696003</c:v>
                </c:pt>
                <c:pt idx="356">
                  <c:v>76737.480939381596</c:v>
                </c:pt>
                <c:pt idx="357">
                  <c:v>100000</c:v>
                </c:pt>
                <c:pt idx="358">
                  <c:v>7.1024141496999702</c:v>
                </c:pt>
                <c:pt idx="359">
                  <c:v>26.171798993103</c:v>
                </c:pt>
                <c:pt idx="360">
                  <c:v>100</c:v>
                </c:pt>
                <c:pt idx="361">
                  <c:v>35395.799498192202</c:v>
                </c:pt>
                <c:pt idx="362">
                  <c:v>17055.594254654501</c:v>
                </c:pt>
                <c:pt idx="363">
                  <c:v>71861.177728171097</c:v>
                </c:pt>
                <c:pt idx="364">
                  <c:v>17.224191951814301</c:v>
                </c:pt>
                <c:pt idx="365">
                  <c:v>6.7051370512982302</c:v>
                </c:pt>
                <c:pt idx="366">
                  <c:v>99324.699539102003</c:v>
                </c:pt>
                <c:pt idx="367">
                  <c:v>27612.003542105002</c:v>
                </c:pt>
                <c:pt idx="368">
                  <c:v>15.5854979420921</c:v>
                </c:pt>
                <c:pt idx="369">
                  <c:v>7.85537312480482</c:v>
                </c:pt>
                <c:pt idx="370">
                  <c:v>69.091554434494398</c:v>
                </c:pt>
                <c:pt idx="371">
                  <c:v>60.098748458082198</c:v>
                </c:pt>
                <c:pt idx="372">
                  <c:v>64185.829648871899</c:v>
                </c:pt>
                <c:pt idx="373">
                  <c:v>82.287386957629593</c:v>
                </c:pt>
                <c:pt idx="374">
                  <c:v>58749.8003286229</c:v>
                </c:pt>
                <c:pt idx="375">
                  <c:v>61.7416322347567</c:v>
                </c:pt>
                <c:pt idx="376">
                  <c:v>45.116337224535499</c:v>
                </c:pt>
                <c:pt idx="377">
                  <c:v>25815.5632421263</c:v>
                </c:pt>
                <c:pt idx="378">
                  <c:v>31837.844305525399</c:v>
                </c:pt>
                <c:pt idx="379">
                  <c:v>10.273961800791399</c:v>
                </c:pt>
                <c:pt idx="380">
                  <c:v>15.9570082885883</c:v>
                </c:pt>
                <c:pt idx="381">
                  <c:v>35515.2858315958</c:v>
                </c:pt>
                <c:pt idx="382">
                  <c:v>44716.762983478402</c:v>
                </c:pt>
                <c:pt idx="383">
                  <c:v>3.6829970870340598</c:v>
                </c:pt>
                <c:pt idx="384">
                  <c:v>27826.37786244</c:v>
                </c:pt>
                <c:pt idx="385">
                  <c:v>99.753126509551194</c:v>
                </c:pt>
                <c:pt idx="386">
                  <c:v>46935.599089364499</c:v>
                </c:pt>
                <c:pt idx="387">
                  <c:v>26.3675858309782</c:v>
                </c:pt>
                <c:pt idx="388">
                  <c:v>35.970289318421599</c:v>
                </c:pt>
                <c:pt idx="389">
                  <c:v>100000</c:v>
                </c:pt>
                <c:pt idx="390">
                  <c:v>21046.509175585201</c:v>
                </c:pt>
                <c:pt idx="391">
                  <c:v>82.964015193993902</c:v>
                </c:pt>
                <c:pt idx="392">
                  <c:v>14.9134352717165</c:v>
                </c:pt>
                <c:pt idx="393">
                  <c:v>68.092349038861599</c:v>
                </c:pt>
                <c:pt idx="394">
                  <c:v>42425.019446638398</c:v>
                </c:pt>
                <c:pt idx="395">
                  <c:v>90098.189854639204</c:v>
                </c:pt>
                <c:pt idx="396">
                  <c:v>8.5121746118031503</c:v>
                </c:pt>
                <c:pt idx="397">
                  <c:v>39782.202246959598</c:v>
                </c:pt>
                <c:pt idx="398">
                  <c:v>29334.4523166689</c:v>
                </c:pt>
                <c:pt idx="399">
                  <c:v>16.625280340816801</c:v>
                </c:pt>
                <c:pt idx="400">
                  <c:v>21579.487761688499</c:v>
                </c:pt>
                <c:pt idx="401">
                  <c:v>9.7168416347642701</c:v>
                </c:pt>
                <c:pt idx="402">
                  <c:v>6.6409675003843098</c:v>
                </c:pt>
                <c:pt idx="403">
                  <c:v>46.3608371466295</c:v>
                </c:pt>
                <c:pt idx="404">
                  <c:v>32.178859277985801</c:v>
                </c:pt>
                <c:pt idx="405">
                  <c:v>74306.371149444298</c:v>
                </c:pt>
                <c:pt idx="406">
                  <c:v>16.867018121281301</c:v>
                </c:pt>
                <c:pt idx="407">
                  <c:v>11.6606335130469</c:v>
                </c:pt>
                <c:pt idx="408">
                  <c:v>1.44964281157746</c:v>
                </c:pt>
                <c:pt idx="409">
                  <c:v>100000</c:v>
                </c:pt>
                <c:pt idx="410">
                  <c:v>36.893355657033503</c:v>
                </c:pt>
                <c:pt idx="411">
                  <c:v>68.807637235174298</c:v>
                </c:pt>
                <c:pt idx="412">
                  <c:v>81875.530103192097</c:v>
                </c:pt>
                <c:pt idx="413">
                  <c:v>14.4081432828585</c:v>
                </c:pt>
                <c:pt idx="414">
                  <c:v>9695.4107783815998</c:v>
                </c:pt>
                <c:pt idx="415">
                  <c:v>7.7582556528176596</c:v>
                </c:pt>
                <c:pt idx="416">
                  <c:v>11.368388255851499</c:v>
                </c:pt>
                <c:pt idx="417">
                  <c:v>5.2088741748507497</c:v>
                </c:pt>
                <c:pt idx="418">
                  <c:v>90133.006168435502</c:v>
                </c:pt>
                <c:pt idx="419">
                  <c:v>34824.681325404199</c:v>
                </c:pt>
                <c:pt idx="420">
                  <c:v>33276.262677215702</c:v>
                </c:pt>
                <c:pt idx="421">
                  <c:v>91.566567775652601</c:v>
                </c:pt>
                <c:pt idx="422">
                  <c:v>100</c:v>
                </c:pt>
                <c:pt idx="423">
                  <c:v>37.384607421930198</c:v>
                </c:pt>
                <c:pt idx="424">
                  <c:v>41.220501936796303</c:v>
                </c:pt>
                <c:pt idx="425">
                  <c:v>6.5238330472618902</c:v>
                </c:pt>
                <c:pt idx="426">
                  <c:v>56.177589215538397</c:v>
                </c:pt>
                <c:pt idx="427">
                  <c:v>9.01273271123633</c:v>
                </c:pt>
                <c:pt idx="428">
                  <c:v>95.453292723228401</c:v>
                </c:pt>
                <c:pt idx="429">
                  <c:v>8.9911442208377004</c:v>
                </c:pt>
                <c:pt idx="430">
                  <c:v>94.849653141775406</c:v>
                </c:pt>
                <c:pt idx="431">
                  <c:v>70056.010915842198</c:v>
                </c:pt>
                <c:pt idx="432">
                  <c:v>84166.840824153696</c:v>
                </c:pt>
                <c:pt idx="433">
                  <c:v>15.564204995789201</c:v>
                </c:pt>
                <c:pt idx="434">
                  <c:v>7.3187256890803303</c:v>
                </c:pt>
                <c:pt idx="435">
                  <c:v>12.9093488929228</c:v>
                </c:pt>
                <c:pt idx="436">
                  <c:v>10.088284216136101</c:v>
                </c:pt>
                <c:pt idx="437">
                  <c:v>49912.3445304774</c:v>
                </c:pt>
                <c:pt idx="438">
                  <c:v>39.918516733980198</c:v>
                </c:pt>
                <c:pt idx="439">
                  <c:v>87107.8442209981</c:v>
                </c:pt>
                <c:pt idx="440">
                  <c:v>45.407700295374497</c:v>
                </c:pt>
                <c:pt idx="441">
                  <c:v>23785.7048172451</c:v>
                </c:pt>
                <c:pt idx="442">
                  <c:v>15.134445136266301</c:v>
                </c:pt>
                <c:pt idx="443">
                  <c:v>13492.608408456201</c:v>
                </c:pt>
                <c:pt idx="444">
                  <c:v>7.0224277444013197</c:v>
                </c:pt>
                <c:pt idx="445">
                  <c:v>1.3856326545572699</c:v>
                </c:pt>
                <c:pt idx="446">
                  <c:v>7.9342810856147699</c:v>
                </c:pt>
                <c:pt idx="447">
                  <c:v>56.687203574941897</c:v>
                </c:pt>
                <c:pt idx="448">
                  <c:v>3.8813161695235299</c:v>
                </c:pt>
                <c:pt idx="449">
                  <c:v>33.2150010239652</c:v>
                </c:pt>
                <c:pt idx="450">
                  <c:v>19106.080560089598</c:v>
                </c:pt>
                <c:pt idx="451">
                  <c:v>4.02324480745534</c:v>
                </c:pt>
                <c:pt idx="452">
                  <c:v>86.806151840862199</c:v>
                </c:pt>
                <c:pt idx="453">
                  <c:v>72.542214697259595</c:v>
                </c:pt>
                <c:pt idx="454">
                  <c:v>92523.857418660904</c:v>
                </c:pt>
                <c:pt idx="455">
                  <c:v>20</c:v>
                </c:pt>
                <c:pt idx="456">
                  <c:v>20057.7616459237</c:v>
                </c:pt>
                <c:pt idx="457">
                  <c:v>73957.675566312799</c:v>
                </c:pt>
                <c:pt idx="458">
                  <c:v>11.199699452301999</c:v>
                </c:pt>
                <c:pt idx="459">
                  <c:v>20</c:v>
                </c:pt>
                <c:pt idx="460">
                  <c:v>7.7935676668238303</c:v>
                </c:pt>
                <c:pt idx="461">
                  <c:v>11.9588861375824</c:v>
                </c:pt>
                <c:pt idx="462">
                  <c:v>81182.154044278999</c:v>
                </c:pt>
                <c:pt idx="463">
                  <c:v>60.542710784727902</c:v>
                </c:pt>
                <c:pt idx="464">
                  <c:v>18764.657507886099</c:v>
                </c:pt>
                <c:pt idx="465">
                  <c:v>12.719991645295201</c:v>
                </c:pt>
                <c:pt idx="466">
                  <c:v>7.5592547099327101</c:v>
                </c:pt>
                <c:pt idx="467">
                  <c:v>68865.713456284997</c:v>
                </c:pt>
                <c:pt idx="468">
                  <c:v>44378.517805523697</c:v>
                </c:pt>
                <c:pt idx="469">
                  <c:v>14.337956620575</c:v>
                </c:pt>
                <c:pt idx="470">
                  <c:v>76.820742718271006</c:v>
                </c:pt>
                <c:pt idx="471">
                  <c:v>20889.170241349999</c:v>
                </c:pt>
                <c:pt idx="472">
                  <c:v>2.26288163403609</c:v>
                </c:pt>
                <c:pt idx="473">
                  <c:v>9.8296899338973898</c:v>
                </c:pt>
                <c:pt idx="474">
                  <c:v>15.322095306135299</c:v>
                </c:pt>
                <c:pt idx="475">
                  <c:v>55776.938082382803</c:v>
                </c:pt>
                <c:pt idx="476">
                  <c:v>18364.552440415398</c:v>
                </c:pt>
                <c:pt idx="477">
                  <c:v>39821.965572197099</c:v>
                </c:pt>
                <c:pt idx="478">
                  <c:v>48908.249724004003</c:v>
                </c:pt>
                <c:pt idx="479">
                  <c:v>95.927812698594906</c:v>
                </c:pt>
                <c:pt idx="480">
                  <c:v>87.199909836663096</c:v>
                </c:pt>
                <c:pt idx="481">
                  <c:v>77498.102298583806</c:v>
                </c:pt>
                <c:pt idx="482">
                  <c:v>17.320976844827801</c:v>
                </c:pt>
                <c:pt idx="483">
                  <c:v>10.607983179606901</c:v>
                </c:pt>
                <c:pt idx="484">
                  <c:v>3.4439479722415598</c:v>
                </c:pt>
                <c:pt idx="485">
                  <c:v>24460.004677950601</c:v>
                </c:pt>
                <c:pt idx="486">
                  <c:v>19.6406033047795</c:v>
                </c:pt>
                <c:pt idx="487">
                  <c:v>1.5393569587486999</c:v>
                </c:pt>
                <c:pt idx="488">
                  <c:v>11464.0402439809</c:v>
                </c:pt>
                <c:pt idx="489">
                  <c:v>70.051224980843401</c:v>
                </c:pt>
                <c:pt idx="490">
                  <c:v>59.077050145753603</c:v>
                </c:pt>
                <c:pt idx="491">
                  <c:v>90.918956797801798</c:v>
                </c:pt>
                <c:pt idx="492">
                  <c:v>61.133973437423499</c:v>
                </c:pt>
                <c:pt idx="493">
                  <c:v>27.5411106771639</c:v>
                </c:pt>
                <c:pt idx="494">
                  <c:v>43.534256066095502</c:v>
                </c:pt>
                <c:pt idx="495">
                  <c:v>61013.2927598155</c:v>
                </c:pt>
                <c:pt idx="496">
                  <c:v>59.487064251706599</c:v>
                </c:pt>
                <c:pt idx="497">
                  <c:v>3.2612841103647301</c:v>
                </c:pt>
                <c:pt idx="498">
                  <c:v>19.056399800940401</c:v>
                </c:pt>
                <c:pt idx="499">
                  <c:v>18.8660967324561</c:v>
                </c:pt>
                <c:pt idx="500">
                  <c:v>9.6488590620400192</c:v>
                </c:pt>
                <c:pt idx="501">
                  <c:v>75977.756970676404</c:v>
                </c:pt>
                <c:pt idx="502">
                  <c:v>52.904964030124802</c:v>
                </c:pt>
                <c:pt idx="503">
                  <c:v>11969.8353854613</c:v>
                </c:pt>
                <c:pt idx="504">
                  <c:v>97.714384985605804</c:v>
                </c:pt>
                <c:pt idx="505">
                  <c:v>29788.896287235399</c:v>
                </c:pt>
                <c:pt idx="506">
                  <c:v>16.858476907475701</c:v>
                </c:pt>
                <c:pt idx="507">
                  <c:v>77088.3610273667</c:v>
                </c:pt>
                <c:pt idx="508">
                  <c:v>50.239174643726599</c:v>
                </c:pt>
                <c:pt idx="509">
                  <c:v>11.942037112577101</c:v>
                </c:pt>
                <c:pt idx="510">
                  <c:v>9.3900338598168602</c:v>
                </c:pt>
                <c:pt idx="511">
                  <c:v>70639.707835032095</c:v>
                </c:pt>
                <c:pt idx="512">
                  <c:v>9379.08855439734</c:v>
                </c:pt>
                <c:pt idx="513">
                  <c:v>75.545839010604894</c:v>
                </c:pt>
                <c:pt idx="514">
                  <c:v>60.695689188435502</c:v>
                </c:pt>
                <c:pt idx="515">
                  <c:v>18.323002376306</c:v>
                </c:pt>
                <c:pt idx="516">
                  <c:v>8.8173700940974697</c:v>
                </c:pt>
                <c:pt idx="517">
                  <c:v>12.7718281471401</c:v>
                </c:pt>
                <c:pt idx="518">
                  <c:v>12.9967466836335</c:v>
                </c:pt>
                <c:pt idx="519">
                  <c:v>6.5714858762799997</c:v>
                </c:pt>
                <c:pt idx="520">
                  <c:v>10.623491410367301</c:v>
                </c:pt>
                <c:pt idx="521">
                  <c:v>86.079500175371194</c:v>
                </c:pt>
                <c:pt idx="522">
                  <c:v>11.948715037380801</c:v>
                </c:pt>
                <c:pt idx="523">
                  <c:v>49356.114437586897</c:v>
                </c:pt>
                <c:pt idx="524">
                  <c:v>61.015399735557502</c:v>
                </c:pt>
                <c:pt idx="525">
                  <c:v>27195.128250590398</c:v>
                </c:pt>
                <c:pt idx="526">
                  <c:v>9.6163438962953194</c:v>
                </c:pt>
                <c:pt idx="527">
                  <c:v>9394.9305535543299</c:v>
                </c:pt>
                <c:pt idx="528">
                  <c:v>6.3657673258649501</c:v>
                </c:pt>
                <c:pt idx="529">
                  <c:v>8.8010198249105294</c:v>
                </c:pt>
                <c:pt idx="530">
                  <c:v>4.1139968704383003</c:v>
                </c:pt>
                <c:pt idx="531">
                  <c:v>24.6341781062</c:v>
                </c:pt>
                <c:pt idx="532">
                  <c:v>19.695826649953599</c:v>
                </c:pt>
                <c:pt idx="533">
                  <c:v>53.294108474351503</c:v>
                </c:pt>
                <c:pt idx="534">
                  <c:v>8.9341876879782394</c:v>
                </c:pt>
                <c:pt idx="535">
                  <c:v>52.087764962896799</c:v>
                </c:pt>
                <c:pt idx="536">
                  <c:v>45.330037141744597</c:v>
                </c:pt>
                <c:pt idx="537">
                  <c:v>56.077905443586502</c:v>
                </c:pt>
                <c:pt idx="538">
                  <c:v>10.4538408123819</c:v>
                </c:pt>
                <c:pt idx="539">
                  <c:v>5.0405269700112596</c:v>
                </c:pt>
                <c:pt idx="540">
                  <c:v>11.275714049555299</c:v>
                </c:pt>
                <c:pt idx="541">
                  <c:v>14.481379326534199</c:v>
                </c:pt>
                <c:pt idx="542">
                  <c:v>92525.863315316601</c:v>
                </c:pt>
                <c:pt idx="543">
                  <c:v>86777.645827496803</c:v>
                </c:pt>
                <c:pt idx="544">
                  <c:v>8120.7523799930304</c:v>
                </c:pt>
                <c:pt idx="545">
                  <c:v>41.244165905480003</c:v>
                </c:pt>
                <c:pt idx="546">
                  <c:v>5.0806180797109599</c:v>
                </c:pt>
                <c:pt idx="547">
                  <c:v>15.104571792841799</c:v>
                </c:pt>
                <c:pt idx="548">
                  <c:v>4.3234321343772404</c:v>
                </c:pt>
                <c:pt idx="549">
                  <c:v>6.1308492907844503</c:v>
                </c:pt>
                <c:pt idx="550">
                  <c:v>7.4651277194262597</c:v>
                </c:pt>
                <c:pt idx="551">
                  <c:v>93.155492521604998</c:v>
                </c:pt>
                <c:pt idx="552">
                  <c:v>7.70039250179678</c:v>
                </c:pt>
                <c:pt idx="553">
                  <c:v>11.236737978809799</c:v>
                </c:pt>
                <c:pt idx="554">
                  <c:v>61.439961296026702</c:v>
                </c:pt>
                <c:pt idx="555">
                  <c:v>86.591420243651697</c:v>
                </c:pt>
                <c:pt idx="556">
                  <c:v>16.633410597016201</c:v>
                </c:pt>
                <c:pt idx="557">
                  <c:v>40.839619422941503</c:v>
                </c:pt>
                <c:pt idx="558">
                  <c:v>22.204590188659299</c:v>
                </c:pt>
                <c:pt idx="559">
                  <c:v>91.330925291573095</c:v>
                </c:pt>
                <c:pt idx="560">
                  <c:v>100</c:v>
                </c:pt>
                <c:pt idx="561">
                  <c:v>14.2131942484981</c:v>
                </c:pt>
                <c:pt idx="562">
                  <c:v>100</c:v>
                </c:pt>
                <c:pt idx="563">
                  <c:v>9.7194133808619707</c:v>
                </c:pt>
                <c:pt idx="564">
                  <c:v>5.5398877614251303</c:v>
                </c:pt>
                <c:pt idx="565">
                  <c:v>7.2373969882536997</c:v>
                </c:pt>
                <c:pt idx="566">
                  <c:v>13.068051623004701</c:v>
                </c:pt>
                <c:pt idx="567">
                  <c:v>13321.368560377699</c:v>
                </c:pt>
                <c:pt idx="568">
                  <c:v>75367.547943000696</c:v>
                </c:pt>
                <c:pt idx="569">
                  <c:v>14770.537417765199</c:v>
                </c:pt>
                <c:pt idx="570">
                  <c:v>61.8394361482747</c:v>
                </c:pt>
                <c:pt idx="571">
                  <c:v>18.740390973605301</c:v>
                </c:pt>
                <c:pt idx="572">
                  <c:v>20</c:v>
                </c:pt>
                <c:pt idx="573">
                  <c:v>58.186005201702798</c:v>
                </c:pt>
                <c:pt idx="574">
                  <c:v>79.6304467956423</c:v>
                </c:pt>
                <c:pt idx="575">
                  <c:v>34.011105633887396</c:v>
                </c:pt>
                <c:pt idx="576">
                  <c:v>83240.710615098898</c:v>
                </c:pt>
                <c:pt idx="577">
                  <c:v>60832.041192680197</c:v>
                </c:pt>
                <c:pt idx="578">
                  <c:v>59467.478503108199</c:v>
                </c:pt>
                <c:pt idx="579">
                  <c:v>62744.503579768199</c:v>
                </c:pt>
                <c:pt idx="580">
                  <c:v>38055.5239462596</c:v>
                </c:pt>
                <c:pt idx="581">
                  <c:v>48963.371388382198</c:v>
                </c:pt>
                <c:pt idx="582">
                  <c:v>3.3430068226987699</c:v>
                </c:pt>
                <c:pt idx="583">
                  <c:v>49.872376146058599</c:v>
                </c:pt>
                <c:pt idx="584">
                  <c:v>10.7599578364633</c:v>
                </c:pt>
                <c:pt idx="585">
                  <c:v>10.916281971158201</c:v>
                </c:pt>
                <c:pt idx="586">
                  <c:v>41378.612963810701</c:v>
                </c:pt>
                <c:pt idx="587">
                  <c:v>10.8614424265122</c:v>
                </c:pt>
                <c:pt idx="588">
                  <c:v>4.3496654105511796</c:v>
                </c:pt>
                <c:pt idx="589">
                  <c:v>52.358452284690401</c:v>
                </c:pt>
                <c:pt idx="590">
                  <c:v>98708.777547833306</c:v>
                </c:pt>
                <c:pt idx="591">
                  <c:v>65.477917064197996</c:v>
                </c:pt>
                <c:pt idx="592">
                  <c:v>63.291754987257903</c:v>
                </c:pt>
                <c:pt idx="593">
                  <c:v>64856.233674513896</c:v>
                </c:pt>
                <c:pt idx="594">
                  <c:v>6396.9952762048797</c:v>
                </c:pt>
                <c:pt idx="595">
                  <c:v>29.594229033378099</c:v>
                </c:pt>
                <c:pt idx="596">
                  <c:v>32.783887014929903</c:v>
                </c:pt>
                <c:pt idx="597">
                  <c:v>33474.770812676703</c:v>
                </c:pt>
                <c:pt idx="598">
                  <c:v>6.4990247389762796</c:v>
                </c:pt>
                <c:pt idx="599">
                  <c:v>33.781595141898499</c:v>
                </c:pt>
                <c:pt idx="600">
                  <c:v>9.0523564022021308</c:v>
                </c:pt>
                <c:pt idx="601">
                  <c:v>3.4118590851637398</c:v>
                </c:pt>
                <c:pt idx="602">
                  <c:v>54.899252309604599</c:v>
                </c:pt>
                <c:pt idx="603">
                  <c:v>64266.094441756301</c:v>
                </c:pt>
                <c:pt idx="604">
                  <c:v>72.675530380343801</c:v>
                </c:pt>
                <c:pt idx="605">
                  <c:v>55.192453249415401</c:v>
                </c:pt>
                <c:pt idx="606">
                  <c:v>90.262409276399495</c:v>
                </c:pt>
                <c:pt idx="607">
                  <c:v>100000</c:v>
                </c:pt>
                <c:pt idx="608">
                  <c:v>61411.873745519202</c:v>
                </c:pt>
                <c:pt idx="609">
                  <c:v>13.187058663698901</c:v>
                </c:pt>
                <c:pt idx="610">
                  <c:v>3.53422964303159</c:v>
                </c:pt>
                <c:pt idx="611">
                  <c:v>4.9409096264539603</c:v>
                </c:pt>
                <c:pt idx="612">
                  <c:v>21683.4286454678</c:v>
                </c:pt>
                <c:pt idx="613">
                  <c:v>11.2039061617815</c:v>
                </c:pt>
                <c:pt idx="614">
                  <c:v>13.757326437737801</c:v>
                </c:pt>
                <c:pt idx="615">
                  <c:v>7.8278373752838997</c:v>
                </c:pt>
                <c:pt idx="616">
                  <c:v>20.400199466123901</c:v>
                </c:pt>
                <c:pt idx="617">
                  <c:v>56.1431595556557</c:v>
                </c:pt>
                <c:pt idx="618">
                  <c:v>70.738661109628097</c:v>
                </c:pt>
                <c:pt idx="619">
                  <c:v>1.1371627402089799</c:v>
                </c:pt>
                <c:pt idx="620">
                  <c:v>28207.887836032201</c:v>
                </c:pt>
                <c:pt idx="621">
                  <c:v>12004.8308919925</c:v>
                </c:pt>
                <c:pt idx="622">
                  <c:v>74.833923530619202</c:v>
                </c:pt>
                <c:pt idx="623">
                  <c:v>11573.2689093193</c:v>
                </c:pt>
                <c:pt idx="624">
                  <c:v>42791.104514821403</c:v>
                </c:pt>
                <c:pt idx="625">
                  <c:v>23939.138019397298</c:v>
                </c:pt>
                <c:pt idx="626">
                  <c:v>94.240856603543705</c:v>
                </c:pt>
                <c:pt idx="627">
                  <c:v>86.442559401012801</c:v>
                </c:pt>
                <c:pt idx="628">
                  <c:v>16.0792073533467</c:v>
                </c:pt>
                <c:pt idx="629">
                  <c:v>94755.149898201096</c:v>
                </c:pt>
                <c:pt idx="630">
                  <c:v>26653.566329852802</c:v>
                </c:pt>
                <c:pt idx="631">
                  <c:v>53.599707108345498</c:v>
                </c:pt>
                <c:pt idx="632">
                  <c:v>7557.6051734216799</c:v>
                </c:pt>
                <c:pt idx="633">
                  <c:v>79.123357628958402</c:v>
                </c:pt>
                <c:pt idx="634">
                  <c:v>59.856121314877001</c:v>
                </c:pt>
                <c:pt idx="635">
                  <c:v>75404.388839484003</c:v>
                </c:pt>
                <c:pt idx="636">
                  <c:v>45381.614898288397</c:v>
                </c:pt>
                <c:pt idx="637">
                  <c:v>15.1302591134524</c:v>
                </c:pt>
                <c:pt idx="638">
                  <c:v>9.0156768724994301</c:v>
                </c:pt>
                <c:pt idx="639">
                  <c:v>34140.628023446799</c:v>
                </c:pt>
                <c:pt idx="640">
                  <c:v>84439.360999688797</c:v>
                </c:pt>
                <c:pt idx="641">
                  <c:v>70.153584922179107</c:v>
                </c:pt>
                <c:pt idx="642">
                  <c:v>10823.689475961201</c:v>
                </c:pt>
                <c:pt idx="643">
                  <c:v>37.291785168293501</c:v>
                </c:pt>
                <c:pt idx="644">
                  <c:v>20126.744892657302</c:v>
                </c:pt>
                <c:pt idx="645">
                  <c:v>35.110658590695202</c:v>
                </c:pt>
                <c:pt idx="646">
                  <c:v>57.762356931758802</c:v>
                </c:pt>
                <c:pt idx="647">
                  <c:v>48370.483643307402</c:v>
                </c:pt>
                <c:pt idx="648">
                  <c:v>11.9132403318521</c:v>
                </c:pt>
                <c:pt idx="649">
                  <c:v>36.643947220555098</c:v>
                </c:pt>
                <c:pt idx="650">
                  <c:v>15.1916661971389</c:v>
                </c:pt>
                <c:pt idx="651">
                  <c:v>15.3531841577758</c:v>
                </c:pt>
                <c:pt idx="652">
                  <c:v>12.492370288126599</c:v>
                </c:pt>
                <c:pt idx="653">
                  <c:v>14.398574418620299</c:v>
                </c:pt>
                <c:pt idx="654">
                  <c:v>66.149744515205796</c:v>
                </c:pt>
                <c:pt idx="655">
                  <c:v>39347.937884897103</c:v>
                </c:pt>
                <c:pt idx="656">
                  <c:v>61734.928537102998</c:v>
                </c:pt>
                <c:pt idx="657">
                  <c:v>27796.157769096299</c:v>
                </c:pt>
                <c:pt idx="658">
                  <c:v>3.1931705385637299</c:v>
                </c:pt>
                <c:pt idx="659">
                  <c:v>76143.048141020205</c:v>
                </c:pt>
                <c:pt idx="660">
                  <c:v>52.7846585257941</c:v>
                </c:pt>
                <c:pt idx="661">
                  <c:v>35.673405931440698</c:v>
                </c:pt>
                <c:pt idx="662">
                  <c:v>78.656851933177293</c:v>
                </c:pt>
                <c:pt idx="663">
                  <c:v>17.786115657463998</c:v>
                </c:pt>
                <c:pt idx="664">
                  <c:v>41283.0896372813</c:v>
                </c:pt>
                <c:pt idx="665">
                  <c:v>14.945456217428401</c:v>
                </c:pt>
                <c:pt idx="666">
                  <c:v>26228.516540011198</c:v>
                </c:pt>
                <c:pt idx="667">
                  <c:v>16.459690515167399</c:v>
                </c:pt>
                <c:pt idx="668">
                  <c:v>24.9222849396347</c:v>
                </c:pt>
                <c:pt idx="669">
                  <c:v>78.345899480044494</c:v>
                </c:pt>
                <c:pt idx="670">
                  <c:v>32624.311085368801</c:v>
                </c:pt>
                <c:pt idx="671">
                  <c:v>20</c:v>
                </c:pt>
                <c:pt idx="672">
                  <c:v>85370.338816330797</c:v>
                </c:pt>
                <c:pt idx="673">
                  <c:v>5.6970460848218503</c:v>
                </c:pt>
                <c:pt idx="674">
                  <c:v>6.1595711123553496</c:v>
                </c:pt>
                <c:pt idx="675">
                  <c:v>55.550280582909501</c:v>
                </c:pt>
                <c:pt idx="676">
                  <c:v>28.3650659828801</c:v>
                </c:pt>
                <c:pt idx="677">
                  <c:v>55.460201302048901</c:v>
                </c:pt>
                <c:pt idx="678">
                  <c:v>100</c:v>
                </c:pt>
                <c:pt idx="679">
                  <c:v>44.2812134966792</c:v>
                </c:pt>
                <c:pt idx="680">
                  <c:v>26325.537460620399</c:v>
                </c:pt>
                <c:pt idx="681">
                  <c:v>56.739164890571999</c:v>
                </c:pt>
                <c:pt idx="682">
                  <c:v>14.497759247812301</c:v>
                </c:pt>
                <c:pt idx="683">
                  <c:v>36323.850861614999</c:v>
                </c:pt>
                <c:pt idx="684">
                  <c:v>56474.361101876901</c:v>
                </c:pt>
                <c:pt idx="685">
                  <c:v>71794.421614780105</c:v>
                </c:pt>
                <c:pt idx="686">
                  <c:v>20</c:v>
                </c:pt>
                <c:pt idx="687">
                  <c:v>86.324359256109304</c:v>
                </c:pt>
                <c:pt idx="688">
                  <c:v>13.886233476633</c:v>
                </c:pt>
                <c:pt idx="689">
                  <c:v>23.3965733301469</c:v>
                </c:pt>
                <c:pt idx="690">
                  <c:v>20128.114919912801</c:v>
                </c:pt>
                <c:pt idx="691">
                  <c:v>28.497726723273399</c:v>
                </c:pt>
                <c:pt idx="692">
                  <c:v>20</c:v>
                </c:pt>
                <c:pt idx="693">
                  <c:v>14860.220701488501</c:v>
                </c:pt>
                <c:pt idx="694">
                  <c:v>53831.878961813003</c:v>
                </c:pt>
                <c:pt idx="695">
                  <c:v>5.5998473224485403</c:v>
                </c:pt>
                <c:pt idx="696">
                  <c:v>39008.958503361398</c:v>
                </c:pt>
                <c:pt idx="697">
                  <c:v>38.814278494958799</c:v>
                </c:pt>
                <c:pt idx="698">
                  <c:v>11.0561845071633</c:v>
                </c:pt>
                <c:pt idx="699">
                  <c:v>68.875090574608095</c:v>
                </c:pt>
                <c:pt idx="700">
                  <c:v>69619.243469625799</c:v>
                </c:pt>
                <c:pt idx="701">
                  <c:v>11.105696571594899</c:v>
                </c:pt>
                <c:pt idx="702">
                  <c:v>6.2172734147824702</c:v>
                </c:pt>
                <c:pt idx="703">
                  <c:v>77179.851128014096</c:v>
                </c:pt>
                <c:pt idx="704">
                  <c:v>18300.7980296485</c:v>
                </c:pt>
                <c:pt idx="705">
                  <c:v>4.5214987275624399</c:v>
                </c:pt>
                <c:pt idx="706">
                  <c:v>10.123957951355401</c:v>
                </c:pt>
                <c:pt idx="707">
                  <c:v>93.388604926201495</c:v>
                </c:pt>
                <c:pt idx="708">
                  <c:v>81.173265693269499</c:v>
                </c:pt>
                <c:pt idx="709">
                  <c:v>4.8294572079218803</c:v>
                </c:pt>
                <c:pt idx="710">
                  <c:v>63.652380201141597</c:v>
                </c:pt>
                <c:pt idx="711">
                  <c:v>20</c:v>
                </c:pt>
                <c:pt idx="712">
                  <c:v>66971.586626568402</c:v>
                </c:pt>
                <c:pt idx="713">
                  <c:v>53.738658668413699</c:v>
                </c:pt>
                <c:pt idx="714">
                  <c:v>1.37072331962299</c:v>
                </c:pt>
                <c:pt idx="715">
                  <c:v>82534.553182085598</c:v>
                </c:pt>
                <c:pt idx="716">
                  <c:v>17.1587463630397</c:v>
                </c:pt>
                <c:pt idx="717">
                  <c:v>74399.500513182604</c:v>
                </c:pt>
                <c:pt idx="718">
                  <c:v>31567.047508710399</c:v>
                </c:pt>
                <c:pt idx="719">
                  <c:v>33.020558367254402</c:v>
                </c:pt>
                <c:pt idx="720">
                  <c:v>19.081043701052302</c:v>
                </c:pt>
                <c:pt idx="721">
                  <c:v>12.4188044925284</c:v>
                </c:pt>
                <c:pt idx="722">
                  <c:v>10.2340515073306</c:v>
                </c:pt>
                <c:pt idx="723">
                  <c:v>3.9237169107141998</c:v>
                </c:pt>
                <c:pt idx="724">
                  <c:v>52159.996242093599</c:v>
                </c:pt>
                <c:pt idx="725">
                  <c:v>5.9318065390428698</c:v>
                </c:pt>
                <c:pt idx="726">
                  <c:v>20</c:v>
                </c:pt>
                <c:pt idx="727">
                  <c:v>91.300742280372901</c:v>
                </c:pt>
                <c:pt idx="728">
                  <c:v>12.143221493147999</c:v>
                </c:pt>
                <c:pt idx="729">
                  <c:v>18.7778989793714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2-4868-AC64-B0BB0D047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79151"/>
        <c:axId val="114368591"/>
      </c:scatterChart>
      <c:valAx>
        <c:axId val="1143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68591"/>
        <c:crosses val="autoZero"/>
        <c:crossBetween val="midCat"/>
      </c:valAx>
      <c:valAx>
        <c:axId val="11436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Demand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</a:t>
            </a:r>
            <a:r>
              <a:rPr lang="en-US" baseline="0"/>
              <a:t>_Rate-Health_Score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eu-eh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equipment_performance_dataset!$C$4:$C$253</c:f>
              <c:numCache>
                <c:formatCode>General</c:formatCode>
                <c:ptCount val="250"/>
                <c:pt idx="0">
                  <c:v>90.79</c:v>
                </c:pt>
                <c:pt idx="1">
                  <c:v>68.010000000000005</c:v>
                </c:pt>
                <c:pt idx="2">
                  <c:v>79.209999999999994</c:v>
                </c:pt>
                <c:pt idx="3">
                  <c:v>7.63</c:v>
                </c:pt>
                <c:pt idx="4">
                  <c:v>87.08</c:v>
                </c:pt>
                <c:pt idx="5">
                  <c:v>29.22</c:v>
                </c:pt>
                <c:pt idx="6">
                  <c:v>47.73</c:v>
                </c:pt>
                <c:pt idx="7">
                  <c:v>75.650000000000006</c:v>
                </c:pt>
                <c:pt idx="8">
                  <c:v>81.489999999999995</c:v>
                </c:pt>
                <c:pt idx="9">
                  <c:v>60.66</c:v>
                </c:pt>
                <c:pt idx="10">
                  <c:v>45.13</c:v>
                </c:pt>
                <c:pt idx="11">
                  <c:v>7.67</c:v>
                </c:pt>
                <c:pt idx="12">
                  <c:v>69.540000000000006</c:v>
                </c:pt>
                <c:pt idx="13">
                  <c:v>53.61</c:v>
                </c:pt>
                <c:pt idx="14">
                  <c:v>63.05</c:v>
                </c:pt>
                <c:pt idx="15">
                  <c:v>93.56</c:v>
                </c:pt>
                <c:pt idx="16">
                  <c:v>79.069999999999993</c:v>
                </c:pt>
                <c:pt idx="17">
                  <c:v>9.6</c:v>
                </c:pt>
                <c:pt idx="18">
                  <c:v>84.65</c:v>
                </c:pt>
                <c:pt idx="19">
                  <c:v>87.48</c:v>
                </c:pt>
                <c:pt idx="20">
                  <c:v>20.32</c:v>
                </c:pt>
                <c:pt idx="21">
                  <c:v>60.74</c:v>
                </c:pt>
                <c:pt idx="22">
                  <c:v>68.489999999999995</c:v>
                </c:pt>
                <c:pt idx="23">
                  <c:v>74.52</c:v>
                </c:pt>
                <c:pt idx="24">
                  <c:v>76.760000000000005</c:v>
                </c:pt>
                <c:pt idx="25">
                  <c:v>35.58</c:v>
                </c:pt>
                <c:pt idx="26">
                  <c:v>18.34</c:v>
                </c:pt>
                <c:pt idx="27">
                  <c:v>84.74</c:v>
                </c:pt>
                <c:pt idx="28">
                  <c:v>64.42</c:v>
                </c:pt>
                <c:pt idx="29">
                  <c:v>98.39</c:v>
                </c:pt>
                <c:pt idx="30">
                  <c:v>96.31</c:v>
                </c:pt>
                <c:pt idx="31">
                  <c:v>89.64</c:v>
                </c:pt>
                <c:pt idx="32">
                  <c:v>98.51</c:v>
                </c:pt>
                <c:pt idx="33">
                  <c:v>23.74</c:v>
                </c:pt>
                <c:pt idx="34">
                  <c:v>21.2</c:v>
                </c:pt>
                <c:pt idx="35">
                  <c:v>12.41</c:v>
                </c:pt>
                <c:pt idx="36">
                  <c:v>45.15</c:v>
                </c:pt>
                <c:pt idx="37">
                  <c:v>4.75</c:v>
                </c:pt>
                <c:pt idx="38">
                  <c:v>58.08</c:v>
                </c:pt>
                <c:pt idx="39">
                  <c:v>28.58</c:v>
                </c:pt>
                <c:pt idx="40">
                  <c:v>71.47</c:v>
                </c:pt>
                <c:pt idx="41">
                  <c:v>58.29</c:v>
                </c:pt>
                <c:pt idx="42">
                  <c:v>59.79</c:v>
                </c:pt>
                <c:pt idx="43">
                  <c:v>57.27</c:v>
                </c:pt>
                <c:pt idx="44">
                  <c:v>65.680000000000007</c:v>
                </c:pt>
                <c:pt idx="45">
                  <c:v>52.22</c:v>
                </c:pt>
                <c:pt idx="46">
                  <c:v>36.619999999999997</c:v>
                </c:pt>
                <c:pt idx="47">
                  <c:v>56.88</c:v>
                </c:pt>
                <c:pt idx="48">
                  <c:v>10.29</c:v>
                </c:pt>
                <c:pt idx="49">
                  <c:v>88.73</c:v>
                </c:pt>
                <c:pt idx="50">
                  <c:v>89.05</c:v>
                </c:pt>
                <c:pt idx="51">
                  <c:v>78.03</c:v>
                </c:pt>
                <c:pt idx="52">
                  <c:v>14.13</c:v>
                </c:pt>
                <c:pt idx="53">
                  <c:v>55.98</c:v>
                </c:pt>
                <c:pt idx="54">
                  <c:v>69.97</c:v>
                </c:pt>
                <c:pt idx="55">
                  <c:v>64.02</c:v>
                </c:pt>
                <c:pt idx="56">
                  <c:v>97.23</c:v>
                </c:pt>
                <c:pt idx="57">
                  <c:v>17.39</c:v>
                </c:pt>
                <c:pt idx="58">
                  <c:v>94.3</c:v>
                </c:pt>
                <c:pt idx="59">
                  <c:v>22.04</c:v>
                </c:pt>
                <c:pt idx="60">
                  <c:v>89.85</c:v>
                </c:pt>
                <c:pt idx="61">
                  <c:v>56.12</c:v>
                </c:pt>
                <c:pt idx="62">
                  <c:v>98.09</c:v>
                </c:pt>
                <c:pt idx="63">
                  <c:v>96</c:v>
                </c:pt>
                <c:pt idx="64">
                  <c:v>90.22</c:v>
                </c:pt>
                <c:pt idx="65">
                  <c:v>54.93</c:v>
                </c:pt>
                <c:pt idx="66">
                  <c:v>76.31</c:v>
                </c:pt>
                <c:pt idx="67">
                  <c:v>26.6</c:v>
                </c:pt>
                <c:pt idx="68">
                  <c:v>34.47</c:v>
                </c:pt>
                <c:pt idx="69">
                  <c:v>21.66</c:v>
                </c:pt>
                <c:pt idx="70">
                  <c:v>9.83</c:v>
                </c:pt>
                <c:pt idx="71">
                  <c:v>80.72</c:v>
                </c:pt>
                <c:pt idx="72">
                  <c:v>98.05</c:v>
                </c:pt>
                <c:pt idx="73">
                  <c:v>19.2</c:v>
                </c:pt>
                <c:pt idx="74">
                  <c:v>14.9</c:v>
                </c:pt>
                <c:pt idx="75">
                  <c:v>27.19</c:v>
                </c:pt>
                <c:pt idx="76">
                  <c:v>83.25</c:v>
                </c:pt>
                <c:pt idx="77">
                  <c:v>22.37</c:v>
                </c:pt>
                <c:pt idx="78">
                  <c:v>51.39</c:v>
                </c:pt>
                <c:pt idx="79">
                  <c:v>38.93</c:v>
                </c:pt>
                <c:pt idx="80">
                  <c:v>97.97</c:v>
                </c:pt>
                <c:pt idx="81">
                  <c:v>7.51</c:v>
                </c:pt>
                <c:pt idx="82">
                  <c:v>33.479999999999997</c:v>
                </c:pt>
                <c:pt idx="83">
                  <c:v>6.62</c:v>
                </c:pt>
                <c:pt idx="84">
                  <c:v>27.92</c:v>
                </c:pt>
                <c:pt idx="85">
                  <c:v>7.32</c:v>
                </c:pt>
                <c:pt idx="86">
                  <c:v>40.78</c:v>
                </c:pt>
                <c:pt idx="87">
                  <c:v>52.18</c:v>
                </c:pt>
                <c:pt idx="88">
                  <c:v>62.7</c:v>
                </c:pt>
                <c:pt idx="89">
                  <c:v>22.05</c:v>
                </c:pt>
                <c:pt idx="90">
                  <c:v>89.57</c:v>
                </c:pt>
                <c:pt idx="91">
                  <c:v>28.15</c:v>
                </c:pt>
                <c:pt idx="92">
                  <c:v>94.29</c:v>
                </c:pt>
                <c:pt idx="93">
                  <c:v>76.3</c:v>
                </c:pt>
                <c:pt idx="94">
                  <c:v>59.63</c:v>
                </c:pt>
                <c:pt idx="95">
                  <c:v>79.87</c:v>
                </c:pt>
                <c:pt idx="96">
                  <c:v>82.6</c:v>
                </c:pt>
                <c:pt idx="97">
                  <c:v>98.2</c:v>
                </c:pt>
                <c:pt idx="98">
                  <c:v>26.35</c:v>
                </c:pt>
                <c:pt idx="99">
                  <c:v>67.459999999999994</c:v>
                </c:pt>
                <c:pt idx="100">
                  <c:v>19.53</c:v>
                </c:pt>
                <c:pt idx="101">
                  <c:v>8.92</c:v>
                </c:pt>
                <c:pt idx="102">
                  <c:v>31.42</c:v>
                </c:pt>
                <c:pt idx="103">
                  <c:v>91.58</c:v>
                </c:pt>
                <c:pt idx="104">
                  <c:v>54.47</c:v>
                </c:pt>
                <c:pt idx="105">
                  <c:v>20.49</c:v>
                </c:pt>
                <c:pt idx="106">
                  <c:v>7.86</c:v>
                </c:pt>
                <c:pt idx="107">
                  <c:v>11.26</c:v>
                </c:pt>
                <c:pt idx="108">
                  <c:v>51.33</c:v>
                </c:pt>
                <c:pt idx="109">
                  <c:v>49.57</c:v>
                </c:pt>
                <c:pt idx="110">
                  <c:v>19.04</c:v>
                </c:pt>
                <c:pt idx="111">
                  <c:v>66.790000000000006</c:v>
                </c:pt>
                <c:pt idx="112">
                  <c:v>59.26</c:v>
                </c:pt>
                <c:pt idx="113">
                  <c:v>32.299999999999997</c:v>
                </c:pt>
                <c:pt idx="114">
                  <c:v>29.4</c:v>
                </c:pt>
                <c:pt idx="115">
                  <c:v>9.4499999999999993</c:v>
                </c:pt>
                <c:pt idx="116">
                  <c:v>5.29</c:v>
                </c:pt>
                <c:pt idx="117">
                  <c:v>25.01</c:v>
                </c:pt>
                <c:pt idx="118">
                  <c:v>53.42</c:v>
                </c:pt>
                <c:pt idx="119">
                  <c:v>74.09</c:v>
                </c:pt>
                <c:pt idx="120">
                  <c:v>17.03</c:v>
                </c:pt>
                <c:pt idx="121">
                  <c:v>83.4</c:v>
                </c:pt>
                <c:pt idx="122">
                  <c:v>89.43</c:v>
                </c:pt>
                <c:pt idx="123">
                  <c:v>19.34</c:v>
                </c:pt>
                <c:pt idx="124">
                  <c:v>54.61</c:v>
                </c:pt>
                <c:pt idx="125">
                  <c:v>68.680000000000007</c:v>
                </c:pt>
                <c:pt idx="126">
                  <c:v>42.6</c:v>
                </c:pt>
                <c:pt idx="127">
                  <c:v>53.94</c:v>
                </c:pt>
                <c:pt idx="128">
                  <c:v>17.72</c:v>
                </c:pt>
                <c:pt idx="129">
                  <c:v>33.85</c:v>
                </c:pt>
                <c:pt idx="130">
                  <c:v>2.29</c:v>
                </c:pt>
                <c:pt idx="131">
                  <c:v>92.71</c:v>
                </c:pt>
                <c:pt idx="132">
                  <c:v>70.010000000000005</c:v>
                </c:pt>
                <c:pt idx="133">
                  <c:v>49.65</c:v>
                </c:pt>
                <c:pt idx="134">
                  <c:v>80.760000000000005</c:v>
                </c:pt>
                <c:pt idx="135">
                  <c:v>0.23</c:v>
                </c:pt>
                <c:pt idx="136">
                  <c:v>84.07</c:v>
                </c:pt>
                <c:pt idx="137">
                  <c:v>34.93</c:v>
                </c:pt>
                <c:pt idx="138">
                  <c:v>39.340000000000003</c:v>
                </c:pt>
                <c:pt idx="139">
                  <c:v>33.51</c:v>
                </c:pt>
                <c:pt idx="140">
                  <c:v>68.67</c:v>
                </c:pt>
                <c:pt idx="141">
                  <c:v>73.25</c:v>
                </c:pt>
                <c:pt idx="142">
                  <c:v>57.06</c:v>
                </c:pt>
                <c:pt idx="143">
                  <c:v>96.89</c:v>
                </c:pt>
                <c:pt idx="144">
                  <c:v>53.43</c:v>
                </c:pt>
                <c:pt idx="145">
                  <c:v>62.34</c:v>
                </c:pt>
                <c:pt idx="146">
                  <c:v>86.81</c:v>
                </c:pt>
                <c:pt idx="147">
                  <c:v>91.86</c:v>
                </c:pt>
                <c:pt idx="148">
                  <c:v>95.14</c:v>
                </c:pt>
                <c:pt idx="149">
                  <c:v>54.23</c:v>
                </c:pt>
                <c:pt idx="150">
                  <c:v>29.19</c:v>
                </c:pt>
                <c:pt idx="151">
                  <c:v>60.56</c:v>
                </c:pt>
                <c:pt idx="152">
                  <c:v>28.36</c:v>
                </c:pt>
                <c:pt idx="153">
                  <c:v>50.75</c:v>
                </c:pt>
                <c:pt idx="154">
                  <c:v>44.14</c:v>
                </c:pt>
                <c:pt idx="155">
                  <c:v>23.53</c:v>
                </c:pt>
                <c:pt idx="156">
                  <c:v>47.76</c:v>
                </c:pt>
                <c:pt idx="157">
                  <c:v>61.56</c:v>
                </c:pt>
                <c:pt idx="158">
                  <c:v>7.8</c:v>
                </c:pt>
                <c:pt idx="159">
                  <c:v>66.37</c:v>
                </c:pt>
                <c:pt idx="160">
                  <c:v>53.22</c:v>
                </c:pt>
                <c:pt idx="161">
                  <c:v>85.7</c:v>
                </c:pt>
                <c:pt idx="162">
                  <c:v>71.849999999999994</c:v>
                </c:pt>
                <c:pt idx="163">
                  <c:v>12.95</c:v>
                </c:pt>
                <c:pt idx="164">
                  <c:v>74.98</c:v>
                </c:pt>
                <c:pt idx="165">
                  <c:v>7.0000000000000007E-2</c:v>
                </c:pt>
                <c:pt idx="166">
                  <c:v>79.239999999999995</c:v>
                </c:pt>
                <c:pt idx="167">
                  <c:v>26.93</c:v>
                </c:pt>
                <c:pt idx="168">
                  <c:v>86.78</c:v>
                </c:pt>
                <c:pt idx="169">
                  <c:v>61.95</c:v>
                </c:pt>
                <c:pt idx="170">
                  <c:v>3.06</c:v>
                </c:pt>
                <c:pt idx="171">
                  <c:v>89.98</c:v>
                </c:pt>
                <c:pt idx="172">
                  <c:v>34.26</c:v>
                </c:pt>
                <c:pt idx="173">
                  <c:v>18.260000000000002</c:v>
                </c:pt>
                <c:pt idx="174">
                  <c:v>39.409999999999997</c:v>
                </c:pt>
                <c:pt idx="175">
                  <c:v>81.52</c:v>
                </c:pt>
                <c:pt idx="176">
                  <c:v>24.66</c:v>
                </c:pt>
                <c:pt idx="177">
                  <c:v>73.94</c:v>
                </c:pt>
                <c:pt idx="178">
                  <c:v>83.03</c:v>
                </c:pt>
                <c:pt idx="179">
                  <c:v>19.46</c:v>
                </c:pt>
                <c:pt idx="180">
                  <c:v>16.440000000000001</c:v>
                </c:pt>
                <c:pt idx="181">
                  <c:v>91.6</c:v>
                </c:pt>
                <c:pt idx="182">
                  <c:v>33.79</c:v>
                </c:pt>
                <c:pt idx="183">
                  <c:v>94.5</c:v>
                </c:pt>
                <c:pt idx="184">
                  <c:v>57.54</c:v>
                </c:pt>
                <c:pt idx="185">
                  <c:v>22.17</c:v>
                </c:pt>
                <c:pt idx="186">
                  <c:v>60.79</c:v>
                </c:pt>
                <c:pt idx="187">
                  <c:v>86.05</c:v>
                </c:pt>
                <c:pt idx="188">
                  <c:v>39.119999999999997</c:v>
                </c:pt>
                <c:pt idx="189">
                  <c:v>64.58</c:v>
                </c:pt>
                <c:pt idx="190">
                  <c:v>94.96</c:v>
                </c:pt>
                <c:pt idx="191">
                  <c:v>32.04</c:v>
                </c:pt>
                <c:pt idx="192">
                  <c:v>28.73</c:v>
                </c:pt>
                <c:pt idx="193">
                  <c:v>19.420000000000002</c:v>
                </c:pt>
                <c:pt idx="194">
                  <c:v>89.39</c:v>
                </c:pt>
                <c:pt idx="195">
                  <c:v>11.32</c:v>
                </c:pt>
                <c:pt idx="196">
                  <c:v>16.48</c:v>
                </c:pt>
                <c:pt idx="197">
                  <c:v>70.47</c:v>
                </c:pt>
                <c:pt idx="198">
                  <c:v>3.77</c:v>
                </c:pt>
                <c:pt idx="199">
                  <c:v>30.76</c:v>
                </c:pt>
                <c:pt idx="200">
                  <c:v>10.75</c:v>
                </c:pt>
                <c:pt idx="201">
                  <c:v>21.66</c:v>
                </c:pt>
                <c:pt idx="202">
                  <c:v>88.61</c:v>
                </c:pt>
                <c:pt idx="203">
                  <c:v>84.59</c:v>
                </c:pt>
                <c:pt idx="204">
                  <c:v>42.63</c:v>
                </c:pt>
                <c:pt idx="205">
                  <c:v>95.98</c:v>
                </c:pt>
                <c:pt idx="206">
                  <c:v>14.97</c:v>
                </c:pt>
                <c:pt idx="207">
                  <c:v>76.98</c:v>
                </c:pt>
                <c:pt idx="208">
                  <c:v>35.39</c:v>
                </c:pt>
                <c:pt idx="209">
                  <c:v>52.92</c:v>
                </c:pt>
                <c:pt idx="210">
                  <c:v>52.37</c:v>
                </c:pt>
                <c:pt idx="211">
                  <c:v>83.49</c:v>
                </c:pt>
                <c:pt idx="212">
                  <c:v>36.1</c:v>
                </c:pt>
                <c:pt idx="213">
                  <c:v>52.68</c:v>
                </c:pt>
                <c:pt idx="214">
                  <c:v>89.02</c:v>
                </c:pt>
                <c:pt idx="215">
                  <c:v>91.29</c:v>
                </c:pt>
                <c:pt idx="216">
                  <c:v>95.55</c:v>
                </c:pt>
                <c:pt idx="217">
                  <c:v>44.98</c:v>
                </c:pt>
                <c:pt idx="218">
                  <c:v>86.26</c:v>
                </c:pt>
                <c:pt idx="219">
                  <c:v>33.79</c:v>
                </c:pt>
                <c:pt idx="220">
                  <c:v>89.32</c:v>
                </c:pt>
                <c:pt idx="221">
                  <c:v>33.950000000000003</c:v>
                </c:pt>
                <c:pt idx="222">
                  <c:v>79.66</c:v>
                </c:pt>
                <c:pt idx="223">
                  <c:v>84.16</c:v>
                </c:pt>
                <c:pt idx="224">
                  <c:v>12.89</c:v>
                </c:pt>
                <c:pt idx="225">
                  <c:v>81.239999999999995</c:v>
                </c:pt>
                <c:pt idx="226">
                  <c:v>2.54</c:v>
                </c:pt>
                <c:pt idx="227">
                  <c:v>4.29</c:v>
                </c:pt>
                <c:pt idx="228">
                  <c:v>22.96</c:v>
                </c:pt>
                <c:pt idx="229">
                  <c:v>23.64</c:v>
                </c:pt>
                <c:pt idx="230">
                  <c:v>86.85</c:v>
                </c:pt>
                <c:pt idx="231">
                  <c:v>32.4</c:v>
                </c:pt>
                <c:pt idx="232">
                  <c:v>20.41</c:v>
                </c:pt>
                <c:pt idx="233">
                  <c:v>18.21</c:v>
                </c:pt>
                <c:pt idx="234">
                  <c:v>28.44</c:v>
                </c:pt>
                <c:pt idx="235">
                  <c:v>62</c:v>
                </c:pt>
                <c:pt idx="236">
                  <c:v>96.31</c:v>
                </c:pt>
                <c:pt idx="237">
                  <c:v>89.89</c:v>
                </c:pt>
                <c:pt idx="238">
                  <c:v>29.27</c:v>
                </c:pt>
                <c:pt idx="239">
                  <c:v>0.64</c:v>
                </c:pt>
                <c:pt idx="240">
                  <c:v>98.48</c:v>
                </c:pt>
                <c:pt idx="241">
                  <c:v>28.79</c:v>
                </c:pt>
                <c:pt idx="242">
                  <c:v>80.540000000000006</c:v>
                </c:pt>
                <c:pt idx="243">
                  <c:v>80.77</c:v>
                </c:pt>
                <c:pt idx="244">
                  <c:v>19.04</c:v>
                </c:pt>
                <c:pt idx="245">
                  <c:v>60.66</c:v>
                </c:pt>
                <c:pt idx="246">
                  <c:v>62.41</c:v>
                </c:pt>
                <c:pt idx="247">
                  <c:v>0.81</c:v>
                </c:pt>
                <c:pt idx="248">
                  <c:v>41.54</c:v>
                </c:pt>
                <c:pt idx="249">
                  <c:v>71.75</c:v>
                </c:pt>
              </c:numCache>
            </c:numRef>
          </c:xVal>
          <c:yVal>
            <c:numRef>
              <c:f>equipment_performance_dataset!$E$4:$E$253</c:f>
              <c:numCache>
                <c:formatCode>General</c:formatCode>
                <c:ptCount val="250"/>
                <c:pt idx="0">
                  <c:v>88.23</c:v>
                </c:pt>
                <c:pt idx="1">
                  <c:v>36.79</c:v>
                </c:pt>
                <c:pt idx="2">
                  <c:v>88.59</c:v>
                </c:pt>
                <c:pt idx="3">
                  <c:v>80.849999999999994</c:v>
                </c:pt>
                <c:pt idx="4">
                  <c:v>10.89</c:v>
                </c:pt>
                <c:pt idx="5">
                  <c:v>39.700000000000003</c:v>
                </c:pt>
                <c:pt idx="6">
                  <c:v>58.66</c:v>
                </c:pt>
                <c:pt idx="7">
                  <c:v>19.47</c:v>
                </c:pt>
                <c:pt idx="8">
                  <c:v>94.16</c:v>
                </c:pt>
                <c:pt idx="9">
                  <c:v>7.35</c:v>
                </c:pt>
                <c:pt idx="10">
                  <c:v>33.770000000000003</c:v>
                </c:pt>
                <c:pt idx="11">
                  <c:v>93.38</c:v>
                </c:pt>
                <c:pt idx="12">
                  <c:v>13.01</c:v>
                </c:pt>
                <c:pt idx="13">
                  <c:v>82.96</c:v>
                </c:pt>
                <c:pt idx="14">
                  <c:v>23.76</c:v>
                </c:pt>
                <c:pt idx="15">
                  <c:v>43.54</c:v>
                </c:pt>
                <c:pt idx="16">
                  <c:v>51.93</c:v>
                </c:pt>
                <c:pt idx="17">
                  <c:v>42.65</c:v>
                </c:pt>
                <c:pt idx="18">
                  <c:v>94.38</c:v>
                </c:pt>
                <c:pt idx="19">
                  <c:v>52.03</c:v>
                </c:pt>
                <c:pt idx="20">
                  <c:v>39.78</c:v>
                </c:pt>
                <c:pt idx="21">
                  <c:v>38.630000000000003</c:v>
                </c:pt>
                <c:pt idx="22">
                  <c:v>32.04</c:v>
                </c:pt>
                <c:pt idx="23">
                  <c:v>95.28</c:v>
                </c:pt>
                <c:pt idx="24">
                  <c:v>89.75</c:v>
                </c:pt>
                <c:pt idx="25">
                  <c:v>50.91</c:v>
                </c:pt>
                <c:pt idx="26">
                  <c:v>48.54</c:v>
                </c:pt>
                <c:pt idx="27">
                  <c:v>76.31</c:v>
                </c:pt>
                <c:pt idx="28">
                  <c:v>62.12</c:v>
                </c:pt>
                <c:pt idx="29">
                  <c:v>29.04</c:v>
                </c:pt>
                <c:pt idx="30">
                  <c:v>24.21</c:v>
                </c:pt>
                <c:pt idx="31">
                  <c:v>79.38</c:v>
                </c:pt>
                <c:pt idx="32">
                  <c:v>34.26</c:v>
                </c:pt>
                <c:pt idx="33">
                  <c:v>40.75</c:v>
                </c:pt>
                <c:pt idx="34">
                  <c:v>61.45</c:v>
                </c:pt>
                <c:pt idx="35">
                  <c:v>66.7</c:v>
                </c:pt>
                <c:pt idx="36">
                  <c:v>60.57</c:v>
                </c:pt>
                <c:pt idx="37">
                  <c:v>99.32</c:v>
                </c:pt>
                <c:pt idx="38">
                  <c:v>80.33</c:v>
                </c:pt>
                <c:pt idx="39">
                  <c:v>93.5</c:v>
                </c:pt>
                <c:pt idx="40">
                  <c:v>99.19</c:v>
                </c:pt>
                <c:pt idx="41">
                  <c:v>40.29</c:v>
                </c:pt>
                <c:pt idx="42">
                  <c:v>76.66</c:v>
                </c:pt>
                <c:pt idx="43">
                  <c:v>86.96</c:v>
                </c:pt>
                <c:pt idx="44">
                  <c:v>8.9700000000000006</c:v>
                </c:pt>
                <c:pt idx="45">
                  <c:v>53.53</c:v>
                </c:pt>
                <c:pt idx="46">
                  <c:v>63.68</c:v>
                </c:pt>
                <c:pt idx="47">
                  <c:v>33.04</c:v>
                </c:pt>
                <c:pt idx="48">
                  <c:v>77.23</c:v>
                </c:pt>
                <c:pt idx="49">
                  <c:v>95.33</c:v>
                </c:pt>
                <c:pt idx="50">
                  <c:v>18.5</c:v>
                </c:pt>
                <c:pt idx="51">
                  <c:v>29.44</c:v>
                </c:pt>
                <c:pt idx="52">
                  <c:v>40.42</c:v>
                </c:pt>
                <c:pt idx="53">
                  <c:v>40.78</c:v>
                </c:pt>
                <c:pt idx="54">
                  <c:v>15.5</c:v>
                </c:pt>
                <c:pt idx="55">
                  <c:v>76.38</c:v>
                </c:pt>
                <c:pt idx="56">
                  <c:v>64.19</c:v>
                </c:pt>
                <c:pt idx="57">
                  <c:v>30.95</c:v>
                </c:pt>
                <c:pt idx="58">
                  <c:v>52</c:v>
                </c:pt>
                <c:pt idx="59">
                  <c:v>65.02</c:v>
                </c:pt>
                <c:pt idx="60">
                  <c:v>65.73</c:v>
                </c:pt>
                <c:pt idx="61">
                  <c:v>83.6</c:v>
                </c:pt>
                <c:pt idx="62">
                  <c:v>89.73</c:v>
                </c:pt>
                <c:pt idx="63">
                  <c:v>98.16</c:v>
                </c:pt>
                <c:pt idx="64">
                  <c:v>34.130000000000003</c:v>
                </c:pt>
                <c:pt idx="65">
                  <c:v>40.619999999999997</c:v>
                </c:pt>
                <c:pt idx="66">
                  <c:v>43.41</c:v>
                </c:pt>
                <c:pt idx="67">
                  <c:v>57.29</c:v>
                </c:pt>
                <c:pt idx="68">
                  <c:v>92.35</c:v>
                </c:pt>
                <c:pt idx="69">
                  <c:v>80.87</c:v>
                </c:pt>
                <c:pt idx="70">
                  <c:v>76.650000000000006</c:v>
                </c:pt>
                <c:pt idx="71">
                  <c:v>57.15</c:v>
                </c:pt>
                <c:pt idx="72">
                  <c:v>25.19</c:v>
                </c:pt>
                <c:pt idx="73">
                  <c:v>39.869999999999997</c:v>
                </c:pt>
                <c:pt idx="74">
                  <c:v>84.98</c:v>
                </c:pt>
                <c:pt idx="75">
                  <c:v>85.46</c:v>
                </c:pt>
                <c:pt idx="76">
                  <c:v>47.84</c:v>
                </c:pt>
                <c:pt idx="77">
                  <c:v>66.77</c:v>
                </c:pt>
                <c:pt idx="78">
                  <c:v>90.73</c:v>
                </c:pt>
                <c:pt idx="79">
                  <c:v>11.68</c:v>
                </c:pt>
                <c:pt idx="80">
                  <c:v>50.39</c:v>
                </c:pt>
                <c:pt idx="81">
                  <c:v>81.430000000000007</c:v>
                </c:pt>
                <c:pt idx="82">
                  <c:v>4.79</c:v>
                </c:pt>
                <c:pt idx="83">
                  <c:v>61.21</c:v>
                </c:pt>
                <c:pt idx="84">
                  <c:v>62.99</c:v>
                </c:pt>
                <c:pt idx="85">
                  <c:v>5.43</c:v>
                </c:pt>
                <c:pt idx="86">
                  <c:v>86.29</c:v>
                </c:pt>
                <c:pt idx="87">
                  <c:v>64.209999999999994</c:v>
                </c:pt>
                <c:pt idx="88">
                  <c:v>73</c:v>
                </c:pt>
                <c:pt idx="89">
                  <c:v>27.01</c:v>
                </c:pt>
                <c:pt idx="90">
                  <c:v>44.27</c:v>
                </c:pt>
                <c:pt idx="91">
                  <c:v>5.82</c:v>
                </c:pt>
                <c:pt idx="92">
                  <c:v>72.599999999999994</c:v>
                </c:pt>
                <c:pt idx="93">
                  <c:v>67.14</c:v>
                </c:pt>
                <c:pt idx="94">
                  <c:v>1.95</c:v>
                </c:pt>
                <c:pt idx="95">
                  <c:v>72.5</c:v>
                </c:pt>
                <c:pt idx="96">
                  <c:v>92.31</c:v>
                </c:pt>
                <c:pt idx="97">
                  <c:v>76.91</c:v>
                </c:pt>
                <c:pt idx="98">
                  <c:v>93.66</c:v>
                </c:pt>
                <c:pt idx="99">
                  <c:v>6.72</c:v>
                </c:pt>
                <c:pt idx="100">
                  <c:v>45.39</c:v>
                </c:pt>
                <c:pt idx="101">
                  <c:v>95.42</c:v>
                </c:pt>
                <c:pt idx="102">
                  <c:v>20.260000000000002</c:v>
                </c:pt>
                <c:pt idx="103">
                  <c:v>10.87</c:v>
                </c:pt>
                <c:pt idx="104">
                  <c:v>46.43</c:v>
                </c:pt>
                <c:pt idx="105">
                  <c:v>67.8</c:v>
                </c:pt>
                <c:pt idx="106">
                  <c:v>0.05</c:v>
                </c:pt>
                <c:pt idx="107">
                  <c:v>23.8</c:v>
                </c:pt>
                <c:pt idx="108">
                  <c:v>13.24</c:v>
                </c:pt>
                <c:pt idx="109">
                  <c:v>37.6</c:v>
                </c:pt>
                <c:pt idx="110">
                  <c:v>7.43</c:v>
                </c:pt>
                <c:pt idx="111">
                  <c:v>30.71</c:v>
                </c:pt>
                <c:pt idx="112">
                  <c:v>86.46</c:v>
                </c:pt>
                <c:pt idx="113">
                  <c:v>86.41</c:v>
                </c:pt>
                <c:pt idx="114">
                  <c:v>97.31</c:v>
                </c:pt>
                <c:pt idx="115">
                  <c:v>28.48</c:v>
                </c:pt>
                <c:pt idx="116">
                  <c:v>20.49</c:v>
                </c:pt>
                <c:pt idx="117">
                  <c:v>39.840000000000003</c:v>
                </c:pt>
                <c:pt idx="118">
                  <c:v>90.5</c:v>
                </c:pt>
                <c:pt idx="119">
                  <c:v>66.73</c:v>
                </c:pt>
                <c:pt idx="120">
                  <c:v>7.52</c:v>
                </c:pt>
                <c:pt idx="121">
                  <c:v>87.82</c:v>
                </c:pt>
                <c:pt idx="122">
                  <c:v>10.23</c:v>
                </c:pt>
                <c:pt idx="123">
                  <c:v>17.16</c:v>
                </c:pt>
                <c:pt idx="124">
                  <c:v>78.44</c:v>
                </c:pt>
                <c:pt idx="125">
                  <c:v>23.39</c:v>
                </c:pt>
                <c:pt idx="126">
                  <c:v>87.47</c:v>
                </c:pt>
                <c:pt idx="127">
                  <c:v>84.81</c:v>
                </c:pt>
                <c:pt idx="128">
                  <c:v>40.840000000000003</c:v>
                </c:pt>
                <c:pt idx="129">
                  <c:v>95.98</c:v>
                </c:pt>
                <c:pt idx="130">
                  <c:v>40.28</c:v>
                </c:pt>
                <c:pt idx="131">
                  <c:v>45.36</c:v>
                </c:pt>
                <c:pt idx="132">
                  <c:v>86.09</c:v>
                </c:pt>
                <c:pt idx="133">
                  <c:v>51.83</c:v>
                </c:pt>
                <c:pt idx="134">
                  <c:v>36.51</c:v>
                </c:pt>
                <c:pt idx="135">
                  <c:v>8.44</c:v>
                </c:pt>
                <c:pt idx="136">
                  <c:v>22.39</c:v>
                </c:pt>
                <c:pt idx="137">
                  <c:v>8.6199999999999992</c:v>
                </c:pt>
                <c:pt idx="138">
                  <c:v>1.48</c:v>
                </c:pt>
                <c:pt idx="139">
                  <c:v>93.71</c:v>
                </c:pt>
                <c:pt idx="140">
                  <c:v>56.94</c:v>
                </c:pt>
                <c:pt idx="141">
                  <c:v>7.28</c:v>
                </c:pt>
                <c:pt idx="142">
                  <c:v>56.79</c:v>
                </c:pt>
                <c:pt idx="143">
                  <c:v>55.75</c:v>
                </c:pt>
                <c:pt idx="144">
                  <c:v>23.52</c:v>
                </c:pt>
                <c:pt idx="145">
                  <c:v>78.33</c:v>
                </c:pt>
                <c:pt idx="146">
                  <c:v>12.69</c:v>
                </c:pt>
                <c:pt idx="147">
                  <c:v>79.84</c:v>
                </c:pt>
                <c:pt idx="148">
                  <c:v>66.23</c:v>
                </c:pt>
                <c:pt idx="149">
                  <c:v>50.74</c:v>
                </c:pt>
                <c:pt idx="150">
                  <c:v>29.81</c:v>
                </c:pt>
                <c:pt idx="151">
                  <c:v>64.73</c:v>
                </c:pt>
                <c:pt idx="152">
                  <c:v>62.61</c:v>
                </c:pt>
                <c:pt idx="153">
                  <c:v>69.53</c:v>
                </c:pt>
                <c:pt idx="154">
                  <c:v>92.36</c:v>
                </c:pt>
                <c:pt idx="155">
                  <c:v>44.76</c:v>
                </c:pt>
                <c:pt idx="156">
                  <c:v>2.62</c:v>
                </c:pt>
                <c:pt idx="157">
                  <c:v>38.04</c:v>
                </c:pt>
                <c:pt idx="158">
                  <c:v>71.94</c:v>
                </c:pt>
                <c:pt idx="159">
                  <c:v>49.49</c:v>
                </c:pt>
                <c:pt idx="160">
                  <c:v>54.2</c:v>
                </c:pt>
                <c:pt idx="161">
                  <c:v>50.58</c:v>
                </c:pt>
                <c:pt idx="162">
                  <c:v>83.7</c:v>
                </c:pt>
                <c:pt idx="163">
                  <c:v>49.39</c:v>
                </c:pt>
                <c:pt idx="164">
                  <c:v>68.16</c:v>
                </c:pt>
                <c:pt idx="165">
                  <c:v>68.23</c:v>
                </c:pt>
                <c:pt idx="166">
                  <c:v>5.19</c:v>
                </c:pt>
                <c:pt idx="167">
                  <c:v>66.36</c:v>
                </c:pt>
                <c:pt idx="168">
                  <c:v>38.090000000000003</c:v>
                </c:pt>
                <c:pt idx="169">
                  <c:v>56.92</c:v>
                </c:pt>
                <c:pt idx="170">
                  <c:v>16.79</c:v>
                </c:pt>
                <c:pt idx="171">
                  <c:v>77.84</c:v>
                </c:pt>
                <c:pt idx="172">
                  <c:v>26.83</c:v>
                </c:pt>
                <c:pt idx="173">
                  <c:v>46.07</c:v>
                </c:pt>
                <c:pt idx="174">
                  <c:v>35.299999999999997</c:v>
                </c:pt>
                <c:pt idx="175">
                  <c:v>18.57</c:v>
                </c:pt>
                <c:pt idx="176">
                  <c:v>68.349999999999994</c:v>
                </c:pt>
                <c:pt idx="177">
                  <c:v>78.95</c:v>
                </c:pt>
                <c:pt idx="178">
                  <c:v>86.63</c:v>
                </c:pt>
                <c:pt idx="179">
                  <c:v>34.020000000000003</c:v>
                </c:pt>
                <c:pt idx="180">
                  <c:v>68.45</c:v>
                </c:pt>
                <c:pt idx="181">
                  <c:v>53.3</c:v>
                </c:pt>
                <c:pt idx="182">
                  <c:v>17.79</c:v>
                </c:pt>
                <c:pt idx="183">
                  <c:v>16.77</c:v>
                </c:pt>
                <c:pt idx="184">
                  <c:v>94.61</c:v>
                </c:pt>
                <c:pt idx="185">
                  <c:v>34.33</c:v>
                </c:pt>
                <c:pt idx="186">
                  <c:v>10.220000000000001</c:v>
                </c:pt>
                <c:pt idx="187">
                  <c:v>55.99</c:v>
                </c:pt>
                <c:pt idx="188">
                  <c:v>2.57</c:v>
                </c:pt>
                <c:pt idx="189">
                  <c:v>95.63</c:v>
                </c:pt>
                <c:pt idx="190">
                  <c:v>1.56</c:v>
                </c:pt>
                <c:pt idx="191">
                  <c:v>77.3</c:v>
                </c:pt>
                <c:pt idx="192">
                  <c:v>22.42</c:v>
                </c:pt>
                <c:pt idx="193">
                  <c:v>87.78</c:v>
                </c:pt>
                <c:pt idx="194">
                  <c:v>92.63</c:v>
                </c:pt>
                <c:pt idx="195">
                  <c:v>59.9</c:v>
                </c:pt>
                <c:pt idx="196">
                  <c:v>52.15</c:v>
                </c:pt>
                <c:pt idx="197">
                  <c:v>26.91</c:v>
                </c:pt>
                <c:pt idx="198">
                  <c:v>21.02</c:v>
                </c:pt>
                <c:pt idx="199">
                  <c:v>29.36</c:v>
                </c:pt>
                <c:pt idx="200">
                  <c:v>20.23</c:v>
                </c:pt>
                <c:pt idx="201">
                  <c:v>36.61</c:v>
                </c:pt>
                <c:pt idx="202">
                  <c:v>47.59</c:v>
                </c:pt>
                <c:pt idx="203">
                  <c:v>23.81</c:v>
                </c:pt>
                <c:pt idx="204">
                  <c:v>4.58</c:v>
                </c:pt>
                <c:pt idx="205">
                  <c:v>95.27</c:v>
                </c:pt>
                <c:pt idx="206">
                  <c:v>28.35</c:v>
                </c:pt>
                <c:pt idx="207">
                  <c:v>3.52</c:v>
                </c:pt>
                <c:pt idx="208">
                  <c:v>38.29</c:v>
                </c:pt>
                <c:pt idx="209">
                  <c:v>69.61</c:v>
                </c:pt>
                <c:pt idx="210">
                  <c:v>60.51</c:v>
                </c:pt>
                <c:pt idx="211">
                  <c:v>0.67</c:v>
                </c:pt>
                <c:pt idx="212">
                  <c:v>84.47</c:v>
                </c:pt>
                <c:pt idx="213">
                  <c:v>40.22</c:v>
                </c:pt>
                <c:pt idx="214">
                  <c:v>55.74</c:v>
                </c:pt>
                <c:pt idx="215">
                  <c:v>41.61</c:v>
                </c:pt>
                <c:pt idx="216">
                  <c:v>79.23</c:v>
                </c:pt>
                <c:pt idx="217">
                  <c:v>27.95</c:v>
                </c:pt>
                <c:pt idx="218">
                  <c:v>49.27</c:v>
                </c:pt>
                <c:pt idx="219">
                  <c:v>98.32</c:v>
                </c:pt>
                <c:pt idx="220">
                  <c:v>54.13</c:v>
                </c:pt>
                <c:pt idx="221">
                  <c:v>96.45</c:v>
                </c:pt>
                <c:pt idx="222">
                  <c:v>78.760000000000005</c:v>
                </c:pt>
                <c:pt idx="223">
                  <c:v>17.78</c:v>
                </c:pt>
                <c:pt idx="224">
                  <c:v>96.76</c:v>
                </c:pt>
                <c:pt idx="225">
                  <c:v>98.54</c:v>
                </c:pt>
                <c:pt idx="226">
                  <c:v>88.25</c:v>
                </c:pt>
                <c:pt idx="227">
                  <c:v>37.25</c:v>
                </c:pt>
                <c:pt idx="228">
                  <c:v>7.27</c:v>
                </c:pt>
                <c:pt idx="229">
                  <c:v>79.930000000000007</c:v>
                </c:pt>
                <c:pt idx="230">
                  <c:v>20.83</c:v>
                </c:pt>
                <c:pt idx="231">
                  <c:v>3.38</c:v>
                </c:pt>
                <c:pt idx="232">
                  <c:v>55.55</c:v>
                </c:pt>
                <c:pt idx="233">
                  <c:v>28.39</c:v>
                </c:pt>
                <c:pt idx="234">
                  <c:v>38.58</c:v>
                </c:pt>
                <c:pt idx="235">
                  <c:v>14.41</c:v>
                </c:pt>
                <c:pt idx="236">
                  <c:v>42.31</c:v>
                </c:pt>
                <c:pt idx="237">
                  <c:v>71.94</c:v>
                </c:pt>
                <c:pt idx="238">
                  <c:v>14.97</c:v>
                </c:pt>
                <c:pt idx="239">
                  <c:v>84.6</c:v>
                </c:pt>
                <c:pt idx="240">
                  <c:v>91.92</c:v>
                </c:pt>
                <c:pt idx="241">
                  <c:v>52.58</c:v>
                </c:pt>
                <c:pt idx="242">
                  <c:v>70.760000000000005</c:v>
                </c:pt>
                <c:pt idx="243">
                  <c:v>73.7</c:v>
                </c:pt>
                <c:pt idx="244">
                  <c:v>12.63</c:v>
                </c:pt>
                <c:pt idx="245">
                  <c:v>62.69</c:v>
                </c:pt>
                <c:pt idx="246">
                  <c:v>37.72</c:v>
                </c:pt>
                <c:pt idx="247">
                  <c:v>51.96</c:v>
                </c:pt>
                <c:pt idx="248">
                  <c:v>16.02</c:v>
                </c:pt>
                <c:pt idx="249">
                  <c:v>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4-48C5-9856-D952E75AD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60815"/>
        <c:axId val="104106191"/>
      </c:scatterChart>
      <c:valAx>
        <c:axId val="31086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Health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6191"/>
        <c:crosses val="autoZero"/>
        <c:crossBetween val="midCat"/>
      </c:valAx>
      <c:valAx>
        <c:axId val="1041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u="none"/>
                  <a:t>Utilization</a:t>
                </a:r>
                <a:r>
                  <a:rPr lang="en-IN" u="none" baseline="0"/>
                  <a:t> Rate</a:t>
                </a:r>
                <a:endParaRPr lang="en-IN" u="non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6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Utilization_Rate-Production</a:t>
            </a:r>
            <a:r>
              <a:rPr lang="en-US" baseline="0"/>
              <a:t>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ur-p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production_dataset!$B$4:$B$715</c:f>
              <c:strCache>
                <c:ptCount val="712"/>
                <c:pt idx="0">
                  <c:v>3.903300065</c:v>
                </c:pt>
                <c:pt idx="1">
                  <c:v>59377</c:v>
                </c:pt>
                <c:pt idx="2">
                  <c:v>58.83500265</c:v>
                </c:pt>
                <c:pt idx="3">
                  <c:v>32110</c:v>
                </c:pt>
                <c:pt idx="4">
                  <c:v>91.43546305</c:v>
                </c:pt>
                <c:pt idx="5">
                  <c:v>9299.589</c:v>
                </c:pt>
                <c:pt idx="6">
                  <c:v>52.92817593</c:v>
                </c:pt>
                <c:pt idx="7">
                  <c:v>77.81276126</c:v>
                </c:pt>
                <c:pt idx="8">
                  <c:v>18.0584156</c:v>
                </c:pt>
                <c:pt idx="9">
                  <c:v>40774</c:v>
                </c:pt>
                <c:pt idx="10">
                  <c:v>12.6122338</c:v>
                </c:pt>
                <c:pt idx="11">
                  <c:v>13.90369582</c:v>
                </c:pt>
                <c:pt idx="12">
                  <c:v>86560</c:v>
                </c:pt>
                <c:pt idx="13">
                  <c:v>56645</c:v>
                </c:pt>
                <c:pt idx="14">
                  <c:v>13.59699538</c:v>
                </c:pt>
                <c:pt idx="15">
                  <c:v>9.143642624</c:v>
                </c:pt>
                <c:pt idx="16">
                  <c:v>11590</c:v>
                </c:pt>
                <c:pt idx="17">
                  <c:v>1</c:v>
                </c:pt>
                <c:pt idx="18">
                  <c:v>77.68088412</c:v>
                </c:pt>
                <c:pt idx="19">
                  <c:v>85.14198234</c:v>
                </c:pt>
                <c:pt idx="20">
                  <c:v>75702</c:v>
                </c:pt>
                <c:pt idx="21">
                  <c:v>1.764904613</c:v>
                </c:pt>
                <c:pt idx="22">
                  <c:v>31130</c:v>
                </c:pt>
                <c:pt idx="23">
                  <c:v>9299.589</c:v>
                </c:pt>
                <c:pt idx="24">
                  <c:v>70.25129602</c:v>
                </c:pt>
                <c:pt idx="25">
                  <c:v>65952</c:v>
                </c:pt>
                <c:pt idx="26">
                  <c:v>25.1010229</c:v>
                </c:pt>
                <c:pt idx="27">
                  <c:v>14.64878734</c:v>
                </c:pt>
                <c:pt idx="28">
                  <c:v>19.72888747</c:v>
                </c:pt>
                <c:pt idx="29">
                  <c:v>9299.589</c:v>
                </c:pt>
                <c:pt idx="30">
                  <c:v>94.73235387</c:v>
                </c:pt>
                <c:pt idx="31">
                  <c:v>82607</c:v>
                </c:pt>
                <c:pt idx="32">
                  <c:v>96382</c:v>
                </c:pt>
                <c:pt idx="33">
                  <c:v>15.87007158</c:v>
                </c:pt>
                <c:pt idx="34">
                  <c:v>9.139182251</c:v>
                </c:pt>
                <c:pt idx="35">
                  <c:v>2000</c:v>
                </c:pt>
                <c:pt idx="36">
                  <c:v>60057</c:v>
                </c:pt>
                <c:pt idx="37">
                  <c:v>61822</c:v>
                </c:pt>
                <c:pt idx="38">
                  <c:v>17.93992528</c:v>
                </c:pt>
                <c:pt idx="39">
                  <c:v>3.906831833</c:v>
                </c:pt>
                <c:pt idx="40">
                  <c:v>10.91318819</c:v>
                </c:pt>
                <c:pt idx="41">
                  <c:v>16.35578516</c:v>
                </c:pt>
                <c:pt idx="42">
                  <c:v>51.83863945</c:v>
                </c:pt>
                <c:pt idx="43">
                  <c:v>39.00741247</c:v>
                </c:pt>
                <c:pt idx="44">
                  <c:v>65910</c:v>
                </c:pt>
                <c:pt idx="45">
                  <c:v>13.69558094</c:v>
                </c:pt>
                <c:pt idx="46">
                  <c:v>69789</c:v>
                </c:pt>
                <c:pt idx="47">
                  <c:v>68904</c:v>
                </c:pt>
                <c:pt idx="48">
                  <c:v>81.80491211</c:v>
                </c:pt>
                <c:pt idx="49">
                  <c:v>89.22879818</c:v>
                </c:pt>
                <c:pt idx="50">
                  <c:v>1.192871174</c:v>
                </c:pt>
                <c:pt idx="51">
                  <c:v>36635</c:v>
                </c:pt>
                <c:pt idx="52">
                  <c:v>59.96585904</c:v>
                </c:pt>
                <c:pt idx="53">
                  <c:v>10.0457691</c:v>
                </c:pt>
                <c:pt idx="54">
                  <c:v>9299.589</c:v>
                </c:pt>
                <c:pt idx="55">
                  <c:v>29.94367604</c:v>
                </c:pt>
                <c:pt idx="56">
                  <c:v>69.75640194</c:v>
                </c:pt>
                <c:pt idx="57">
                  <c:v>59.81256595</c:v>
                </c:pt>
                <c:pt idx="58">
                  <c:v>99.69683176</c:v>
                </c:pt>
                <c:pt idx="59">
                  <c:v>41.66294749</c:v>
                </c:pt>
                <c:pt idx="60">
                  <c:v>37.59606922</c:v>
                </c:pt>
                <c:pt idx="61">
                  <c:v>99540</c:v>
                </c:pt>
                <c:pt idx="62">
                  <c:v>20.75992671</c:v>
                </c:pt>
                <c:pt idx="63">
                  <c:v>4.517847006</c:v>
                </c:pt>
                <c:pt idx="64">
                  <c:v>10.19977316</c:v>
                </c:pt>
                <c:pt idx="65">
                  <c:v>12.33902407</c:v>
                </c:pt>
                <c:pt idx="66">
                  <c:v>43829</c:v>
                </c:pt>
                <c:pt idx="67">
                  <c:v>26.14973893</c:v>
                </c:pt>
                <c:pt idx="68">
                  <c:v>11.1485667</c:v>
                </c:pt>
                <c:pt idx="69">
                  <c:v>12146</c:v>
                </c:pt>
                <c:pt idx="70">
                  <c:v>72.76756536</c:v>
                </c:pt>
                <c:pt idx="71">
                  <c:v>17.50076275</c:v>
                </c:pt>
                <c:pt idx="72">
                  <c:v>6607</c:v>
                </c:pt>
                <c:pt idx="73">
                  <c:v>52.24572504</c:v>
                </c:pt>
                <c:pt idx="74">
                  <c:v>26.59273034</c:v>
                </c:pt>
                <c:pt idx="75">
                  <c:v>94.69572371</c:v>
                </c:pt>
                <c:pt idx="76">
                  <c:v>13564</c:v>
                </c:pt>
                <c:pt idx="77">
                  <c:v>16.66739532</c:v>
                </c:pt>
                <c:pt idx="78">
                  <c:v>24555</c:v>
                </c:pt>
                <c:pt idx="79">
                  <c:v>17.66628176</c:v>
                </c:pt>
                <c:pt idx="80">
                  <c:v>78147</c:v>
                </c:pt>
                <c:pt idx="81">
                  <c:v>12.32641006</c:v>
                </c:pt>
                <c:pt idx="82">
                  <c:v>73494</c:v>
                </c:pt>
                <c:pt idx="83">
                  <c:v>91.76539399</c:v>
                </c:pt>
                <c:pt idx="84">
                  <c:v>19.81059395</c:v>
                </c:pt>
                <c:pt idx="85">
                  <c:v>12.7995191</c:v>
                </c:pt>
                <c:pt idx="86">
                  <c:v>2.885437921</c:v>
                </c:pt>
                <c:pt idx="87">
                  <c:v>544</c:v>
                </c:pt>
                <c:pt idx="88">
                  <c:v>36439</c:v>
                </c:pt>
                <c:pt idx="89">
                  <c:v>2.426232509</c:v>
                </c:pt>
                <c:pt idx="90">
                  <c:v>50.54533342</c:v>
                </c:pt>
                <c:pt idx="91">
                  <c:v>36.21333601</c:v>
                </c:pt>
                <c:pt idx="92">
                  <c:v>73.62602469</c:v>
                </c:pt>
                <c:pt idx="93">
                  <c:v>95096</c:v>
                </c:pt>
                <c:pt idx="94">
                  <c:v>80.9045224</c:v>
                </c:pt>
                <c:pt idx="95">
                  <c:v>16.27420793</c:v>
                </c:pt>
                <c:pt idx="96">
                  <c:v>20.32986722</c:v>
                </c:pt>
                <c:pt idx="97">
                  <c:v>3.83079862</c:v>
                </c:pt>
                <c:pt idx="98">
                  <c:v>14359</c:v>
                </c:pt>
                <c:pt idx="99">
                  <c:v>45319</c:v>
                </c:pt>
                <c:pt idx="100">
                  <c:v>16.66056573</c:v>
                </c:pt>
                <c:pt idx="101">
                  <c:v>21.19182924</c:v>
                </c:pt>
                <c:pt idx="102">
                  <c:v>8.647661864</c:v>
                </c:pt>
                <c:pt idx="103">
                  <c:v>11.25964969</c:v>
                </c:pt>
                <c:pt idx="104">
                  <c:v>76.1080531</c:v>
                </c:pt>
                <c:pt idx="105">
                  <c:v>12.32784031</c:v>
                </c:pt>
                <c:pt idx="106">
                  <c:v>16.88321366</c:v>
                </c:pt>
                <c:pt idx="107">
                  <c:v>19.06493928</c:v>
                </c:pt>
                <c:pt idx="108">
                  <c:v>1.76440179</c:v>
                </c:pt>
                <c:pt idx="109">
                  <c:v>56.70674569</c:v>
                </c:pt>
                <c:pt idx="110">
                  <c:v>26.33402325</c:v>
                </c:pt>
                <c:pt idx="111">
                  <c:v>67.13062475</c:v>
                </c:pt>
                <c:pt idx="112">
                  <c:v>66605</c:v>
                </c:pt>
                <c:pt idx="113">
                  <c:v>39.99775543</c:v>
                </c:pt>
                <c:pt idx="114">
                  <c:v>48228</c:v>
                </c:pt>
                <c:pt idx="115">
                  <c:v>10.4139114</c:v>
                </c:pt>
                <c:pt idx="116">
                  <c:v>1.697245476</c:v>
                </c:pt>
                <c:pt idx="117">
                  <c:v>32.71589658</c:v>
                </c:pt>
                <c:pt idx="118">
                  <c:v>87.84195256</c:v>
                </c:pt>
                <c:pt idx="119">
                  <c:v>17.5179822</c:v>
                </c:pt>
                <c:pt idx="120">
                  <c:v>14.87836768</c:v>
                </c:pt>
                <c:pt idx="121">
                  <c:v>66.03704853</c:v>
                </c:pt>
                <c:pt idx="122">
                  <c:v>9.398778159</c:v>
                </c:pt>
                <c:pt idx="123">
                  <c:v>40003</c:v>
                </c:pt>
                <c:pt idx="124">
                  <c:v>42752</c:v>
                </c:pt>
                <c:pt idx="125">
                  <c:v>10.20952414</c:v>
                </c:pt>
                <c:pt idx="126">
                  <c:v>12.56856167</c:v>
                </c:pt>
                <c:pt idx="127">
                  <c:v>4.009185112</c:v>
                </c:pt>
                <c:pt idx="128">
                  <c:v>77384</c:v>
                </c:pt>
                <c:pt idx="129">
                  <c:v>34451</c:v>
                </c:pt>
                <c:pt idx="130">
                  <c:v>95.23546681</c:v>
                </c:pt>
                <c:pt idx="131">
                  <c:v>93.93877539</c:v>
                </c:pt>
                <c:pt idx="132">
                  <c:v>14.40282097</c:v>
                </c:pt>
                <c:pt idx="133">
                  <c:v>98.22201693</c:v>
                </c:pt>
                <c:pt idx="134">
                  <c:v>59.61385692</c:v>
                </c:pt>
                <c:pt idx="135">
                  <c:v>83561</c:v>
                </c:pt>
                <c:pt idx="136">
                  <c:v>17.70719885</c:v>
                </c:pt>
                <c:pt idx="137">
                  <c:v>569.98645</c:v>
                </c:pt>
                <c:pt idx="138">
                  <c:v>94.08235543</c:v>
                </c:pt>
                <c:pt idx="139">
                  <c:v>83.84945259</c:v>
                </c:pt>
                <c:pt idx="140">
                  <c:v>6.672561146</c:v>
                </c:pt>
                <c:pt idx="141">
                  <c:v>19.97914433</c:v>
                </c:pt>
                <c:pt idx="142">
                  <c:v>63529</c:v>
                </c:pt>
                <c:pt idx="143">
                  <c:v>41.06115475</c:v>
                </c:pt>
                <c:pt idx="144">
                  <c:v>96422</c:v>
                </c:pt>
                <c:pt idx="145">
                  <c:v>8.27644613</c:v>
                </c:pt>
                <c:pt idx="146">
                  <c:v>46704</c:v>
                </c:pt>
                <c:pt idx="147">
                  <c:v>18.35517319</c:v>
                </c:pt>
                <c:pt idx="148">
                  <c:v>98.95726017</c:v>
                </c:pt>
                <c:pt idx="149">
                  <c:v>96.83419945</c:v>
                </c:pt>
                <c:pt idx="150">
                  <c:v>19.34171821</c:v>
                </c:pt>
                <c:pt idx="151">
                  <c:v>62711</c:v>
                </c:pt>
                <c:pt idx="152">
                  <c:v>18.29839188</c:v>
                </c:pt>
                <c:pt idx="153">
                  <c:v>3.738952903</c:v>
                </c:pt>
                <c:pt idx="154">
                  <c:v>66537</c:v>
                </c:pt>
                <c:pt idx="155">
                  <c:v>66.09334605</c:v>
                </c:pt>
                <c:pt idx="156">
                  <c:v>2.525991091</c:v>
                </c:pt>
                <c:pt idx="157">
                  <c:v>17.3275015</c:v>
                </c:pt>
                <c:pt idx="158">
                  <c:v>66.41192611</c:v>
                </c:pt>
                <c:pt idx="159">
                  <c:v>1.682082897</c:v>
                </c:pt>
                <c:pt idx="160">
                  <c:v>87727</c:v>
                </c:pt>
                <c:pt idx="161">
                  <c:v>16846</c:v>
                </c:pt>
                <c:pt idx="162">
                  <c:v>88066</c:v>
                </c:pt>
                <c:pt idx="163">
                  <c:v>24.97283081</c:v>
                </c:pt>
                <c:pt idx="164">
                  <c:v>11028</c:v>
                </c:pt>
                <c:pt idx="165">
                  <c:v>43452</c:v>
                </c:pt>
                <c:pt idx="166">
                  <c:v>48.76181091</c:v>
                </c:pt>
                <c:pt idx="167">
                  <c:v>8.828983231</c:v>
                </c:pt>
                <c:pt idx="168">
                  <c:v>27946</c:v>
                </c:pt>
                <c:pt idx="169">
                  <c:v>17.54595237</c:v>
                </c:pt>
                <c:pt idx="170">
                  <c:v>5.575766045</c:v>
                </c:pt>
                <c:pt idx="171">
                  <c:v>35433</c:v>
                </c:pt>
                <c:pt idx="172">
                  <c:v>5.825569449</c:v>
                </c:pt>
                <c:pt idx="173">
                  <c:v>1.178551198</c:v>
                </c:pt>
                <c:pt idx="174">
                  <c:v>70.98497971</c:v>
                </c:pt>
                <c:pt idx="175">
                  <c:v>62898</c:v>
                </c:pt>
                <c:pt idx="176">
                  <c:v>6.683930733</c:v>
                </c:pt>
                <c:pt idx="177">
                  <c:v>9299.589</c:v>
                </c:pt>
                <c:pt idx="178">
                  <c:v>55422</c:v>
                </c:pt>
                <c:pt idx="179">
                  <c:v>36091</c:v>
                </c:pt>
                <c:pt idx="180">
                  <c:v>7.820223994</c:v>
                </c:pt>
                <c:pt idx="181">
                  <c:v>6.609384324</c:v>
                </c:pt>
                <c:pt idx="182">
                  <c:v>10.72881692</c:v>
                </c:pt>
                <c:pt idx="183">
                  <c:v>15.15827093</c:v>
                </c:pt>
                <c:pt idx="184">
                  <c:v>84569</c:v>
                </c:pt>
                <c:pt idx="185">
                  <c:v>88442</c:v>
                </c:pt>
                <c:pt idx="186">
                  <c:v>5.761909201</c:v>
                </c:pt>
                <c:pt idx="187">
                  <c:v>2.846114666</c:v>
                </c:pt>
                <c:pt idx="188">
                  <c:v>80.97494356</c:v>
                </c:pt>
                <c:pt idx="189">
                  <c:v>7.932363428</c:v>
                </c:pt>
                <c:pt idx="190">
                  <c:v>43680</c:v>
                </c:pt>
                <c:pt idx="191">
                  <c:v>8.894558775</c:v>
                </c:pt>
                <c:pt idx="192">
                  <c:v>75701</c:v>
                </c:pt>
                <c:pt idx="193">
                  <c:v>10.53410048</c:v>
                </c:pt>
                <c:pt idx="194">
                  <c:v>38681</c:v>
                </c:pt>
                <c:pt idx="195">
                  <c:v>77.19034156</c:v>
                </c:pt>
                <c:pt idx="196">
                  <c:v>66385</c:v>
                </c:pt>
                <c:pt idx="197">
                  <c:v>34571</c:v>
                </c:pt>
                <c:pt idx="198">
                  <c:v>7.949725939</c:v>
                </c:pt>
                <c:pt idx="199">
                  <c:v>39663</c:v>
                </c:pt>
                <c:pt idx="200">
                  <c:v>64609</c:v>
                </c:pt>
                <c:pt idx="201">
                  <c:v>15.23122047</c:v>
                </c:pt>
                <c:pt idx="202">
                  <c:v>8.239484486</c:v>
                </c:pt>
                <c:pt idx="203">
                  <c:v>93452</c:v>
                </c:pt>
                <c:pt idx="204">
                  <c:v>12.25221847</c:v>
                </c:pt>
                <c:pt idx="205">
                  <c:v>92.37303179</c:v>
                </c:pt>
                <c:pt idx="206">
                  <c:v>2.201123782</c:v>
                </c:pt>
                <c:pt idx="207">
                  <c:v>6.741613316</c:v>
                </c:pt>
                <c:pt idx="208">
                  <c:v>23320</c:v>
                </c:pt>
                <c:pt idx="209">
                  <c:v>44893</c:v>
                </c:pt>
                <c:pt idx="210">
                  <c:v>17739</c:v>
                </c:pt>
                <c:pt idx="211">
                  <c:v>3.577616925</c:v>
                </c:pt>
                <c:pt idx="212">
                  <c:v>70.3437597</c:v>
                </c:pt>
                <c:pt idx="213">
                  <c:v>62.8606311</c:v>
                </c:pt>
                <c:pt idx="214">
                  <c:v>68.94297077</c:v>
                </c:pt>
                <c:pt idx="215">
                  <c:v>8.754201828</c:v>
                </c:pt>
                <c:pt idx="216">
                  <c:v>95476</c:v>
                </c:pt>
                <c:pt idx="217">
                  <c:v>63115</c:v>
                </c:pt>
                <c:pt idx="218">
                  <c:v>52537</c:v>
                </c:pt>
                <c:pt idx="219">
                  <c:v>7.979364211</c:v>
                </c:pt>
                <c:pt idx="220">
                  <c:v>57184</c:v>
                </c:pt>
                <c:pt idx="221">
                  <c:v>21011</c:v>
                </c:pt>
                <c:pt idx="222">
                  <c:v>91870</c:v>
                </c:pt>
                <c:pt idx="223">
                  <c:v>13.15036545</c:v>
                </c:pt>
                <c:pt idx="224">
                  <c:v>48713</c:v>
                </c:pt>
                <c:pt idx="225">
                  <c:v>79000</c:v>
                </c:pt>
                <c:pt idx="226">
                  <c:v>77641</c:v>
                </c:pt>
                <c:pt idx="227">
                  <c:v>5.103075686</c:v>
                </c:pt>
                <c:pt idx="228">
                  <c:v>79.693172</c:v>
                </c:pt>
                <c:pt idx="229">
                  <c:v>41342</c:v>
                </c:pt>
                <c:pt idx="230">
                  <c:v>75807</c:v>
                </c:pt>
                <c:pt idx="231">
                  <c:v>19408</c:v>
                </c:pt>
                <c:pt idx="232">
                  <c:v>6947</c:v>
                </c:pt>
                <c:pt idx="233">
                  <c:v>82182</c:v>
                </c:pt>
                <c:pt idx="234">
                  <c:v>27838</c:v>
                </c:pt>
                <c:pt idx="235">
                  <c:v>150000</c:v>
                </c:pt>
                <c:pt idx="236">
                  <c:v>3.159336829</c:v>
                </c:pt>
                <c:pt idx="237">
                  <c:v>50.34476928</c:v>
                </c:pt>
                <c:pt idx="238">
                  <c:v>5.209445372</c:v>
                </c:pt>
                <c:pt idx="239">
                  <c:v>91363</c:v>
                </c:pt>
                <c:pt idx="240">
                  <c:v>51.22382699</c:v>
                </c:pt>
                <c:pt idx="241">
                  <c:v>67781</c:v>
                </c:pt>
                <c:pt idx="242">
                  <c:v>71.74877465</c:v>
                </c:pt>
                <c:pt idx="243">
                  <c:v>18.28431575</c:v>
                </c:pt>
                <c:pt idx="244">
                  <c:v>47219</c:v>
                </c:pt>
                <c:pt idx="245">
                  <c:v>13609</c:v>
                </c:pt>
                <c:pt idx="246">
                  <c:v>66.18857449</c:v>
                </c:pt>
                <c:pt idx="247">
                  <c:v>14.53090313</c:v>
                </c:pt>
                <c:pt idx="248">
                  <c:v>11.08057991</c:v>
                </c:pt>
                <c:pt idx="249">
                  <c:v>12.50310904</c:v>
                </c:pt>
                <c:pt idx="250">
                  <c:v>3.173867376</c:v>
                </c:pt>
                <c:pt idx="251">
                  <c:v>17.444354</c:v>
                </c:pt>
                <c:pt idx="252">
                  <c:v>89.92819198</c:v>
                </c:pt>
                <c:pt idx="253">
                  <c:v>84.46773023</c:v>
                </c:pt>
                <c:pt idx="254">
                  <c:v>75.66512569</c:v>
                </c:pt>
                <c:pt idx="255">
                  <c:v>38.1271214</c:v>
                </c:pt>
                <c:pt idx="256">
                  <c:v>95.82332659</c:v>
                </c:pt>
                <c:pt idx="257">
                  <c:v>16957</c:v>
                </c:pt>
                <c:pt idx="258">
                  <c:v>61606</c:v>
                </c:pt>
                <c:pt idx="259">
                  <c:v>15.03712397</c:v>
                </c:pt>
                <c:pt idx="260">
                  <c:v>2.139638581</c:v>
                </c:pt>
                <c:pt idx="261">
                  <c:v>7.263273647</c:v>
                </c:pt>
                <c:pt idx="262">
                  <c:v>africa_middle_east_</c:v>
                </c:pt>
                <c:pt idx="263">
                  <c:v>1.977475519</c:v>
                </c:pt>
                <c:pt idx="264">
                  <c:v>6.936529083</c:v>
                </c:pt>
                <c:pt idx="265">
                  <c:v>55</c:v>
                </c:pt>
                <c:pt idx="266">
                  <c:v>10.16159853</c:v>
                </c:pt>
                <c:pt idx="267">
                  <c:v>86.08360767</c:v>
                </c:pt>
                <c:pt idx="268">
                  <c:v>41512</c:v>
                </c:pt>
                <c:pt idx="269">
                  <c:v>61244</c:v>
                </c:pt>
                <c:pt idx="270">
                  <c:v>12.65789233</c:v>
                </c:pt>
                <c:pt idx="271">
                  <c:v>84822</c:v>
                </c:pt>
                <c:pt idx="272">
                  <c:v>28647</c:v>
                </c:pt>
                <c:pt idx="273">
                  <c:v>15.48578084</c:v>
                </c:pt>
                <c:pt idx="274">
                  <c:v>10.54952105</c:v>
                </c:pt>
                <c:pt idx="275">
                  <c:v>13.48954806</c:v>
                </c:pt>
                <c:pt idx="276">
                  <c:v>87991</c:v>
                </c:pt>
                <c:pt idx="277">
                  <c:v>74531</c:v>
                </c:pt>
                <c:pt idx="278">
                  <c:v>47.78492444</c:v>
                </c:pt>
                <c:pt idx="279">
                  <c:v>53503</c:v>
                </c:pt>
                <c:pt idx="280">
                  <c:v>7.163274949</c:v>
                </c:pt>
                <c:pt idx="281">
                  <c:v>2.61418376</c:v>
                </c:pt>
                <c:pt idx="282">
                  <c:v>25632</c:v>
                </c:pt>
                <c:pt idx="283">
                  <c:v>93338</c:v>
                </c:pt>
                <c:pt idx="284">
                  <c:v>49.88016769</c:v>
                </c:pt>
                <c:pt idx="285">
                  <c:v>441</c:v>
                </c:pt>
                <c:pt idx="286">
                  <c:v>29.40120688</c:v>
                </c:pt>
                <c:pt idx="287">
                  <c:v>50242</c:v>
                </c:pt>
                <c:pt idx="288">
                  <c:v>42125</c:v>
                </c:pt>
                <c:pt idx="289">
                  <c:v>57.42406964</c:v>
                </c:pt>
                <c:pt idx="290">
                  <c:v>33903</c:v>
                </c:pt>
                <c:pt idx="291">
                  <c:v>95.07916785</c:v>
                </c:pt>
                <c:pt idx="292">
                  <c:v>36.05024181</c:v>
                </c:pt>
                <c:pt idx="293">
                  <c:v>70193</c:v>
                </c:pt>
                <c:pt idx="294">
                  <c:v>21932</c:v>
                </c:pt>
                <c:pt idx="295">
                  <c:v>14.369754</c:v>
                </c:pt>
                <c:pt idx="296">
                  <c:v>16.83372985</c:v>
                </c:pt>
                <c:pt idx="297">
                  <c:v>57044</c:v>
                </c:pt>
                <c:pt idx="298">
                  <c:v>11.68673829</c:v>
                </c:pt>
                <c:pt idx="299">
                  <c:v>61.81832447</c:v>
                </c:pt>
                <c:pt idx="300">
                  <c:v>73.85490654</c:v>
                </c:pt>
                <c:pt idx="301">
                  <c:v>20.36560354</c:v>
                </c:pt>
                <c:pt idx="302">
                  <c:v>25.46858625</c:v>
                </c:pt>
                <c:pt idx="303">
                  <c:v>678</c:v>
                </c:pt>
                <c:pt idx="304">
                  <c:v>62240</c:v>
                </c:pt>
                <c:pt idx="305">
                  <c:v>62104</c:v>
                </c:pt>
                <c:pt idx="306">
                  <c:v>57.15662887</c:v>
                </c:pt>
                <c:pt idx="307">
                  <c:v>77.12243438</c:v>
                </c:pt>
                <c:pt idx="308">
                  <c:v>80.12060817</c:v>
                </c:pt>
                <c:pt idx="309">
                  <c:v>13.03126867</c:v>
                </c:pt>
                <c:pt idx="310">
                  <c:v>4.684170419</c:v>
                </c:pt>
                <c:pt idx="311">
                  <c:v>75.46411951</c:v>
                </c:pt>
                <c:pt idx="312">
                  <c:v>18474</c:v>
                </c:pt>
                <c:pt idx="313">
                  <c:v>27.75446225</c:v>
                </c:pt>
                <c:pt idx="314">
                  <c:v>90918</c:v>
                </c:pt>
                <c:pt idx="315">
                  <c:v>87306</c:v>
                </c:pt>
                <c:pt idx="316">
                  <c:v>77.90012427</c:v>
                </c:pt>
                <c:pt idx="317">
                  <c:v>71.30201305</c:v>
                </c:pt>
                <c:pt idx="318">
                  <c:v>13.07066806</c:v>
                </c:pt>
                <c:pt idx="319">
                  <c:v>87.78221873</c:v>
                </c:pt>
                <c:pt idx="320">
                  <c:v>62640</c:v>
                </c:pt>
                <c:pt idx="321">
                  <c:v>49.79872575</c:v>
                </c:pt>
                <c:pt idx="322">
                  <c:v>9299.589</c:v>
                </c:pt>
                <c:pt idx="323">
                  <c:v>2.409622467</c:v>
                </c:pt>
                <c:pt idx="324">
                  <c:v>13.3846521</c:v>
                </c:pt>
                <c:pt idx="325">
                  <c:v>16.90579011</c:v>
                </c:pt>
                <c:pt idx="326">
                  <c:v>12.28751655</c:v>
                </c:pt>
                <c:pt idx="327">
                  <c:v>62.22964667</c:v>
                </c:pt>
                <c:pt idx="328">
                  <c:v>91.81449609</c:v>
                </c:pt>
                <c:pt idx="329">
                  <c:v>4.576549836</c:v>
                </c:pt>
                <c:pt idx="330">
                  <c:v>55.12305717</c:v>
                </c:pt>
                <c:pt idx="331">
                  <c:v>19.31516895</c:v>
                </c:pt>
                <c:pt idx="332">
                  <c:v>2.602253508</c:v>
                </c:pt>
                <c:pt idx="333">
                  <c:v>37472</c:v>
                </c:pt>
                <c:pt idx="334">
                  <c:v>57.16616979</c:v>
                </c:pt>
                <c:pt idx="335">
                  <c:v>52696</c:v>
                </c:pt>
                <c:pt idx="336">
                  <c:v>44.86749036</c:v>
                </c:pt>
                <c:pt idx="337">
                  <c:v>12.35983139</c:v>
                </c:pt>
                <c:pt idx="338">
                  <c:v>300</c:v>
                </c:pt>
                <c:pt idx="339">
                  <c:v>13.88920755</c:v>
                </c:pt>
                <c:pt idx="340">
                  <c:v>75.13602895</c:v>
                </c:pt>
                <c:pt idx="341">
                  <c:v>48694</c:v>
                </c:pt>
                <c:pt idx="342">
                  <c:v>13.60863001</c:v>
                </c:pt>
                <c:pt idx="343">
                  <c:v>97.09268569</c:v>
                </c:pt>
                <c:pt idx="344">
                  <c:v>82993</c:v>
                </c:pt>
                <c:pt idx="345">
                  <c:v>60.30298631</c:v>
                </c:pt>
                <c:pt idx="346">
                  <c:v>92833</c:v>
                </c:pt>
                <c:pt idx="347">
                  <c:v>89675</c:v>
                </c:pt>
                <c:pt idx="348">
                  <c:v>7.874733831</c:v>
                </c:pt>
                <c:pt idx="349">
                  <c:v>26.22366306</c:v>
                </c:pt>
                <c:pt idx="350">
                  <c:v>95.29014408</c:v>
                </c:pt>
                <c:pt idx="351">
                  <c:v>34693</c:v>
                </c:pt>
                <c:pt idx="352">
                  <c:v>15114</c:v>
                </c:pt>
                <c:pt idx="353">
                  <c:v>71543</c:v>
                </c:pt>
                <c:pt idx="354">
                  <c:v>17.78996114</c:v>
                </c:pt>
                <c:pt idx="355">
                  <c:v>7.398523067</c:v>
                </c:pt>
                <c:pt idx="356">
                  <c:v>83282</c:v>
                </c:pt>
                <c:pt idx="357">
                  <c:v>26266</c:v>
                </c:pt>
                <c:pt idx="358">
                  <c:v>15.65085846</c:v>
                </c:pt>
                <c:pt idx="359">
                  <c:v>9.315794698</c:v>
                </c:pt>
                <c:pt idx="360">
                  <c:v>70.872663</c:v>
                </c:pt>
                <c:pt idx="361">
                  <c:v>64.95358799</c:v>
                </c:pt>
                <c:pt idx="362">
                  <c:v>74993</c:v>
                </c:pt>
                <c:pt idx="363">
                  <c:v>96.90369735</c:v>
                </c:pt>
                <c:pt idx="364">
                  <c:v>53213</c:v>
                </c:pt>
                <c:pt idx="365">
                  <c:v>51.55119806</c:v>
                </c:pt>
                <c:pt idx="366">
                  <c:v>55.26160223</c:v>
                </c:pt>
                <c:pt idx="367">
                  <c:v>31174</c:v>
                </c:pt>
                <c:pt idx="368">
                  <c:v>10.13122245</c:v>
                </c:pt>
                <c:pt idx="369">
                  <c:v>18.75157753</c:v>
                </c:pt>
                <c:pt idx="370">
                  <c:v>42363</c:v>
                </c:pt>
                <c:pt idx="371">
                  <c:v>40755</c:v>
                </c:pt>
                <c:pt idx="372">
                  <c:v>3.799624464</c:v>
                </c:pt>
                <c:pt idx="373">
                  <c:v>34102</c:v>
                </c:pt>
                <c:pt idx="374">
                  <c:v>93.74247344</c:v>
                </c:pt>
                <c:pt idx="375">
                  <c:v>56964</c:v>
                </c:pt>
                <c:pt idx="376">
                  <c:v>31.22002665</c:v>
                </c:pt>
                <c:pt idx="377">
                  <c:v>30.20848827</c:v>
                </c:pt>
                <c:pt idx="378">
                  <c:v>98677</c:v>
                </c:pt>
                <c:pt idx="379">
                  <c:v>23035</c:v>
                </c:pt>
                <c:pt idx="380">
                  <c:v>92.56565545</c:v>
                </c:pt>
                <c:pt idx="381">
                  <c:v>16.79109923</c:v>
                </c:pt>
                <c:pt idx="382">
                  <c:v>65.38134314</c:v>
                </c:pt>
                <c:pt idx="383">
                  <c:v>38544</c:v>
                </c:pt>
                <c:pt idx="384">
                  <c:v>76932</c:v>
                </c:pt>
                <c:pt idx="385">
                  <c:v>9.04184042</c:v>
                </c:pt>
                <c:pt idx="386">
                  <c:v>44472</c:v>
                </c:pt>
                <c:pt idx="387">
                  <c:v>36252</c:v>
                </c:pt>
                <c:pt idx="388">
                  <c:v>16.08408306</c:v>
                </c:pt>
                <c:pt idx="389">
                  <c:v>19530</c:v>
                </c:pt>
                <c:pt idx="390">
                  <c:v>11.1850219</c:v>
                </c:pt>
                <c:pt idx="391">
                  <c:v>5.596824554</c:v>
                </c:pt>
                <c:pt idx="392">
                  <c:v>48.63150038</c:v>
                </c:pt>
                <c:pt idx="393">
                  <c:v>31.65078149</c:v>
                </c:pt>
                <c:pt idx="394">
                  <c:v>92080</c:v>
                </c:pt>
                <c:pt idx="395">
                  <c:v>19.51843533</c:v>
                </c:pt>
                <c:pt idx="396">
                  <c:v>11.33755724</c:v>
                </c:pt>
                <c:pt idx="397">
                  <c:v>1.386351819</c:v>
                </c:pt>
                <c:pt idx="398">
                  <c:v>88318</c:v>
                </c:pt>
                <c:pt idx="399">
                  <c:v>32.8285235</c:v>
                </c:pt>
                <c:pt idx="400">
                  <c:v>80.96680147</c:v>
                </c:pt>
                <c:pt idx="401">
                  <c:v>91127</c:v>
                </c:pt>
                <c:pt idx="402">
                  <c:v>14.96855271</c:v>
                </c:pt>
                <c:pt idx="403">
                  <c:v>10811</c:v>
                </c:pt>
                <c:pt idx="404">
                  <c:v>7.432397905</c:v>
                </c:pt>
                <c:pt idx="405">
                  <c:v>67</c:v>
                </c:pt>
                <c:pt idx="406">
                  <c:v>4.46328197</c:v>
                </c:pt>
                <c:pt idx="407">
                  <c:v>98853</c:v>
                </c:pt>
                <c:pt idx="408">
                  <c:v>43462</c:v>
                </c:pt>
                <c:pt idx="409">
                  <c:v>31144</c:v>
                </c:pt>
                <c:pt idx="410">
                  <c:v>94.0033882</c:v>
                </c:pt>
                <c:pt idx="411">
                  <c:v>99.02104321</c:v>
                </c:pt>
                <c:pt idx="412">
                  <c:v>32.79823887</c:v>
                </c:pt>
                <c:pt idx="413">
                  <c:v>42.12767584</c:v>
                </c:pt>
                <c:pt idx="414">
                  <c:v>7.306569041</c:v>
                </c:pt>
                <c:pt idx="415">
                  <c:v>49.32562448</c:v>
                </c:pt>
                <c:pt idx="416">
                  <c:v>9299.589</c:v>
                </c:pt>
                <c:pt idx="417">
                  <c:v>97.63512259</c:v>
                </c:pt>
                <c:pt idx="418">
                  <c:v>10.45294446</c:v>
                </c:pt>
                <c:pt idx="419">
                  <c:v>82.10332787</c:v>
                </c:pt>
                <c:pt idx="420">
                  <c:v>61440</c:v>
                </c:pt>
                <c:pt idx="421">
                  <c:v>76496</c:v>
                </c:pt>
                <c:pt idx="422">
                  <c:v>19.2338117</c:v>
                </c:pt>
                <c:pt idx="423">
                  <c:v>6.617159037</c:v>
                </c:pt>
                <c:pt idx="424">
                  <c:v>14.63559531</c:v>
                </c:pt>
                <c:pt idx="425">
                  <c:v>9.434259241</c:v>
                </c:pt>
                <c:pt idx="426">
                  <c:v>51210</c:v>
                </c:pt>
                <c:pt idx="427">
                  <c:v>34.70998241</c:v>
                </c:pt>
                <c:pt idx="428">
                  <c:v>92973</c:v>
                </c:pt>
                <c:pt idx="429">
                  <c:v>56.17774175</c:v>
                </c:pt>
                <c:pt idx="430">
                  <c:v>23714</c:v>
                </c:pt>
                <c:pt idx="431">
                  <c:v>15.84492743</c:v>
                </c:pt>
                <c:pt idx="432">
                  <c:v>13812</c:v>
                </c:pt>
                <c:pt idx="433">
                  <c:v>7.960240989</c:v>
                </c:pt>
                <c:pt idx="434">
                  <c:v>1.615321156</c:v>
                </c:pt>
                <c:pt idx="435">
                  <c:v>9.548528806</c:v>
                </c:pt>
                <c:pt idx="436">
                  <c:v>49.95453603</c:v>
                </c:pt>
                <c:pt idx="437">
                  <c:v>3.616207049</c:v>
                </c:pt>
                <c:pt idx="438">
                  <c:v>1500</c:v>
                </c:pt>
                <c:pt idx="439">
                  <c:v>19869</c:v>
                </c:pt>
                <c:pt idx="440">
                  <c:v>4.53491294</c:v>
                </c:pt>
                <c:pt idx="441">
                  <c:v>92.21882552</c:v>
                </c:pt>
                <c:pt idx="442">
                  <c:v>79.74680352</c:v>
                </c:pt>
                <c:pt idx="443">
                  <c:v>85199</c:v>
                </c:pt>
                <c:pt idx="444">
                  <c:v>18.41309928</c:v>
                </c:pt>
                <c:pt idx="445">
                  <c:v>21074</c:v>
                </c:pt>
                <c:pt idx="446">
                  <c:v>99</c:v>
                </c:pt>
                <c:pt idx="447">
                  <c:v>9.457112662</c:v>
                </c:pt>
                <c:pt idx="448">
                  <c:v>19.38366349</c:v>
                </c:pt>
                <c:pt idx="449">
                  <c:v>7.6010806</c:v>
                </c:pt>
                <c:pt idx="450">
                  <c:v>11.30125586</c:v>
                </c:pt>
                <c:pt idx="451">
                  <c:v>98298</c:v>
                </c:pt>
                <c:pt idx="452">
                  <c:v>55.78801707</c:v>
                </c:pt>
                <c:pt idx="453">
                  <c:v>23202</c:v>
                </c:pt>
                <c:pt idx="454">
                  <c:v>12.36556241</c:v>
                </c:pt>
                <c:pt idx="455">
                  <c:v>8.009312145</c:v>
                </c:pt>
                <c:pt idx="456">
                  <c:v>85209</c:v>
                </c:pt>
                <c:pt idx="457">
                  <c:v>45539</c:v>
                </c:pt>
                <c:pt idx="458">
                  <c:v>14.65852354</c:v>
                </c:pt>
                <c:pt idx="459">
                  <c:v>79.22480953</c:v>
                </c:pt>
                <c:pt idx="460">
                  <c:v>21426</c:v>
                </c:pt>
                <c:pt idx="461">
                  <c:v>2.409135376</c:v>
                </c:pt>
                <c:pt idx="462">
                  <c:v>10.82984022</c:v>
                </c:pt>
                <c:pt idx="463">
                  <c:v>13.15608466</c:v>
                </c:pt>
                <c:pt idx="464">
                  <c:v>61704</c:v>
                </c:pt>
                <c:pt idx="465">
                  <c:v>21274</c:v>
                </c:pt>
                <c:pt idx="466">
                  <c:v>44862</c:v>
                </c:pt>
                <c:pt idx="467">
                  <c:v>47291</c:v>
                </c:pt>
                <c:pt idx="468">
                  <c:v>95.27348231</c:v>
                </c:pt>
                <c:pt idx="469">
                  <c:v>88238</c:v>
                </c:pt>
                <c:pt idx="470">
                  <c:v>21.26532656</c:v>
                </c:pt>
                <c:pt idx="471">
                  <c:v>11.13608257</c:v>
                </c:pt>
                <c:pt idx="472">
                  <c:v>4.204082133</c:v>
                </c:pt>
                <c:pt idx="473">
                  <c:v>27439</c:v>
                </c:pt>
                <c:pt idx="474">
                  <c:v>18.13801698</c:v>
                </c:pt>
                <c:pt idx="475">
                  <c:v>1.782691767</c:v>
                </c:pt>
                <c:pt idx="476">
                  <c:v>10958</c:v>
                </c:pt>
                <c:pt idx="477">
                  <c:v>68.60169797</c:v>
                </c:pt>
                <c:pt idx="478">
                  <c:v>65.62975837</c:v>
                </c:pt>
                <c:pt idx="479">
                  <c:v>90.00971933</c:v>
                </c:pt>
                <c:pt idx="480">
                  <c:v>67.77165604</c:v>
                </c:pt>
                <c:pt idx="481">
                  <c:v>32.03901196</c:v>
                </c:pt>
                <c:pt idx="482">
                  <c:v>50.81897197</c:v>
                </c:pt>
                <c:pt idx="483">
                  <c:v>62619</c:v>
                </c:pt>
                <c:pt idx="484">
                  <c:v>51.7997942</c:v>
                </c:pt>
                <c:pt idx="485">
                  <c:v>3.729705132</c:v>
                </c:pt>
                <c:pt idx="486">
                  <c:v>19.77244402</c:v>
                </c:pt>
                <c:pt idx="487">
                  <c:v>21.76895364</c:v>
                </c:pt>
                <c:pt idx="488">
                  <c:v>11.6713731</c:v>
                </c:pt>
                <c:pt idx="489">
                  <c:v>66141</c:v>
                </c:pt>
                <c:pt idx="490">
                  <c:v>50.46364108</c:v>
                </c:pt>
                <c:pt idx="491">
                  <c:v>11632</c:v>
                </c:pt>
                <c:pt idx="492">
                  <c:v>25932</c:v>
                </c:pt>
                <c:pt idx="493">
                  <c:v>14.70144015</c:v>
                </c:pt>
                <c:pt idx="494">
                  <c:v>70308</c:v>
                </c:pt>
                <c:pt idx="495">
                  <c:v>54.88837376</c:v>
                </c:pt>
                <c:pt idx="496">
                  <c:v>12.08586684</c:v>
                </c:pt>
                <c:pt idx="497">
                  <c:v>9.687382202</c:v>
                </c:pt>
                <c:pt idx="498">
                  <c:v>81460</c:v>
                </c:pt>
                <c:pt idx="499">
                  <c:v>11624</c:v>
                </c:pt>
                <c:pt idx="500">
                  <c:v>63.77668939</c:v>
                </c:pt>
                <c:pt idx="501">
                  <c:v>58.30216744</c:v>
                </c:pt>
                <c:pt idx="502">
                  <c:v>22.05414496</c:v>
                </c:pt>
                <c:pt idx="503">
                  <c:v>7.949775156</c:v>
                </c:pt>
                <c:pt idx="504">
                  <c:v>14.07181551</c:v>
                </c:pt>
                <c:pt idx="505">
                  <c:v>11.67452044</c:v>
                </c:pt>
                <c:pt idx="506">
                  <c:v>6.483432244</c:v>
                </c:pt>
                <c:pt idx="507">
                  <c:v>9.556733232</c:v>
                </c:pt>
                <c:pt idx="508">
                  <c:v>84.27801862</c:v>
                </c:pt>
                <c:pt idx="509">
                  <c:v>12.60981968</c:v>
                </c:pt>
                <c:pt idx="510">
                  <c:v>56629</c:v>
                </c:pt>
                <c:pt idx="511">
                  <c:v>60.20486544</c:v>
                </c:pt>
                <c:pt idx="512">
                  <c:v>31090</c:v>
                </c:pt>
                <c:pt idx="513">
                  <c:v>8.626354601</c:v>
                </c:pt>
                <c:pt idx="514">
                  <c:v>10100</c:v>
                </c:pt>
                <c:pt idx="515">
                  <c:v>7.327773402</c:v>
                </c:pt>
                <c:pt idx="516">
                  <c:v>9.682782626</c:v>
                </c:pt>
                <c:pt idx="517">
                  <c:v>3.65583873</c:v>
                </c:pt>
                <c:pt idx="518">
                  <c:v>24.62518413</c:v>
                </c:pt>
                <c:pt idx="519">
                  <c:v>17.00943662</c:v>
                </c:pt>
                <c:pt idx="520">
                  <c:v>55.65834876</c:v>
                </c:pt>
                <c:pt idx="521">
                  <c:v>10.30708639</c:v>
                </c:pt>
                <c:pt idx="522">
                  <c:v>52.740334</c:v>
                </c:pt>
                <c:pt idx="523">
                  <c:v>39.81156342</c:v>
                </c:pt>
                <c:pt idx="524">
                  <c:v>62.53319277</c:v>
                </c:pt>
                <c:pt idx="525">
                  <c:v>10.01721407</c:v>
                </c:pt>
                <c:pt idx="526">
                  <c:v>5.323321281</c:v>
                </c:pt>
                <c:pt idx="527">
                  <c:v>10.12852689</c:v>
                </c:pt>
                <c:pt idx="528">
                  <c:v>14.70247387</c:v>
                </c:pt>
                <c:pt idx="529">
                  <c:v>9299.589</c:v>
                </c:pt>
                <c:pt idx="530">
                  <c:v>80047</c:v>
                </c:pt>
                <c:pt idx="531">
                  <c:v>7482</c:v>
                </c:pt>
                <c:pt idx="532">
                  <c:v>47.69022684</c:v>
                </c:pt>
                <c:pt idx="533">
                  <c:v>4.873941971</c:v>
                </c:pt>
                <c:pt idx="534">
                  <c:v>18.48989805</c:v>
                </c:pt>
                <c:pt idx="535">
                  <c:v>3.62356723</c:v>
                </c:pt>
                <c:pt idx="536">
                  <c:v>7.175941154</c:v>
                </c:pt>
                <c:pt idx="537">
                  <c:v>8.159670748</c:v>
                </c:pt>
                <c:pt idx="538">
                  <c:v>92.09117448</c:v>
                </c:pt>
                <c:pt idx="539">
                  <c:v>7.731452784</c:v>
                </c:pt>
                <c:pt idx="540">
                  <c:v>10.19942193</c:v>
                </c:pt>
                <c:pt idx="541">
                  <c:v>60.22779857</c:v>
                </c:pt>
                <c:pt idx="542">
                  <c:v>79.40568422</c:v>
                </c:pt>
                <c:pt idx="543">
                  <c:v>14.39477694</c:v>
                </c:pt>
                <c:pt idx="544">
                  <c:v>41.39228568</c:v>
                </c:pt>
                <c:pt idx="545">
                  <c:v>20.96866952</c:v>
                </c:pt>
                <c:pt idx="546">
                  <c:v>90.61844154</c:v>
                </c:pt>
                <c:pt idx="547">
                  <c:v>95.91479771</c:v>
                </c:pt>
                <c:pt idx="548">
                  <c:v>13.78598381</c:v>
                </c:pt>
                <c:pt idx="549">
                  <c:v>93.16086687</c:v>
                </c:pt>
                <c:pt idx="550">
                  <c:v>10.102506</c:v>
                </c:pt>
                <c:pt idx="551">
                  <c:v>6.151521718</c:v>
                </c:pt>
                <c:pt idx="552">
                  <c:v>6.160807867</c:v>
                </c:pt>
                <c:pt idx="553">
                  <c:v>15.07692856</c:v>
                </c:pt>
                <c:pt idx="554">
                  <c:v>11653</c:v>
                </c:pt>
                <c:pt idx="555">
                  <c:v>88616</c:v>
                </c:pt>
                <c:pt idx="556">
                  <c:v>18133</c:v>
                </c:pt>
                <c:pt idx="557">
                  <c:v>74.56222506</c:v>
                </c:pt>
                <c:pt idx="558">
                  <c:v>15.6445551</c:v>
                </c:pt>
                <c:pt idx="559">
                  <c:v>19.58030352</c:v>
                </c:pt>
                <c:pt idx="560">
                  <c:v>68.76035179</c:v>
                </c:pt>
                <c:pt idx="561">
                  <c:v>68.54848227</c:v>
                </c:pt>
                <c:pt idx="562">
                  <c:v>35.68738072</c:v>
                </c:pt>
                <c:pt idx="563">
                  <c:v>90498</c:v>
                </c:pt>
                <c:pt idx="564">
                  <c:v>75143</c:v>
                </c:pt>
                <c:pt idx="565">
                  <c:v>59773</c:v>
                </c:pt>
                <c:pt idx="566">
                  <c:v>42941</c:v>
                </c:pt>
                <c:pt idx="567">
                  <c:v>44110</c:v>
                </c:pt>
                <c:pt idx="568">
                  <c:v>3.038713125</c:v>
                </c:pt>
                <c:pt idx="569">
                  <c:v>50.89141703</c:v>
                </c:pt>
                <c:pt idx="570">
                  <c:v>10.38433599</c:v>
                </c:pt>
                <c:pt idx="571">
                  <c:v>9.892394611</c:v>
                </c:pt>
                <c:pt idx="572">
                  <c:v>48343</c:v>
                </c:pt>
                <c:pt idx="573">
                  <c:v>9.71937495</c:v>
                </c:pt>
                <c:pt idx="574">
                  <c:v>4.537782313</c:v>
                </c:pt>
                <c:pt idx="575">
                  <c:v>61.10031002</c:v>
                </c:pt>
                <c:pt idx="576">
                  <c:v>85079</c:v>
                </c:pt>
                <c:pt idx="577">
                  <c:v>56.37525931</c:v>
                </c:pt>
                <c:pt idx="578">
                  <c:v>70.23302681</c:v>
                </c:pt>
                <c:pt idx="579">
                  <c:v>5895</c:v>
                </c:pt>
                <c:pt idx="580">
                  <c:v>31.19691275</c:v>
                </c:pt>
                <c:pt idx="581">
                  <c:v>37.17512557</c:v>
                </c:pt>
                <c:pt idx="582">
                  <c:v>39282</c:v>
                </c:pt>
                <c:pt idx="583">
                  <c:v>5.489748971</c:v>
                </c:pt>
                <c:pt idx="584">
                  <c:v>37.61257078</c:v>
                </c:pt>
                <c:pt idx="585">
                  <c:v>10.54788895</c:v>
                </c:pt>
                <c:pt idx="586">
                  <c:v>0</c:v>
                </c:pt>
                <c:pt idx="587">
                  <c:v>65.31629033</c:v>
                </c:pt>
                <c:pt idx="588">
                  <c:v>45903</c:v>
                </c:pt>
                <c:pt idx="589">
                  <c:v>77.29613534</c:v>
                </c:pt>
                <c:pt idx="590">
                  <c:v>47.42610539</c:v>
                </c:pt>
                <c:pt idx="591">
                  <c:v>78.1615471</c:v>
                </c:pt>
                <c:pt idx="592">
                  <c:v>94173</c:v>
                </c:pt>
                <c:pt idx="593">
                  <c:v>73879</c:v>
                </c:pt>
                <c:pt idx="594">
                  <c:v>14.37155638</c:v>
                </c:pt>
                <c:pt idx="595">
                  <c:v>3.131967039</c:v>
                </c:pt>
                <c:pt idx="596">
                  <c:v>4.8409788</c:v>
                </c:pt>
                <c:pt idx="597">
                  <c:v>26566</c:v>
                </c:pt>
                <c:pt idx="598">
                  <c:v>9.394970501</c:v>
                </c:pt>
                <c:pt idx="599">
                  <c:v>12.07980589</c:v>
                </c:pt>
                <c:pt idx="600">
                  <c:v>9.464171152</c:v>
                </c:pt>
                <c:pt idx="601">
                  <c:v>21.87499058</c:v>
                </c:pt>
                <c:pt idx="602">
                  <c:v>60.75200666</c:v>
                </c:pt>
                <c:pt idx="603">
                  <c:v>70.5490941</c:v>
                </c:pt>
                <c:pt idx="604">
                  <c:v>9299.589</c:v>
                </c:pt>
                <c:pt idx="605">
                  <c:v>33560</c:v>
                </c:pt>
                <c:pt idx="606">
                  <c:v>10936</c:v>
                </c:pt>
                <c:pt idx="607">
                  <c:v>73.03463903</c:v>
                </c:pt>
                <c:pt idx="608">
                  <c:v>14046</c:v>
                </c:pt>
                <c:pt idx="609">
                  <c:v>42629</c:v>
                </c:pt>
                <c:pt idx="610">
                  <c:v>9299.589</c:v>
                </c:pt>
                <c:pt idx="611">
                  <c:v>99.35709387</c:v>
                </c:pt>
                <c:pt idx="612">
                  <c:v>88.26582568</c:v>
                </c:pt>
                <c:pt idx="613">
                  <c:v>17.22249934</c:v>
                </c:pt>
                <c:pt idx="614">
                  <c:v>90660</c:v>
                </c:pt>
                <c:pt idx="615">
                  <c:v>28392</c:v>
                </c:pt>
                <c:pt idx="616">
                  <c:v>57.59582856</c:v>
                </c:pt>
                <c:pt idx="617">
                  <c:v>7979</c:v>
                </c:pt>
                <c:pt idx="618">
                  <c:v>70.6149872</c:v>
                </c:pt>
                <c:pt idx="619">
                  <c:v>57.87402476</c:v>
                </c:pt>
                <c:pt idx="620">
                  <c:v>65375</c:v>
                </c:pt>
                <c:pt idx="621">
                  <c:v>41129</c:v>
                </c:pt>
                <c:pt idx="622">
                  <c:v>15.54430866</c:v>
                </c:pt>
                <c:pt idx="623">
                  <c:v>8.965571371</c:v>
                </c:pt>
                <c:pt idx="624">
                  <c:v>32011</c:v>
                </c:pt>
                <c:pt idx="625">
                  <c:v>82849</c:v>
                </c:pt>
                <c:pt idx="626">
                  <c:v>63.80064071</c:v>
                </c:pt>
                <c:pt idx="627">
                  <c:v>10798</c:v>
                </c:pt>
                <c:pt idx="628">
                  <c:v>31.09053506</c:v>
                </c:pt>
                <c:pt idx="629">
                  <c:v>23367</c:v>
                </c:pt>
                <c:pt idx="630">
                  <c:v>31.07453654</c:v>
                </c:pt>
                <c:pt idx="631">
                  <c:v>61.97273332</c:v>
                </c:pt>
                <c:pt idx="632">
                  <c:v>44552</c:v>
                </c:pt>
                <c:pt idx="633">
                  <c:v>10.90377003</c:v>
                </c:pt>
                <c:pt idx="634">
                  <c:v>34.76385285</c:v>
                </c:pt>
                <c:pt idx="635">
                  <c:v>17.71456393</c:v>
                </c:pt>
                <c:pt idx="636">
                  <c:v>13.89625234</c:v>
                </c:pt>
                <c:pt idx="637">
                  <c:v>14.21956873</c:v>
                </c:pt>
                <c:pt idx="638">
                  <c:v>13.75550797</c:v>
                </c:pt>
                <c:pt idx="639">
                  <c:v>72.66775666</c:v>
                </c:pt>
                <c:pt idx="640">
                  <c:v>44306</c:v>
                </c:pt>
                <c:pt idx="641">
                  <c:v>75507</c:v>
                </c:pt>
                <c:pt idx="642">
                  <c:v>34536</c:v>
                </c:pt>
                <c:pt idx="643">
                  <c:v>3.742683234</c:v>
                </c:pt>
                <c:pt idx="644">
                  <c:v>78713</c:v>
                </c:pt>
                <c:pt idx="645">
                  <c:v>60.15580824</c:v>
                </c:pt>
                <c:pt idx="646">
                  <c:v>68.20352664</c:v>
                </c:pt>
                <c:pt idx="647">
                  <c:v>18.32175969</c:v>
                </c:pt>
                <c:pt idx="648">
                  <c:v>40187</c:v>
                </c:pt>
                <c:pt idx="649">
                  <c:v>12.49441948</c:v>
                </c:pt>
                <c:pt idx="650">
                  <c:v>29662</c:v>
                </c:pt>
                <c:pt idx="651">
                  <c:v>13.75755992</c:v>
                </c:pt>
                <c:pt idx="652">
                  <c:v>28.80001797</c:v>
                </c:pt>
                <c:pt idx="653">
                  <c:v>96.13177845</c:v>
                </c:pt>
                <c:pt idx="654">
                  <c:v>29906</c:v>
                </c:pt>
                <c:pt idx="655">
                  <c:v>19.99186813</c:v>
                </c:pt>
                <c:pt idx="656">
                  <c:v>96177</c:v>
                </c:pt>
                <c:pt idx="657">
                  <c:v>4.885749717</c:v>
                </c:pt>
                <c:pt idx="658">
                  <c:v>7.110685168</c:v>
                </c:pt>
                <c:pt idx="659">
                  <c:v>51.96254148</c:v>
                </c:pt>
                <c:pt idx="660">
                  <c:v>33.54054646</c:v>
                </c:pt>
                <c:pt idx="661">
                  <c:v>51.94036602</c:v>
                </c:pt>
                <c:pt idx="662">
                  <c:v>92.2897449</c:v>
                </c:pt>
                <c:pt idx="663">
                  <c:v>47.25371535</c:v>
                </c:pt>
                <c:pt idx="664">
                  <c:v>24126</c:v>
                </c:pt>
                <c:pt idx="665">
                  <c:v>59.79804072</c:v>
                </c:pt>
                <c:pt idx="666">
                  <c:v>30715</c:v>
                </c:pt>
                <c:pt idx="667">
                  <c:v>54786</c:v>
                </c:pt>
                <c:pt idx="668">
                  <c:v>70444</c:v>
                </c:pt>
                <c:pt idx="669">
                  <c:v>18.92582636</c:v>
                </c:pt>
                <c:pt idx="670">
                  <c:v>78.70245631</c:v>
                </c:pt>
                <c:pt idx="671">
                  <c:v>13.19219463</c:v>
                </c:pt>
                <c:pt idx="672">
                  <c:v>25.14102814</c:v>
                </c:pt>
                <c:pt idx="673">
                  <c:v>23344</c:v>
                </c:pt>
                <c:pt idx="674">
                  <c:v>26.56429956</c:v>
                </c:pt>
                <c:pt idx="675">
                  <c:v>19.18750098</c:v>
                </c:pt>
                <c:pt idx="676">
                  <c:v>14742</c:v>
                </c:pt>
                <c:pt idx="677">
                  <c:v>59053</c:v>
                </c:pt>
                <c:pt idx="678">
                  <c:v>5.397234449</c:v>
                </c:pt>
                <c:pt idx="679">
                  <c:v>33668</c:v>
                </c:pt>
                <c:pt idx="680">
                  <c:v>43.58806234</c:v>
                </c:pt>
                <c:pt idx="681">
                  <c:v>13.66833986</c:v>
                </c:pt>
                <c:pt idx="682">
                  <c:v>69.33559078</c:v>
                </c:pt>
                <c:pt idx="683">
                  <c:v>74758</c:v>
                </c:pt>
                <c:pt idx="684">
                  <c:v>11.06658713</c:v>
                </c:pt>
                <c:pt idx="685">
                  <c:v>6.220074007</c:v>
                </c:pt>
                <c:pt idx="686">
                  <c:v>70826</c:v>
                </c:pt>
                <c:pt idx="687">
                  <c:v>19026</c:v>
                </c:pt>
                <c:pt idx="688">
                  <c:v>3.829052229</c:v>
                </c:pt>
                <c:pt idx="689">
                  <c:v>11.00266372</c:v>
                </c:pt>
                <c:pt idx="690">
                  <c:v>81.54426989</c:v>
                </c:pt>
                <c:pt idx="691">
                  <c:v>9299.589</c:v>
                </c:pt>
                <c:pt idx="692">
                  <c:v>5.62094999</c:v>
                </c:pt>
                <c:pt idx="693">
                  <c:v>71.56374629</c:v>
                </c:pt>
                <c:pt idx="694">
                  <c:v>19.8418194</c:v>
                </c:pt>
                <c:pt idx="695">
                  <c:v>58120</c:v>
                </c:pt>
                <c:pt idx="696">
                  <c:v>59.74312956</c:v>
                </c:pt>
                <c:pt idx="697">
                  <c:v>1.17955328</c:v>
                </c:pt>
                <c:pt idx="698">
                  <c:v>70517</c:v>
                </c:pt>
                <c:pt idx="699">
                  <c:v>15.90314991</c:v>
                </c:pt>
                <c:pt idx="700">
                  <c:v>74226</c:v>
                </c:pt>
                <c:pt idx="701">
                  <c:v>34.39855474</c:v>
                </c:pt>
                <c:pt idx="702">
                  <c:v>18.58611139</c:v>
                </c:pt>
                <c:pt idx="703">
                  <c:v>13.50407557</c:v>
                </c:pt>
                <c:pt idx="704">
                  <c:v>3.739639664</c:v>
                </c:pt>
                <c:pt idx="705">
                  <c:v>44226</c:v>
                </c:pt>
                <c:pt idx="706">
                  <c:v>18.03398957</c:v>
                </c:pt>
                <c:pt idx="707">
                  <c:v>78.00483381</c:v>
                </c:pt>
                <c:pt idx="708">
                  <c:v>9299.589</c:v>
                </c:pt>
                <c:pt idx="709">
                  <c:v>19.51214322</c:v>
                </c:pt>
                <c:pt idx="710">
                  <c:v>2500</c:v>
                </c:pt>
                <c:pt idx="711">
                  <c:v>33.895</c:v>
                </c:pt>
              </c:strCache>
            </c:strRef>
          </c:xVal>
          <c:yVal>
            <c:numRef>
              <c:f>equipment_performance_dataset!$E$4:$E$253</c:f>
              <c:numCache>
                <c:formatCode>General</c:formatCode>
                <c:ptCount val="250"/>
                <c:pt idx="0">
                  <c:v>88.23</c:v>
                </c:pt>
                <c:pt idx="1">
                  <c:v>36.79</c:v>
                </c:pt>
                <c:pt idx="2">
                  <c:v>88.59</c:v>
                </c:pt>
                <c:pt idx="3">
                  <c:v>80.849999999999994</c:v>
                </c:pt>
                <c:pt idx="4">
                  <c:v>10.89</c:v>
                </c:pt>
                <c:pt idx="5">
                  <c:v>39.700000000000003</c:v>
                </c:pt>
                <c:pt idx="6">
                  <c:v>58.66</c:v>
                </c:pt>
                <c:pt idx="7">
                  <c:v>19.47</c:v>
                </c:pt>
                <c:pt idx="8">
                  <c:v>94.16</c:v>
                </c:pt>
                <c:pt idx="9">
                  <c:v>7.35</c:v>
                </c:pt>
                <c:pt idx="10">
                  <c:v>33.770000000000003</c:v>
                </c:pt>
                <c:pt idx="11">
                  <c:v>93.38</c:v>
                </c:pt>
                <c:pt idx="12">
                  <c:v>13.01</c:v>
                </c:pt>
                <c:pt idx="13">
                  <c:v>82.96</c:v>
                </c:pt>
                <c:pt idx="14">
                  <c:v>23.76</c:v>
                </c:pt>
                <c:pt idx="15">
                  <c:v>43.54</c:v>
                </c:pt>
                <c:pt idx="16">
                  <c:v>51.93</c:v>
                </c:pt>
                <c:pt idx="17">
                  <c:v>42.65</c:v>
                </c:pt>
                <c:pt idx="18">
                  <c:v>94.38</c:v>
                </c:pt>
                <c:pt idx="19">
                  <c:v>52.03</c:v>
                </c:pt>
                <c:pt idx="20">
                  <c:v>39.78</c:v>
                </c:pt>
                <c:pt idx="21">
                  <c:v>38.630000000000003</c:v>
                </c:pt>
                <c:pt idx="22">
                  <c:v>32.04</c:v>
                </c:pt>
                <c:pt idx="23">
                  <c:v>95.28</c:v>
                </c:pt>
                <c:pt idx="24">
                  <c:v>89.75</c:v>
                </c:pt>
                <c:pt idx="25">
                  <c:v>50.91</c:v>
                </c:pt>
                <c:pt idx="26">
                  <c:v>48.54</c:v>
                </c:pt>
                <c:pt idx="27">
                  <c:v>76.31</c:v>
                </c:pt>
                <c:pt idx="28">
                  <c:v>62.12</c:v>
                </c:pt>
                <c:pt idx="29">
                  <c:v>29.04</c:v>
                </c:pt>
                <c:pt idx="30">
                  <c:v>24.21</c:v>
                </c:pt>
                <c:pt idx="31">
                  <c:v>79.38</c:v>
                </c:pt>
                <c:pt idx="32">
                  <c:v>34.26</c:v>
                </c:pt>
                <c:pt idx="33">
                  <c:v>40.75</c:v>
                </c:pt>
                <c:pt idx="34">
                  <c:v>61.45</c:v>
                </c:pt>
                <c:pt idx="35">
                  <c:v>66.7</c:v>
                </c:pt>
                <c:pt idx="36">
                  <c:v>60.57</c:v>
                </c:pt>
                <c:pt idx="37">
                  <c:v>99.32</c:v>
                </c:pt>
                <c:pt idx="38">
                  <c:v>80.33</c:v>
                </c:pt>
                <c:pt idx="39">
                  <c:v>93.5</c:v>
                </c:pt>
                <c:pt idx="40">
                  <c:v>99.19</c:v>
                </c:pt>
                <c:pt idx="41">
                  <c:v>40.29</c:v>
                </c:pt>
                <c:pt idx="42">
                  <c:v>76.66</c:v>
                </c:pt>
                <c:pt idx="43">
                  <c:v>86.96</c:v>
                </c:pt>
                <c:pt idx="44">
                  <c:v>8.9700000000000006</c:v>
                </c:pt>
                <c:pt idx="45">
                  <c:v>53.53</c:v>
                </c:pt>
                <c:pt idx="46">
                  <c:v>63.68</c:v>
                </c:pt>
                <c:pt idx="47">
                  <c:v>33.04</c:v>
                </c:pt>
                <c:pt idx="48">
                  <c:v>77.23</c:v>
                </c:pt>
                <c:pt idx="49">
                  <c:v>95.33</c:v>
                </c:pt>
                <c:pt idx="50">
                  <c:v>18.5</c:v>
                </c:pt>
                <c:pt idx="51">
                  <c:v>29.44</c:v>
                </c:pt>
                <c:pt idx="52">
                  <c:v>40.42</c:v>
                </c:pt>
                <c:pt idx="53">
                  <c:v>40.78</c:v>
                </c:pt>
                <c:pt idx="54">
                  <c:v>15.5</c:v>
                </c:pt>
                <c:pt idx="55">
                  <c:v>76.38</c:v>
                </c:pt>
                <c:pt idx="56">
                  <c:v>64.19</c:v>
                </c:pt>
                <c:pt idx="57">
                  <c:v>30.95</c:v>
                </c:pt>
                <c:pt idx="58">
                  <c:v>52</c:v>
                </c:pt>
                <c:pt idx="59">
                  <c:v>65.02</c:v>
                </c:pt>
                <c:pt idx="60">
                  <c:v>65.73</c:v>
                </c:pt>
                <c:pt idx="61">
                  <c:v>83.6</c:v>
                </c:pt>
                <c:pt idx="62">
                  <c:v>89.73</c:v>
                </c:pt>
                <c:pt idx="63">
                  <c:v>98.16</c:v>
                </c:pt>
                <c:pt idx="64">
                  <c:v>34.130000000000003</c:v>
                </c:pt>
                <c:pt idx="65">
                  <c:v>40.619999999999997</c:v>
                </c:pt>
                <c:pt idx="66">
                  <c:v>43.41</c:v>
                </c:pt>
                <c:pt idx="67">
                  <c:v>57.29</c:v>
                </c:pt>
                <c:pt idx="68">
                  <c:v>92.35</c:v>
                </c:pt>
                <c:pt idx="69">
                  <c:v>80.87</c:v>
                </c:pt>
                <c:pt idx="70">
                  <c:v>76.650000000000006</c:v>
                </c:pt>
                <c:pt idx="71">
                  <c:v>57.15</c:v>
                </c:pt>
                <c:pt idx="72">
                  <c:v>25.19</c:v>
                </c:pt>
                <c:pt idx="73">
                  <c:v>39.869999999999997</c:v>
                </c:pt>
                <c:pt idx="74">
                  <c:v>84.98</c:v>
                </c:pt>
                <c:pt idx="75">
                  <c:v>85.46</c:v>
                </c:pt>
                <c:pt idx="76">
                  <c:v>47.84</c:v>
                </c:pt>
                <c:pt idx="77">
                  <c:v>66.77</c:v>
                </c:pt>
                <c:pt idx="78">
                  <c:v>90.73</c:v>
                </c:pt>
                <c:pt idx="79">
                  <c:v>11.68</c:v>
                </c:pt>
                <c:pt idx="80">
                  <c:v>50.39</c:v>
                </c:pt>
                <c:pt idx="81">
                  <c:v>81.430000000000007</c:v>
                </c:pt>
                <c:pt idx="82">
                  <c:v>4.79</c:v>
                </c:pt>
                <c:pt idx="83">
                  <c:v>61.21</c:v>
                </c:pt>
                <c:pt idx="84">
                  <c:v>62.99</c:v>
                </c:pt>
                <c:pt idx="85">
                  <c:v>5.43</c:v>
                </c:pt>
                <c:pt idx="86">
                  <c:v>86.29</c:v>
                </c:pt>
                <c:pt idx="87">
                  <c:v>64.209999999999994</c:v>
                </c:pt>
                <c:pt idx="88">
                  <c:v>73</c:v>
                </c:pt>
                <c:pt idx="89">
                  <c:v>27.01</c:v>
                </c:pt>
                <c:pt idx="90">
                  <c:v>44.27</c:v>
                </c:pt>
                <c:pt idx="91">
                  <c:v>5.82</c:v>
                </c:pt>
                <c:pt idx="92">
                  <c:v>72.599999999999994</c:v>
                </c:pt>
                <c:pt idx="93">
                  <c:v>67.14</c:v>
                </c:pt>
                <c:pt idx="94">
                  <c:v>1.95</c:v>
                </c:pt>
                <c:pt idx="95">
                  <c:v>72.5</c:v>
                </c:pt>
                <c:pt idx="96">
                  <c:v>92.31</c:v>
                </c:pt>
                <c:pt idx="97">
                  <c:v>76.91</c:v>
                </c:pt>
                <c:pt idx="98">
                  <c:v>93.66</c:v>
                </c:pt>
                <c:pt idx="99">
                  <c:v>6.72</c:v>
                </c:pt>
                <c:pt idx="100">
                  <c:v>45.39</c:v>
                </c:pt>
                <c:pt idx="101">
                  <c:v>95.42</c:v>
                </c:pt>
                <c:pt idx="102">
                  <c:v>20.260000000000002</c:v>
                </c:pt>
                <c:pt idx="103">
                  <c:v>10.87</c:v>
                </c:pt>
                <c:pt idx="104">
                  <c:v>46.43</c:v>
                </c:pt>
                <c:pt idx="105">
                  <c:v>67.8</c:v>
                </c:pt>
                <c:pt idx="106">
                  <c:v>0.05</c:v>
                </c:pt>
                <c:pt idx="107">
                  <c:v>23.8</c:v>
                </c:pt>
                <c:pt idx="108">
                  <c:v>13.24</c:v>
                </c:pt>
                <c:pt idx="109">
                  <c:v>37.6</c:v>
                </c:pt>
                <c:pt idx="110">
                  <c:v>7.43</c:v>
                </c:pt>
                <c:pt idx="111">
                  <c:v>30.71</c:v>
                </c:pt>
                <c:pt idx="112">
                  <c:v>86.46</c:v>
                </c:pt>
                <c:pt idx="113">
                  <c:v>86.41</c:v>
                </c:pt>
                <c:pt idx="114">
                  <c:v>97.31</c:v>
                </c:pt>
                <c:pt idx="115">
                  <c:v>28.48</c:v>
                </c:pt>
                <c:pt idx="116">
                  <c:v>20.49</c:v>
                </c:pt>
                <c:pt idx="117">
                  <c:v>39.840000000000003</c:v>
                </c:pt>
                <c:pt idx="118">
                  <c:v>90.5</c:v>
                </c:pt>
                <c:pt idx="119">
                  <c:v>66.73</c:v>
                </c:pt>
                <c:pt idx="120">
                  <c:v>7.52</c:v>
                </c:pt>
                <c:pt idx="121">
                  <c:v>87.82</c:v>
                </c:pt>
                <c:pt idx="122">
                  <c:v>10.23</c:v>
                </c:pt>
                <c:pt idx="123">
                  <c:v>17.16</c:v>
                </c:pt>
                <c:pt idx="124">
                  <c:v>78.44</c:v>
                </c:pt>
                <c:pt idx="125">
                  <c:v>23.39</c:v>
                </c:pt>
                <c:pt idx="126">
                  <c:v>87.47</c:v>
                </c:pt>
                <c:pt idx="127">
                  <c:v>84.81</c:v>
                </c:pt>
                <c:pt idx="128">
                  <c:v>40.840000000000003</c:v>
                </c:pt>
                <c:pt idx="129">
                  <c:v>95.98</c:v>
                </c:pt>
                <c:pt idx="130">
                  <c:v>40.28</c:v>
                </c:pt>
                <c:pt idx="131">
                  <c:v>45.36</c:v>
                </c:pt>
                <c:pt idx="132">
                  <c:v>86.09</c:v>
                </c:pt>
                <c:pt idx="133">
                  <c:v>51.83</c:v>
                </c:pt>
                <c:pt idx="134">
                  <c:v>36.51</c:v>
                </c:pt>
                <c:pt idx="135">
                  <c:v>8.44</c:v>
                </c:pt>
                <c:pt idx="136">
                  <c:v>22.39</c:v>
                </c:pt>
                <c:pt idx="137">
                  <c:v>8.6199999999999992</c:v>
                </c:pt>
                <c:pt idx="138">
                  <c:v>1.48</c:v>
                </c:pt>
                <c:pt idx="139">
                  <c:v>93.71</c:v>
                </c:pt>
                <c:pt idx="140">
                  <c:v>56.94</c:v>
                </c:pt>
                <c:pt idx="141">
                  <c:v>7.28</c:v>
                </c:pt>
                <c:pt idx="142">
                  <c:v>56.79</c:v>
                </c:pt>
                <c:pt idx="143">
                  <c:v>55.75</c:v>
                </c:pt>
                <c:pt idx="144">
                  <c:v>23.52</c:v>
                </c:pt>
                <c:pt idx="145">
                  <c:v>78.33</c:v>
                </c:pt>
                <c:pt idx="146">
                  <c:v>12.69</c:v>
                </c:pt>
                <c:pt idx="147">
                  <c:v>79.84</c:v>
                </c:pt>
                <c:pt idx="148">
                  <c:v>66.23</c:v>
                </c:pt>
                <c:pt idx="149">
                  <c:v>50.74</c:v>
                </c:pt>
                <c:pt idx="150">
                  <c:v>29.81</c:v>
                </c:pt>
                <c:pt idx="151">
                  <c:v>64.73</c:v>
                </c:pt>
                <c:pt idx="152">
                  <c:v>62.61</c:v>
                </c:pt>
                <c:pt idx="153">
                  <c:v>69.53</c:v>
                </c:pt>
                <c:pt idx="154">
                  <c:v>92.36</c:v>
                </c:pt>
                <c:pt idx="155">
                  <c:v>44.76</c:v>
                </c:pt>
                <c:pt idx="156">
                  <c:v>2.62</c:v>
                </c:pt>
                <c:pt idx="157">
                  <c:v>38.04</c:v>
                </c:pt>
                <c:pt idx="158">
                  <c:v>71.94</c:v>
                </c:pt>
                <c:pt idx="159">
                  <c:v>49.49</c:v>
                </c:pt>
                <c:pt idx="160">
                  <c:v>54.2</c:v>
                </c:pt>
                <c:pt idx="161">
                  <c:v>50.58</c:v>
                </c:pt>
                <c:pt idx="162">
                  <c:v>83.7</c:v>
                </c:pt>
                <c:pt idx="163">
                  <c:v>49.39</c:v>
                </c:pt>
                <c:pt idx="164">
                  <c:v>68.16</c:v>
                </c:pt>
                <c:pt idx="165">
                  <c:v>68.23</c:v>
                </c:pt>
                <c:pt idx="166">
                  <c:v>5.19</c:v>
                </c:pt>
                <c:pt idx="167">
                  <c:v>66.36</c:v>
                </c:pt>
                <c:pt idx="168">
                  <c:v>38.090000000000003</c:v>
                </c:pt>
                <c:pt idx="169">
                  <c:v>56.92</c:v>
                </c:pt>
                <c:pt idx="170">
                  <c:v>16.79</c:v>
                </c:pt>
                <c:pt idx="171">
                  <c:v>77.84</c:v>
                </c:pt>
                <c:pt idx="172">
                  <c:v>26.83</c:v>
                </c:pt>
                <c:pt idx="173">
                  <c:v>46.07</c:v>
                </c:pt>
                <c:pt idx="174">
                  <c:v>35.299999999999997</c:v>
                </c:pt>
                <c:pt idx="175">
                  <c:v>18.57</c:v>
                </c:pt>
                <c:pt idx="176">
                  <c:v>68.349999999999994</c:v>
                </c:pt>
                <c:pt idx="177">
                  <c:v>78.95</c:v>
                </c:pt>
                <c:pt idx="178">
                  <c:v>86.63</c:v>
                </c:pt>
                <c:pt idx="179">
                  <c:v>34.020000000000003</c:v>
                </c:pt>
                <c:pt idx="180">
                  <c:v>68.45</c:v>
                </c:pt>
                <c:pt idx="181">
                  <c:v>53.3</c:v>
                </c:pt>
                <c:pt idx="182">
                  <c:v>17.79</c:v>
                </c:pt>
                <c:pt idx="183">
                  <c:v>16.77</c:v>
                </c:pt>
                <c:pt idx="184">
                  <c:v>94.61</c:v>
                </c:pt>
                <c:pt idx="185">
                  <c:v>34.33</c:v>
                </c:pt>
                <c:pt idx="186">
                  <c:v>10.220000000000001</c:v>
                </c:pt>
                <c:pt idx="187">
                  <c:v>55.99</c:v>
                </c:pt>
                <c:pt idx="188">
                  <c:v>2.57</c:v>
                </c:pt>
                <c:pt idx="189">
                  <c:v>95.63</c:v>
                </c:pt>
                <c:pt idx="190">
                  <c:v>1.56</c:v>
                </c:pt>
                <c:pt idx="191">
                  <c:v>77.3</c:v>
                </c:pt>
                <c:pt idx="192">
                  <c:v>22.42</c:v>
                </c:pt>
                <c:pt idx="193">
                  <c:v>87.78</c:v>
                </c:pt>
                <c:pt idx="194">
                  <c:v>92.63</c:v>
                </c:pt>
                <c:pt idx="195">
                  <c:v>59.9</c:v>
                </c:pt>
                <c:pt idx="196">
                  <c:v>52.15</c:v>
                </c:pt>
                <c:pt idx="197">
                  <c:v>26.91</c:v>
                </c:pt>
                <c:pt idx="198">
                  <c:v>21.02</c:v>
                </c:pt>
                <c:pt idx="199">
                  <c:v>29.36</c:v>
                </c:pt>
                <c:pt idx="200">
                  <c:v>20.23</c:v>
                </c:pt>
                <c:pt idx="201">
                  <c:v>36.61</c:v>
                </c:pt>
                <c:pt idx="202">
                  <c:v>47.59</c:v>
                </c:pt>
                <c:pt idx="203">
                  <c:v>23.81</c:v>
                </c:pt>
                <c:pt idx="204">
                  <c:v>4.58</c:v>
                </c:pt>
                <c:pt idx="205">
                  <c:v>95.27</c:v>
                </c:pt>
                <c:pt idx="206">
                  <c:v>28.35</c:v>
                </c:pt>
                <c:pt idx="207">
                  <c:v>3.52</c:v>
                </c:pt>
                <c:pt idx="208">
                  <c:v>38.29</c:v>
                </c:pt>
                <c:pt idx="209">
                  <c:v>69.61</c:v>
                </c:pt>
                <c:pt idx="210">
                  <c:v>60.51</c:v>
                </c:pt>
                <c:pt idx="211">
                  <c:v>0.67</c:v>
                </c:pt>
                <c:pt idx="212">
                  <c:v>84.47</c:v>
                </c:pt>
                <c:pt idx="213">
                  <c:v>40.22</c:v>
                </c:pt>
                <c:pt idx="214">
                  <c:v>55.74</c:v>
                </c:pt>
                <c:pt idx="215">
                  <c:v>41.61</c:v>
                </c:pt>
                <c:pt idx="216">
                  <c:v>79.23</c:v>
                </c:pt>
                <c:pt idx="217">
                  <c:v>27.95</c:v>
                </c:pt>
                <c:pt idx="218">
                  <c:v>49.27</c:v>
                </c:pt>
                <c:pt idx="219">
                  <c:v>98.32</c:v>
                </c:pt>
                <c:pt idx="220">
                  <c:v>54.13</c:v>
                </c:pt>
                <c:pt idx="221">
                  <c:v>96.45</c:v>
                </c:pt>
                <c:pt idx="222">
                  <c:v>78.760000000000005</c:v>
                </c:pt>
                <c:pt idx="223">
                  <c:v>17.78</c:v>
                </c:pt>
                <c:pt idx="224">
                  <c:v>96.76</c:v>
                </c:pt>
                <c:pt idx="225">
                  <c:v>98.54</c:v>
                </c:pt>
                <c:pt idx="226">
                  <c:v>88.25</c:v>
                </c:pt>
                <c:pt idx="227">
                  <c:v>37.25</c:v>
                </c:pt>
                <c:pt idx="228">
                  <c:v>7.27</c:v>
                </c:pt>
                <c:pt idx="229">
                  <c:v>79.930000000000007</c:v>
                </c:pt>
                <c:pt idx="230">
                  <c:v>20.83</c:v>
                </c:pt>
                <c:pt idx="231">
                  <c:v>3.38</c:v>
                </c:pt>
                <c:pt idx="232">
                  <c:v>55.55</c:v>
                </c:pt>
                <c:pt idx="233">
                  <c:v>28.39</c:v>
                </c:pt>
                <c:pt idx="234">
                  <c:v>38.58</c:v>
                </c:pt>
                <c:pt idx="235">
                  <c:v>14.41</c:v>
                </c:pt>
                <c:pt idx="236">
                  <c:v>42.31</c:v>
                </c:pt>
                <c:pt idx="237">
                  <c:v>71.94</c:v>
                </c:pt>
                <c:pt idx="238">
                  <c:v>14.97</c:v>
                </c:pt>
                <c:pt idx="239">
                  <c:v>84.6</c:v>
                </c:pt>
                <c:pt idx="240">
                  <c:v>91.92</c:v>
                </c:pt>
                <c:pt idx="241">
                  <c:v>52.58</c:v>
                </c:pt>
                <c:pt idx="242">
                  <c:v>70.760000000000005</c:v>
                </c:pt>
                <c:pt idx="243">
                  <c:v>73.7</c:v>
                </c:pt>
                <c:pt idx="244">
                  <c:v>12.63</c:v>
                </c:pt>
                <c:pt idx="245">
                  <c:v>62.69</c:v>
                </c:pt>
                <c:pt idx="246">
                  <c:v>37.72</c:v>
                </c:pt>
                <c:pt idx="247">
                  <c:v>51.96</c:v>
                </c:pt>
                <c:pt idx="248">
                  <c:v>16.02</c:v>
                </c:pt>
                <c:pt idx="249">
                  <c:v>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4-432E-900A-B2BB0819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7263"/>
        <c:axId val="7391583"/>
      </c:scatterChart>
      <c:valAx>
        <c:axId val="738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583"/>
        <c:crosses val="autoZero"/>
        <c:crossBetween val="midCat"/>
      </c:valAx>
      <c:valAx>
        <c:axId val="73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Utilization_Rate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Utillization_Rate-Metric_Value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environmental_monitoring_datase!$C$4:$C$503</c:f>
              <c:numCache>
                <c:formatCode>General</c:formatCode>
                <c:ptCount val="500"/>
                <c:pt idx="0">
                  <c:v>314.64999999999998</c:v>
                </c:pt>
                <c:pt idx="1">
                  <c:v>12.94</c:v>
                </c:pt>
                <c:pt idx="2">
                  <c:v>85.96</c:v>
                </c:pt>
                <c:pt idx="3">
                  <c:v>15.49</c:v>
                </c:pt>
                <c:pt idx="4">
                  <c:v>938</c:v>
                </c:pt>
                <c:pt idx="5">
                  <c:v>476.36</c:v>
                </c:pt>
                <c:pt idx="6">
                  <c:v>94.71</c:v>
                </c:pt>
                <c:pt idx="7">
                  <c:v>859.95</c:v>
                </c:pt>
                <c:pt idx="8">
                  <c:v>57.05</c:v>
                </c:pt>
                <c:pt idx="9">
                  <c:v>72.3</c:v>
                </c:pt>
                <c:pt idx="10">
                  <c:v>58.16</c:v>
                </c:pt>
                <c:pt idx="11">
                  <c:v>160.09</c:v>
                </c:pt>
                <c:pt idx="12">
                  <c:v>6.22</c:v>
                </c:pt>
                <c:pt idx="13">
                  <c:v>130.74</c:v>
                </c:pt>
                <c:pt idx="14">
                  <c:v>8.52</c:v>
                </c:pt>
                <c:pt idx="15">
                  <c:v>9.17</c:v>
                </c:pt>
                <c:pt idx="16">
                  <c:v>300.26</c:v>
                </c:pt>
                <c:pt idx="17">
                  <c:v>785.22</c:v>
                </c:pt>
                <c:pt idx="18">
                  <c:v>801.53</c:v>
                </c:pt>
                <c:pt idx="19">
                  <c:v>5.71</c:v>
                </c:pt>
                <c:pt idx="20">
                  <c:v>78.760000000000005</c:v>
                </c:pt>
                <c:pt idx="21">
                  <c:v>13.41</c:v>
                </c:pt>
                <c:pt idx="22">
                  <c:v>96.92</c:v>
                </c:pt>
                <c:pt idx="23">
                  <c:v>467.38</c:v>
                </c:pt>
                <c:pt idx="24">
                  <c:v>611.89</c:v>
                </c:pt>
                <c:pt idx="25">
                  <c:v>78.53</c:v>
                </c:pt>
                <c:pt idx="26">
                  <c:v>461.49</c:v>
                </c:pt>
                <c:pt idx="27">
                  <c:v>2.14</c:v>
                </c:pt>
                <c:pt idx="28">
                  <c:v>294.17</c:v>
                </c:pt>
                <c:pt idx="29">
                  <c:v>12.09</c:v>
                </c:pt>
                <c:pt idx="30">
                  <c:v>275.27</c:v>
                </c:pt>
                <c:pt idx="31">
                  <c:v>158.87</c:v>
                </c:pt>
                <c:pt idx="32">
                  <c:v>35.94</c:v>
                </c:pt>
                <c:pt idx="33">
                  <c:v>0.73</c:v>
                </c:pt>
                <c:pt idx="34">
                  <c:v>979.12</c:v>
                </c:pt>
                <c:pt idx="35">
                  <c:v>294.5</c:v>
                </c:pt>
                <c:pt idx="36">
                  <c:v>9.26</c:v>
                </c:pt>
                <c:pt idx="37">
                  <c:v>922.06</c:v>
                </c:pt>
                <c:pt idx="38">
                  <c:v>73.760000000000005</c:v>
                </c:pt>
                <c:pt idx="39">
                  <c:v>319.5</c:v>
                </c:pt>
                <c:pt idx="40">
                  <c:v>70.55</c:v>
                </c:pt>
                <c:pt idx="41">
                  <c:v>4.2699999999999996</c:v>
                </c:pt>
                <c:pt idx="42">
                  <c:v>185.02</c:v>
                </c:pt>
                <c:pt idx="43">
                  <c:v>508.42</c:v>
                </c:pt>
                <c:pt idx="44">
                  <c:v>975.13</c:v>
                </c:pt>
                <c:pt idx="45">
                  <c:v>841.91</c:v>
                </c:pt>
                <c:pt idx="46">
                  <c:v>403.13</c:v>
                </c:pt>
                <c:pt idx="47">
                  <c:v>4.75</c:v>
                </c:pt>
                <c:pt idx="48">
                  <c:v>396.22</c:v>
                </c:pt>
                <c:pt idx="49">
                  <c:v>5.81</c:v>
                </c:pt>
                <c:pt idx="50">
                  <c:v>401.1</c:v>
                </c:pt>
                <c:pt idx="51">
                  <c:v>531.79</c:v>
                </c:pt>
                <c:pt idx="52">
                  <c:v>587.83000000000004</c:v>
                </c:pt>
                <c:pt idx="53">
                  <c:v>223.08</c:v>
                </c:pt>
                <c:pt idx="54">
                  <c:v>0.23</c:v>
                </c:pt>
                <c:pt idx="55">
                  <c:v>451.52</c:v>
                </c:pt>
                <c:pt idx="56">
                  <c:v>775.08</c:v>
                </c:pt>
                <c:pt idx="57">
                  <c:v>56.83</c:v>
                </c:pt>
                <c:pt idx="58">
                  <c:v>49.43</c:v>
                </c:pt>
                <c:pt idx="59">
                  <c:v>579.48</c:v>
                </c:pt>
                <c:pt idx="60">
                  <c:v>4.51</c:v>
                </c:pt>
                <c:pt idx="61">
                  <c:v>75.989999999999995</c:v>
                </c:pt>
                <c:pt idx="62">
                  <c:v>788.43</c:v>
                </c:pt>
                <c:pt idx="63">
                  <c:v>150.27000000000001</c:v>
                </c:pt>
                <c:pt idx="64">
                  <c:v>942.05</c:v>
                </c:pt>
                <c:pt idx="65">
                  <c:v>10.65</c:v>
                </c:pt>
                <c:pt idx="66">
                  <c:v>7.0000000000000007E-2</c:v>
                </c:pt>
                <c:pt idx="67">
                  <c:v>330.25</c:v>
                </c:pt>
                <c:pt idx="68">
                  <c:v>79.12</c:v>
                </c:pt>
                <c:pt idx="69">
                  <c:v>753.13</c:v>
                </c:pt>
                <c:pt idx="70">
                  <c:v>524.35</c:v>
                </c:pt>
                <c:pt idx="71">
                  <c:v>220.72</c:v>
                </c:pt>
                <c:pt idx="72">
                  <c:v>8.3699999999999992</c:v>
                </c:pt>
                <c:pt idx="73">
                  <c:v>11</c:v>
                </c:pt>
                <c:pt idx="74">
                  <c:v>551.85</c:v>
                </c:pt>
                <c:pt idx="75">
                  <c:v>83.41</c:v>
                </c:pt>
                <c:pt idx="76">
                  <c:v>642.66999999999996</c:v>
                </c:pt>
                <c:pt idx="77">
                  <c:v>793.52</c:v>
                </c:pt>
                <c:pt idx="78">
                  <c:v>9.9499999999999993</c:v>
                </c:pt>
                <c:pt idx="79">
                  <c:v>3.53</c:v>
                </c:pt>
                <c:pt idx="80">
                  <c:v>43.73</c:v>
                </c:pt>
                <c:pt idx="81">
                  <c:v>0.59</c:v>
                </c:pt>
                <c:pt idx="82">
                  <c:v>162.37</c:v>
                </c:pt>
                <c:pt idx="83">
                  <c:v>9.7799999999999994</c:v>
                </c:pt>
                <c:pt idx="84">
                  <c:v>92.71</c:v>
                </c:pt>
                <c:pt idx="85">
                  <c:v>293.91000000000003</c:v>
                </c:pt>
                <c:pt idx="86">
                  <c:v>854.49</c:v>
                </c:pt>
                <c:pt idx="87">
                  <c:v>0.14000000000000001</c:v>
                </c:pt>
                <c:pt idx="88">
                  <c:v>593.57000000000005</c:v>
                </c:pt>
                <c:pt idx="89">
                  <c:v>98.44</c:v>
                </c:pt>
                <c:pt idx="90">
                  <c:v>51.95</c:v>
                </c:pt>
                <c:pt idx="91">
                  <c:v>10.28</c:v>
                </c:pt>
                <c:pt idx="92">
                  <c:v>286.97000000000003</c:v>
                </c:pt>
                <c:pt idx="93">
                  <c:v>798.31</c:v>
                </c:pt>
                <c:pt idx="94">
                  <c:v>756.07</c:v>
                </c:pt>
                <c:pt idx="95">
                  <c:v>425.35</c:v>
                </c:pt>
                <c:pt idx="96">
                  <c:v>633.13</c:v>
                </c:pt>
                <c:pt idx="97">
                  <c:v>77.09</c:v>
                </c:pt>
                <c:pt idx="98">
                  <c:v>783.17</c:v>
                </c:pt>
                <c:pt idx="99">
                  <c:v>47.63</c:v>
                </c:pt>
                <c:pt idx="100">
                  <c:v>267.02</c:v>
                </c:pt>
                <c:pt idx="101">
                  <c:v>71.12</c:v>
                </c:pt>
                <c:pt idx="102">
                  <c:v>5.79</c:v>
                </c:pt>
                <c:pt idx="103">
                  <c:v>13.15</c:v>
                </c:pt>
                <c:pt idx="104">
                  <c:v>12.92</c:v>
                </c:pt>
                <c:pt idx="105">
                  <c:v>53.69</c:v>
                </c:pt>
                <c:pt idx="106">
                  <c:v>819.71</c:v>
                </c:pt>
                <c:pt idx="107">
                  <c:v>6.56</c:v>
                </c:pt>
                <c:pt idx="108">
                  <c:v>6.81</c:v>
                </c:pt>
                <c:pt idx="109">
                  <c:v>932.14</c:v>
                </c:pt>
                <c:pt idx="110">
                  <c:v>975.47</c:v>
                </c:pt>
                <c:pt idx="111">
                  <c:v>8.6999999999999993</c:v>
                </c:pt>
                <c:pt idx="112">
                  <c:v>894.97</c:v>
                </c:pt>
                <c:pt idx="113">
                  <c:v>304.79000000000002</c:v>
                </c:pt>
                <c:pt idx="114">
                  <c:v>326.75</c:v>
                </c:pt>
                <c:pt idx="115">
                  <c:v>653.01</c:v>
                </c:pt>
                <c:pt idx="116">
                  <c:v>474.54</c:v>
                </c:pt>
                <c:pt idx="117">
                  <c:v>111.13</c:v>
                </c:pt>
                <c:pt idx="118">
                  <c:v>56.67</c:v>
                </c:pt>
                <c:pt idx="119">
                  <c:v>319.61</c:v>
                </c:pt>
                <c:pt idx="120">
                  <c:v>584.65</c:v>
                </c:pt>
                <c:pt idx="121">
                  <c:v>0.75</c:v>
                </c:pt>
                <c:pt idx="122">
                  <c:v>971.9</c:v>
                </c:pt>
                <c:pt idx="123">
                  <c:v>437.37</c:v>
                </c:pt>
                <c:pt idx="124">
                  <c:v>180.61</c:v>
                </c:pt>
                <c:pt idx="125">
                  <c:v>275.69</c:v>
                </c:pt>
                <c:pt idx="126">
                  <c:v>87.88</c:v>
                </c:pt>
                <c:pt idx="127">
                  <c:v>382.06</c:v>
                </c:pt>
                <c:pt idx="128">
                  <c:v>159.61000000000001</c:v>
                </c:pt>
                <c:pt idx="129">
                  <c:v>7.78</c:v>
                </c:pt>
                <c:pt idx="130">
                  <c:v>9.0299999999999994</c:v>
                </c:pt>
                <c:pt idx="131">
                  <c:v>4.13</c:v>
                </c:pt>
                <c:pt idx="132">
                  <c:v>774.04</c:v>
                </c:pt>
                <c:pt idx="133">
                  <c:v>795.41</c:v>
                </c:pt>
                <c:pt idx="134">
                  <c:v>60.26</c:v>
                </c:pt>
                <c:pt idx="135">
                  <c:v>195.18</c:v>
                </c:pt>
                <c:pt idx="136">
                  <c:v>154.93</c:v>
                </c:pt>
                <c:pt idx="137">
                  <c:v>7.45</c:v>
                </c:pt>
                <c:pt idx="138">
                  <c:v>89.94</c:v>
                </c:pt>
                <c:pt idx="139">
                  <c:v>68.680000000000007</c:v>
                </c:pt>
                <c:pt idx="140">
                  <c:v>2.34</c:v>
                </c:pt>
                <c:pt idx="141">
                  <c:v>528.29999999999995</c:v>
                </c:pt>
                <c:pt idx="142">
                  <c:v>36.82</c:v>
                </c:pt>
                <c:pt idx="143">
                  <c:v>702.54</c:v>
                </c:pt>
                <c:pt idx="144">
                  <c:v>695.3</c:v>
                </c:pt>
                <c:pt idx="145">
                  <c:v>655.14</c:v>
                </c:pt>
                <c:pt idx="146">
                  <c:v>0.66</c:v>
                </c:pt>
                <c:pt idx="147">
                  <c:v>578.88</c:v>
                </c:pt>
                <c:pt idx="148">
                  <c:v>9.77</c:v>
                </c:pt>
                <c:pt idx="149">
                  <c:v>337.36</c:v>
                </c:pt>
                <c:pt idx="150">
                  <c:v>150.69999999999999</c:v>
                </c:pt>
                <c:pt idx="151">
                  <c:v>838.87</c:v>
                </c:pt>
                <c:pt idx="152">
                  <c:v>840.93</c:v>
                </c:pt>
                <c:pt idx="153">
                  <c:v>369.58</c:v>
                </c:pt>
                <c:pt idx="154">
                  <c:v>0.5</c:v>
                </c:pt>
                <c:pt idx="155">
                  <c:v>574.04999999999995</c:v>
                </c:pt>
                <c:pt idx="156">
                  <c:v>76.010000000000005</c:v>
                </c:pt>
                <c:pt idx="157">
                  <c:v>246.76</c:v>
                </c:pt>
                <c:pt idx="158">
                  <c:v>12.89</c:v>
                </c:pt>
                <c:pt idx="159">
                  <c:v>59.02</c:v>
                </c:pt>
                <c:pt idx="160">
                  <c:v>530.69000000000005</c:v>
                </c:pt>
                <c:pt idx="161">
                  <c:v>716.7</c:v>
                </c:pt>
                <c:pt idx="162">
                  <c:v>627.16999999999996</c:v>
                </c:pt>
                <c:pt idx="163">
                  <c:v>997.18</c:v>
                </c:pt>
                <c:pt idx="164">
                  <c:v>11.38</c:v>
                </c:pt>
                <c:pt idx="165">
                  <c:v>96.94</c:v>
                </c:pt>
                <c:pt idx="166">
                  <c:v>416.76</c:v>
                </c:pt>
                <c:pt idx="167">
                  <c:v>809.76</c:v>
                </c:pt>
                <c:pt idx="168">
                  <c:v>347.42</c:v>
                </c:pt>
                <c:pt idx="169">
                  <c:v>4.3</c:v>
                </c:pt>
                <c:pt idx="170">
                  <c:v>903.2</c:v>
                </c:pt>
                <c:pt idx="171">
                  <c:v>54.17</c:v>
                </c:pt>
                <c:pt idx="172">
                  <c:v>820.63</c:v>
                </c:pt>
                <c:pt idx="173">
                  <c:v>84.62</c:v>
                </c:pt>
                <c:pt idx="174">
                  <c:v>448.46</c:v>
                </c:pt>
                <c:pt idx="175">
                  <c:v>761.1</c:v>
                </c:pt>
                <c:pt idx="176">
                  <c:v>267.41000000000003</c:v>
                </c:pt>
                <c:pt idx="177">
                  <c:v>7.17</c:v>
                </c:pt>
                <c:pt idx="178">
                  <c:v>41.26</c:v>
                </c:pt>
                <c:pt idx="179">
                  <c:v>375.63</c:v>
                </c:pt>
                <c:pt idx="180">
                  <c:v>73.14</c:v>
                </c:pt>
                <c:pt idx="181">
                  <c:v>49.36</c:v>
                </c:pt>
                <c:pt idx="182">
                  <c:v>437.93</c:v>
                </c:pt>
                <c:pt idx="183">
                  <c:v>1.88</c:v>
                </c:pt>
                <c:pt idx="184">
                  <c:v>183.04</c:v>
                </c:pt>
                <c:pt idx="185">
                  <c:v>337.06</c:v>
                </c:pt>
                <c:pt idx="186">
                  <c:v>745.02</c:v>
                </c:pt>
                <c:pt idx="187">
                  <c:v>378.23</c:v>
                </c:pt>
                <c:pt idx="188">
                  <c:v>433.95</c:v>
                </c:pt>
                <c:pt idx="189">
                  <c:v>69.45</c:v>
                </c:pt>
                <c:pt idx="190">
                  <c:v>394.16</c:v>
                </c:pt>
                <c:pt idx="191">
                  <c:v>930.89</c:v>
                </c:pt>
                <c:pt idx="192">
                  <c:v>11.31</c:v>
                </c:pt>
                <c:pt idx="193">
                  <c:v>622.91</c:v>
                </c:pt>
                <c:pt idx="194">
                  <c:v>10.82</c:v>
                </c:pt>
                <c:pt idx="195">
                  <c:v>293.63</c:v>
                </c:pt>
                <c:pt idx="196">
                  <c:v>317.36</c:v>
                </c:pt>
                <c:pt idx="197">
                  <c:v>54.85</c:v>
                </c:pt>
                <c:pt idx="198">
                  <c:v>352.33</c:v>
                </c:pt>
                <c:pt idx="199">
                  <c:v>7.12</c:v>
                </c:pt>
                <c:pt idx="200">
                  <c:v>48.19</c:v>
                </c:pt>
                <c:pt idx="201">
                  <c:v>0.94</c:v>
                </c:pt>
                <c:pt idx="202">
                  <c:v>61.62</c:v>
                </c:pt>
                <c:pt idx="203">
                  <c:v>10.38</c:v>
                </c:pt>
                <c:pt idx="204">
                  <c:v>943.11</c:v>
                </c:pt>
                <c:pt idx="205">
                  <c:v>6.25</c:v>
                </c:pt>
                <c:pt idx="206">
                  <c:v>874.96</c:v>
                </c:pt>
                <c:pt idx="207">
                  <c:v>3.34</c:v>
                </c:pt>
                <c:pt idx="208">
                  <c:v>224.55</c:v>
                </c:pt>
                <c:pt idx="209">
                  <c:v>571.12</c:v>
                </c:pt>
                <c:pt idx="210">
                  <c:v>13.28</c:v>
                </c:pt>
                <c:pt idx="211">
                  <c:v>917.7</c:v>
                </c:pt>
                <c:pt idx="212">
                  <c:v>60.02</c:v>
                </c:pt>
                <c:pt idx="213">
                  <c:v>11.46</c:v>
                </c:pt>
                <c:pt idx="214">
                  <c:v>137.69</c:v>
                </c:pt>
                <c:pt idx="215">
                  <c:v>3</c:v>
                </c:pt>
                <c:pt idx="216">
                  <c:v>8.92</c:v>
                </c:pt>
                <c:pt idx="217">
                  <c:v>68.55</c:v>
                </c:pt>
                <c:pt idx="218">
                  <c:v>525.57000000000005</c:v>
                </c:pt>
                <c:pt idx="219">
                  <c:v>808.48</c:v>
                </c:pt>
                <c:pt idx="220">
                  <c:v>3.25</c:v>
                </c:pt>
                <c:pt idx="221">
                  <c:v>9.11</c:v>
                </c:pt>
                <c:pt idx="222">
                  <c:v>251.44</c:v>
                </c:pt>
                <c:pt idx="223">
                  <c:v>227.38</c:v>
                </c:pt>
                <c:pt idx="224">
                  <c:v>148.32</c:v>
                </c:pt>
                <c:pt idx="225">
                  <c:v>46.85</c:v>
                </c:pt>
                <c:pt idx="226">
                  <c:v>850.58</c:v>
                </c:pt>
                <c:pt idx="227">
                  <c:v>382.31</c:v>
                </c:pt>
                <c:pt idx="228">
                  <c:v>94.06</c:v>
                </c:pt>
                <c:pt idx="229">
                  <c:v>177.73</c:v>
                </c:pt>
                <c:pt idx="230">
                  <c:v>86.3</c:v>
                </c:pt>
                <c:pt idx="231">
                  <c:v>365.16</c:v>
                </c:pt>
                <c:pt idx="232">
                  <c:v>903.95</c:v>
                </c:pt>
                <c:pt idx="233">
                  <c:v>747.52</c:v>
                </c:pt>
                <c:pt idx="234">
                  <c:v>141.57</c:v>
                </c:pt>
                <c:pt idx="235">
                  <c:v>49.68</c:v>
                </c:pt>
                <c:pt idx="236">
                  <c:v>1.17</c:v>
                </c:pt>
                <c:pt idx="237">
                  <c:v>364.51</c:v>
                </c:pt>
                <c:pt idx="238">
                  <c:v>67.349999999999994</c:v>
                </c:pt>
                <c:pt idx="239">
                  <c:v>735.96</c:v>
                </c:pt>
                <c:pt idx="240">
                  <c:v>846.89</c:v>
                </c:pt>
                <c:pt idx="241">
                  <c:v>323.87</c:v>
                </c:pt>
                <c:pt idx="242">
                  <c:v>1.71</c:v>
                </c:pt>
                <c:pt idx="243">
                  <c:v>10.54</c:v>
                </c:pt>
                <c:pt idx="244">
                  <c:v>320.04000000000002</c:v>
                </c:pt>
                <c:pt idx="245">
                  <c:v>236.7</c:v>
                </c:pt>
                <c:pt idx="246">
                  <c:v>371.87</c:v>
                </c:pt>
                <c:pt idx="247">
                  <c:v>4.12</c:v>
                </c:pt>
                <c:pt idx="248">
                  <c:v>758.19</c:v>
                </c:pt>
                <c:pt idx="249">
                  <c:v>392.54</c:v>
                </c:pt>
                <c:pt idx="250">
                  <c:v>10.72</c:v>
                </c:pt>
                <c:pt idx="251">
                  <c:v>4.2</c:v>
                </c:pt>
                <c:pt idx="252">
                  <c:v>181.86</c:v>
                </c:pt>
                <c:pt idx="253">
                  <c:v>11.21</c:v>
                </c:pt>
                <c:pt idx="254">
                  <c:v>430.05</c:v>
                </c:pt>
                <c:pt idx="255">
                  <c:v>1.56</c:v>
                </c:pt>
                <c:pt idx="256">
                  <c:v>519.76</c:v>
                </c:pt>
                <c:pt idx="257">
                  <c:v>2.2200000000000002</c:v>
                </c:pt>
                <c:pt idx="258">
                  <c:v>6.07</c:v>
                </c:pt>
                <c:pt idx="259">
                  <c:v>193.38</c:v>
                </c:pt>
                <c:pt idx="260">
                  <c:v>277.5</c:v>
                </c:pt>
                <c:pt idx="261">
                  <c:v>830.72</c:v>
                </c:pt>
                <c:pt idx="262">
                  <c:v>54.8</c:v>
                </c:pt>
                <c:pt idx="263">
                  <c:v>1.21</c:v>
                </c:pt>
                <c:pt idx="264">
                  <c:v>889.84</c:v>
                </c:pt>
                <c:pt idx="265">
                  <c:v>10.08</c:v>
                </c:pt>
                <c:pt idx="266">
                  <c:v>439.74</c:v>
                </c:pt>
                <c:pt idx="267">
                  <c:v>513.36</c:v>
                </c:pt>
                <c:pt idx="268">
                  <c:v>9.07</c:v>
                </c:pt>
                <c:pt idx="269">
                  <c:v>399.58</c:v>
                </c:pt>
                <c:pt idx="270">
                  <c:v>1.46</c:v>
                </c:pt>
                <c:pt idx="271">
                  <c:v>497.21</c:v>
                </c:pt>
                <c:pt idx="272">
                  <c:v>468.44</c:v>
                </c:pt>
                <c:pt idx="273">
                  <c:v>229.28</c:v>
                </c:pt>
                <c:pt idx="274">
                  <c:v>494.22</c:v>
                </c:pt>
                <c:pt idx="275">
                  <c:v>8.06</c:v>
                </c:pt>
                <c:pt idx="276">
                  <c:v>83.35</c:v>
                </c:pt>
                <c:pt idx="277">
                  <c:v>44.68</c:v>
                </c:pt>
                <c:pt idx="278">
                  <c:v>7.9</c:v>
                </c:pt>
                <c:pt idx="279">
                  <c:v>110.75</c:v>
                </c:pt>
                <c:pt idx="280">
                  <c:v>355.31</c:v>
                </c:pt>
                <c:pt idx="281">
                  <c:v>173.66</c:v>
                </c:pt>
                <c:pt idx="282">
                  <c:v>430.3</c:v>
                </c:pt>
                <c:pt idx="283">
                  <c:v>10.48</c:v>
                </c:pt>
                <c:pt idx="284">
                  <c:v>3.44</c:v>
                </c:pt>
                <c:pt idx="285">
                  <c:v>251.25</c:v>
                </c:pt>
                <c:pt idx="286">
                  <c:v>390.04</c:v>
                </c:pt>
                <c:pt idx="287">
                  <c:v>903.08</c:v>
                </c:pt>
                <c:pt idx="288">
                  <c:v>3.43</c:v>
                </c:pt>
                <c:pt idx="289">
                  <c:v>468.74</c:v>
                </c:pt>
                <c:pt idx="290">
                  <c:v>4.38</c:v>
                </c:pt>
                <c:pt idx="291">
                  <c:v>170.45</c:v>
                </c:pt>
                <c:pt idx="292">
                  <c:v>666.51</c:v>
                </c:pt>
                <c:pt idx="293">
                  <c:v>96.8</c:v>
                </c:pt>
                <c:pt idx="294">
                  <c:v>714.5</c:v>
                </c:pt>
                <c:pt idx="295">
                  <c:v>40.090000000000003</c:v>
                </c:pt>
                <c:pt idx="296">
                  <c:v>346.48</c:v>
                </c:pt>
                <c:pt idx="297">
                  <c:v>4.7</c:v>
                </c:pt>
                <c:pt idx="298">
                  <c:v>542.75</c:v>
                </c:pt>
                <c:pt idx="299">
                  <c:v>380.46</c:v>
                </c:pt>
                <c:pt idx="300">
                  <c:v>347.09</c:v>
                </c:pt>
                <c:pt idx="301">
                  <c:v>785.85</c:v>
                </c:pt>
                <c:pt idx="302">
                  <c:v>271</c:v>
                </c:pt>
                <c:pt idx="303">
                  <c:v>841.41</c:v>
                </c:pt>
                <c:pt idx="304">
                  <c:v>625.77</c:v>
                </c:pt>
                <c:pt idx="305">
                  <c:v>11.52</c:v>
                </c:pt>
                <c:pt idx="306">
                  <c:v>310.73</c:v>
                </c:pt>
                <c:pt idx="307">
                  <c:v>7.51</c:v>
                </c:pt>
                <c:pt idx="308">
                  <c:v>460.98</c:v>
                </c:pt>
                <c:pt idx="309">
                  <c:v>52.72</c:v>
                </c:pt>
                <c:pt idx="310">
                  <c:v>11.28</c:v>
                </c:pt>
                <c:pt idx="311">
                  <c:v>529.92999999999995</c:v>
                </c:pt>
                <c:pt idx="312">
                  <c:v>569.89</c:v>
                </c:pt>
                <c:pt idx="313">
                  <c:v>62.64</c:v>
                </c:pt>
                <c:pt idx="314">
                  <c:v>52.63</c:v>
                </c:pt>
                <c:pt idx="315">
                  <c:v>135.19</c:v>
                </c:pt>
                <c:pt idx="316">
                  <c:v>496.14</c:v>
                </c:pt>
                <c:pt idx="317">
                  <c:v>57.03</c:v>
                </c:pt>
                <c:pt idx="318">
                  <c:v>334.83</c:v>
                </c:pt>
                <c:pt idx="319">
                  <c:v>61.26</c:v>
                </c:pt>
                <c:pt idx="320">
                  <c:v>441.01</c:v>
                </c:pt>
                <c:pt idx="321">
                  <c:v>551.92999999999995</c:v>
                </c:pt>
                <c:pt idx="322">
                  <c:v>895.73</c:v>
                </c:pt>
                <c:pt idx="323">
                  <c:v>332.98</c:v>
                </c:pt>
                <c:pt idx="324">
                  <c:v>6.11</c:v>
                </c:pt>
                <c:pt idx="325">
                  <c:v>441.48</c:v>
                </c:pt>
                <c:pt idx="326">
                  <c:v>10.26</c:v>
                </c:pt>
                <c:pt idx="327">
                  <c:v>420.74</c:v>
                </c:pt>
                <c:pt idx="328">
                  <c:v>1.45</c:v>
                </c:pt>
                <c:pt idx="329">
                  <c:v>282.68</c:v>
                </c:pt>
                <c:pt idx="330">
                  <c:v>406.89</c:v>
                </c:pt>
                <c:pt idx="331">
                  <c:v>12.52</c:v>
                </c:pt>
                <c:pt idx="332">
                  <c:v>84.37</c:v>
                </c:pt>
                <c:pt idx="333">
                  <c:v>307.77</c:v>
                </c:pt>
                <c:pt idx="334">
                  <c:v>97.37</c:v>
                </c:pt>
                <c:pt idx="335">
                  <c:v>55.68</c:v>
                </c:pt>
                <c:pt idx="336">
                  <c:v>203.97</c:v>
                </c:pt>
                <c:pt idx="337">
                  <c:v>34.29</c:v>
                </c:pt>
                <c:pt idx="338">
                  <c:v>7.99</c:v>
                </c:pt>
                <c:pt idx="339">
                  <c:v>331.86</c:v>
                </c:pt>
                <c:pt idx="340">
                  <c:v>4.97</c:v>
                </c:pt>
                <c:pt idx="341">
                  <c:v>315.3</c:v>
                </c:pt>
                <c:pt idx="342">
                  <c:v>598.27</c:v>
                </c:pt>
                <c:pt idx="343">
                  <c:v>143.69</c:v>
                </c:pt>
                <c:pt idx="344">
                  <c:v>248.28</c:v>
                </c:pt>
                <c:pt idx="345">
                  <c:v>807.11</c:v>
                </c:pt>
                <c:pt idx="346">
                  <c:v>44.05</c:v>
                </c:pt>
                <c:pt idx="347">
                  <c:v>90.18</c:v>
                </c:pt>
                <c:pt idx="348">
                  <c:v>18.850000000000001</c:v>
                </c:pt>
                <c:pt idx="349">
                  <c:v>388.92</c:v>
                </c:pt>
                <c:pt idx="350">
                  <c:v>97.75</c:v>
                </c:pt>
                <c:pt idx="351">
                  <c:v>12.96</c:v>
                </c:pt>
                <c:pt idx="352">
                  <c:v>13.2</c:v>
                </c:pt>
                <c:pt idx="353">
                  <c:v>644.72</c:v>
                </c:pt>
                <c:pt idx="354">
                  <c:v>142.97999999999999</c:v>
                </c:pt>
                <c:pt idx="355">
                  <c:v>77</c:v>
                </c:pt>
                <c:pt idx="356">
                  <c:v>3.45</c:v>
                </c:pt>
                <c:pt idx="357">
                  <c:v>374.67</c:v>
                </c:pt>
                <c:pt idx="358">
                  <c:v>189.24</c:v>
                </c:pt>
                <c:pt idx="359">
                  <c:v>77.260000000000005</c:v>
                </c:pt>
                <c:pt idx="360">
                  <c:v>347.18</c:v>
                </c:pt>
                <c:pt idx="361">
                  <c:v>3.19</c:v>
                </c:pt>
                <c:pt idx="362">
                  <c:v>577.58000000000004</c:v>
                </c:pt>
                <c:pt idx="363">
                  <c:v>51.61</c:v>
                </c:pt>
                <c:pt idx="364">
                  <c:v>54.46</c:v>
                </c:pt>
                <c:pt idx="365">
                  <c:v>10.66</c:v>
                </c:pt>
                <c:pt idx="366">
                  <c:v>417.81</c:v>
                </c:pt>
                <c:pt idx="367">
                  <c:v>67.98</c:v>
                </c:pt>
                <c:pt idx="368">
                  <c:v>365.24</c:v>
                </c:pt>
                <c:pt idx="369">
                  <c:v>471.11</c:v>
                </c:pt>
                <c:pt idx="370">
                  <c:v>13.23</c:v>
                </c:pt>
                <c:pt idx="371">
                  <c:v>437.74</c:v>
                </c:pt>
                <c:pt idx="372">
                  <c:v>360.93</c:v>
                </c:pt>
                <c:pt idx="373">
                  <c:v>4.29</c:v>
                </c:pt>
                <c:pt idx="374">
                  <c:v>263.52</c:v>
                </c:pt>
                <c:pt idx="375">
                  <c:v>973.48</c:v>
                </c:pt>
                <c:pt idx="376">
                  <c:v>529.47</c:v>
                </c:pt>
                <c:pt idx="377">
                  <c:v>541.34</c:v>
                </c:pt>
                <c:pt idx="378">
                  <c:v>88.96</c:v>
                </c:pt>
                <c:pt idx="379">
                  <c:v>453.39</c:v>
                </c:pt>
                <c:pt idx="380">
                  <c:v>68.56</c:v>
                </c:pt>
                <c:pt idx="381">
                  <c:v>41.76</c:v>
                </c:pt>
                <c:pt idx="382">
                  <c:v>583.13</c:v>
                </c:pt>
                <c:pt idx="383">
                  <c:v>97.58</c:v>
                </c:pt>
                <c:pt idx="384">
                  <c:v>17.100000000000001</c:v>
                </c:pt>
                <c:pt idx="385">
                  <c:v>201.15</c:v>
                </c:pt>
                <c:pt idx="386">
                  <c:v>715.22</c:v>
                </c:pt>
                <c:pt idx="387">
                  <c:v>75.66</c:v>
                </c:pt>
                <c:pt idx="388">
                  <c:v>10.17</c:v>
                </c:pt>
                <c:pt idx="389">
                  <c:v>0.03</c:v>
                </c:pt>
                <c:pt idx="390">
                  <c:v>40.9</c:v>
                </c:pt>
                <c:pt idx="391">
                  <c:v>876.97</c:v>
                </c:pt>
                <c:pt idx="392">
                  <c:v>523</c:v>
                </c:pt>
                <c:pt idx="393">
                  <c:v>10.07</c:v>
                </c:pt>
                <c:pt idx="394">
                  <c:v>869.87</c:v>
                </c:pt>
                <c:pt idx="395">
                  <c:v>10.38</c:v>
                </c:pt>
                <c:pt idx="396">
                  <c:v>371.66</c:v>
                </c:pt>
                <c:pt idx="397">
                  <c:v>3.54</c:v>
                </c:pt>
                <c:pt idx="398">
                  <c:v>362.15</c:v>
                </c:pt>
                <c:pt idx="399">
                  <c:v>42.95</c:v>
                </c:pt>
                <c:pt idx="400">
                  <c:v>3.97</c:v>
                </c:pt>
                <c:pt idx="401">
                  <c:v>0.96</c:v>
                </c:pt>
                <c:pt idx="402">
                  <c:v>98.98</c:v>
                </c:pt>
                <c:pt idx="403">
                  <c:v>3.95</c:v>
                </c:pt>
                <c:pt idx="404">
                  <c:v>960.08</c:v>
                </c:pt>
                <c:pt idx="405">
                  <c:v>612.92999999999995</c:v>
                </c:pt>
                <c:pt idx="406">
                  <c:v>949.02</c:v>
                </c:pt>
                <c:pt idx="407">
                  <c:v>12.05</c:v>
                </c:pt>
                <c:pt idx="408">
                  <c:v>164.93</c:v>
                </c:pt>
                <c:pt idx="409">
                  <c:v>10.99</c:v>
                </c:pt>
                <c:pt idx="410">
                  <c:v>1.7</c:v>
                </c:pt>
                <c:pt idx="411">
                  <c:v>125.78</c:v>
                </c:pt>
                <c:pt idx="412">
                  <c:v>6.36</c:v>
                </c:pt>
                <c:pt idx="413">
                  <c:v>5.51</c:v>
                </c:pt>
                <c:pt idx="414">
                  <c:v>505.25</c:v>
                </c:pt>
                <c:pt idx="415">
                  <c:v>990.87</c:v>
                </c:pt>
                <c:pt idx="416">
                  <c:v>684.39</c:v>
                </c:pt>
                <c:pt idx="417">
                  <c:v>4.88</c:v>
                </c:pt>
                <c:pt idx="418">
                  <c:v>6.59</c:v>
                </c:pt>
                <c:pt idx="419">
                  <c:v>385.1</c:v>
                </c:pt>
                <c:pt idx="420">
                  <c:v>7.17</c:v>
                </c:pt>
                <c:pt idx="421">
                  <c:v>47.58</c:v>
                </c:pt>
                <c:pt idx="422">
                  <c:v>305.35000000000002</c:v>
                </c:pt>
                <c:pt idx="423">
                  <c:v>9.7899999999999991</c:v>
                </c:pt>
                <c:pt idx="424">
                  <c:v>928.31</c:v>
                </c:pt>
                <c:pt idx="425">
                  <c:v>804.76</c:v>
                </c:pt>
                <c:pt idx="426">
                  <c:v>501.18</c:v>
                </c:pt>
                <c:pt idx="427">
                  <c:v>192.25</c:v>
                </c:pt>
                <c:pt idx="428">
                  <c:v>5.99</c:v>
                </c:pt>
                <c:pt idx="429">
                  <c:v>295.42</c:v>
                </c:pt>
                <c:pt idx="430">
                  <c:v>65.180000000000007</c:v>
                </c:pt>
                <c:pt idx="431">
                  <c:v>592.29</c:v>
                </c:pt>
                <c:pt idx="432">
                  <c:v>250.05</c:v>
                </c:pt>
                <c:pt idx="433">
                  <c:v>9.9499999999999993</c:v>
                </c:pt>
                <c:pt idx="434">
                  <c:v>96.46</c:v>
                </c:pt>
                <c:pt idx="435">
                  <c:v>252.45</c:v>
                </c:pt>
                <c:pt idx="436">
                  <c:v>375.81</c:v>
                </c:pt>
                <c:pt idx="437">
                  <c:v>43.26</c:v>
                </c:pt>
                <c:pt idx="438">
                  <c:v>54.58</c:v>
                </c:pt>
                <c:pt idx="439">
                  <c:v>346.29</c:v>
                </c:pt>
                <c:pt idx="440">
                  <c:v>4.3</c:v>
                </c:pt>
                <c:pt idx="441">
                  <c:v>364.67</c:v>
                </c:pt>
                <c:pt idx="442">
                  <c:v>285.58</c:v>
                </c:pt>
                <c:pt idx="443">
                  <c:v>118.5</c:v>
                </c:pt>
                <c:pt idx="444">
                  <c:v>11.66</c:v>
                </c:pt>
                <c:pt idx="445">
                  <c:v>5.9</c:v>
                </c:pt>
                <c:pt idx="446">
                  <c:v>87.94</c:v>
                </c:pt>
                <c:pt idx="447">
                  <c:v>174.75</c:v>
                </c:pt>
                <c:pt idx="448">
                  <c:v>444.17</c:v>
                </c:pt>
                <c:pt idx="449">
                  <c:v>383.42</c:v>
                </c:pt>
                <c:pt idx="450">
                  <c:v>1.51</c:v>
                </c:pt>
                <c:pt idx="451">
                  <c:v>833.36</c:v>
                </c:pt>
                <c:pt idx="452">
                  <c:v>471.54</c:v>
                </c:pt>
                <c:pt idx="453">
                  <c:v>1.56</c:v>
                </c:pt>
                <c:pt idx="454">
                  <c:v>9.64</c:v>
                </c:pt>
                <c:pt idx="455">
                  <c:v>9.06</c:v>
                </c:pt>
                <c:pt idx="456">
                  <c:v>617.9</c:v>
                </c:pt>
                <c:pt idx="457">
                  <c:v>6.31</c:v>
                </c:pt>
                <c:pt idx="458">
                  <c:v>292.93</c:v>
                </c:pt>
                <c:pt idx="459">
                  <c:v>9.57</c:v>
                </c:pt>
                <c:pt idx="460">
                  <c:v>339.53</c:v>
                </c:pt>
                <c:pt idx="461">
                  <c:v>8.56</c:v>
                </c:pt>
                <c:pt idx="462">
                  <c:v>53.86</c:v>
                </c:pt>
                <c:pt idx="463">
                  <c:v>116.88</c:v>
                </c:pt>
                <c:pt idx="464">
                  <c:v>409.46</c:v>
                </c:pt>
                <c:pt idx="465">
                  <c:v>273.35000000000002</c:v>
                </c:pt>
                <c:pt idx="466">
                  <c:v>1.64</c:v>
                </c:pt>
                <c:pt idx="467">
                  <c:v>624.87</c:v>
                </c:pt>
                <c:pt idx="468">
                  <c:v>476.05</c:v>
                </c:pt>
                <c:pt idx="469">
                  <c:v>274.3</c:v>
                </c:pt>
                <c:pt idx="470">
                  <c:v>6.83</c:v>
                </c:pt>
                <c:pt idx="471">
                  <c:v>335.69</c:v>
                </c:pt>
                <c:pt idx="472">
                  <c:v>457.04</c:v>
                </c:pt>
                <c:pt idx="473">
                  <c:v>503.05</c:v>
                </c:pt>
                <c:pt idx="474">
                  <c:v>291.25</c:v>
                </c:pt>
                <c:pt idx="475">
                  <c:v>573.72</c:v>
                </c:pt>
                <c:pt idx="476">
                  <c:v>73.34</c:v>
                </c:pt>
                <c:pt idx="477">
                  <c:v>66.47</c:v>
                </c:pt>
                <c:pt idx="478">
                  <c:v>811.75</c:v>
                </c:pt>
                <c:pt idx="479">
                  <c:v>7.94</c:v>
                </c:pt>
                <c:pt idx="480">
                  <c:v>62.77</c:v>
                </c:pt>
                <c:pt idx="481">
                  <c:v>1.02</c:v>
                </c:pt>
                <c:pt idx="482">
                  <c:v>942.51</c:v>
                </c:pt>
                <c:pt idx="483">
                  <c:v>483.51</c:v>
                </c:pt>
                <c:pt idx="484">
                  <c:v>69.790000000000006</c:v>
                </c:pt>
                <c:pt idx="485">
                  <c:v>8.69</c:v>
                </c:pt>
                <c:pt idx="486">
                  <c:v>477.68</c:v>
                </c:pt>
                <c:pt idx="487">
                  <c:v>428.63</c:v>
                </c:pt>
                <c:pt idx="488">
                  <c:v>491.49</c:v>
                </c:pt>
                <c:pt idx="489">
                  <c:v>421.26</c:v>
                </c:pt>
                <c:pt idx="490">
                  <c:v>217.57</c:v>
                </c:pt>
                <c:pt idx="491">
                  <c:v>596</c:v>
                </c:pt>
                <c:pt idx="492">
                  <c:v>468.29</c:v>
                </c:pt>
                <c:pt idx="493">
                  <c:v>92.5</c:v>
                </c:pt>
                <c:pt idx="494">
                  <c:v>955.94</c:v>
                </c:pt>
                <c:pt idx="495">
                  <c:v>5.56</c:v>
                </c:pt>
                <c:pt idx="496">
                  <c:v>232.21</c:v>
                </c:pt>
                <c:pt idx="497">
                  <c:v>404.07</c:v>
                </c:pt>
                <c:pt idx="498">
                  <c:v>421.23</c:v>
                </c:pt>
                <c:pt idx="499">
                  <c:v>79.239999999999995</c:v>
                </c:pt>
              </c:numCache>
            </c:numRef>
          </c:xVal>
          <c:yVal>
            <c:numRef>
              <c:f>equipment_performance_dataset!$E$4:$E$253</c:f>
              <c:numCache>
                <c:formatCode>General</c:formatCode>
                <c:ptCount val="250"/>
                <c:pt idx="0">
                  <c:v>88.23</c:v>
                </c:pt>
                <c:pt idx="1">
                  <c:v>36.79</c:v>
                </c:pt>
                <c:pt idx="2">
                  <c:v>88.59</c:v>
                </c:pt>
                <c:pt idx="3">
                  <c:v>80.849999999999994</c:v>
                </c:pt>
                <c:pt idx="4">
                  <c:v>10.89</c:v>
                </c:pt>
                <c:pt idx="5">
                  <c:v>39.700000000000003</c:v>
                </c:pt>
                <c:pt idx="6">
                  <c:v>58.66</c:v>
                </c:pt>
                <c:pt idx="7">
                  <c:v>19.47</c:v>
                </c:pt>
                <c:pt idx="8">
                  <c:v>94.16</c:v>
                </c:pt>
                <c:pt idx="9">
                  <c:v>7.35</c:v>
                </c:pt>
                <c:pt idx="10">
                  <c:v>33.770000000000003</c:v>
                </c:pt>
                <c:pt idx="11">
                  <c:v>93.38</c:v>
                </c:pt>
                <c:pt idx="12">
                  <c:v>13.01</c:v>
                </c:pt>
                <c:pt idx="13">
                  <c:v>82.96</c:v>
                </c:pt>
                <c:pt idx="14">
                  <c:v>23.76</c:v>
                </c:pt>
                <c:pt idx="15">
                  <c:v>43.54</c:v>
                </c:pt>
                <c:pt idx="16">
                  <c:v>51.93</c:v>
                </c:pt>
                <c:pt idx="17">
                  <c:v>42.65</c:v>
                </c:pt>
                <c:pt idx="18">
                  <c:v>94.38</c:v>
                </c:pt>
                <c:pt idx="19">
                  <c:v>52.03</c:v>
                </c:pt>
                <c:pt idx="20">
                  <c:v>39.78</c:v>
                </c:pt>
                <c:pt idx="21">
                  <c:v>38.630000000000003</c:v>
                </c:pt>
                <c:pt idx="22">
                  <c:v>32.04</c:v>
                </c:pt>
                <c:pt idx="23">
                  <c:v>95.28</c:v>
                </c:pt>
                <c:pt idx="24">
                  <c:v>89.75</c:v>
                </c:pt>
                <c:pt idx="25">
                  <c:v>50.91</c:v>
                </c:pt>
                <c:pt idx="26">
                  <c:v>48.54</c:v>
                </c:pt>
                <c:pt idx="27">
                  <c:v>76.31</c:v>
                </c:pt>
                <c:pt idx="28">
                  <c:v>62.12</c:v>
                </c:pt>
                <c:pt idx="29">
                  <c:v>29.04</c:v>
                </c:pt>
                <c:pt idx="30">
                  <c:v>24.21</c:v>
                </c:pt>
                <c:pt idx="31">
                  <c:v>79.38</c:v>
                </c:pt>
                <c:pt idx="32">
                  <c:v>34.26</c:v>
                </c:pt>
                <c:pt idx="33">
                  <c:v>40.75</c:v>
                </c:pt>
                <c:pt idx="34">
                  <c:v>61.45</c:v>
                </c:pt>
                <c:pt idx="35">
                  <c:v>66.7</c:v>
                </c:pt>
                <c:pt idx="36">
                  <c:v>60.57</c:v>
                </c:pt>
                <c:pt idx="37">
                  <c:v>99.32</c:v>
                </c:pt>
                <c:pt idx="38">
                  <c:v>80.33</c:v>
                </c:pt>
                <c:pt idx="39">
                  <c:v>93.5</c:v>
                </c:pt>
                <c:pt idx="40">
                  <c:v>99.19</c:v>
                </c:pt>
                <c:pt idx="41">
                  <c:v>40.29</c:v>
                </c:pt>
                <c:pt idx="42">
                  <c:v>76.66</c:v>
                </c:pt>
                <c:pt idx="43">
                  <c:v>86.96</c:v>
                </c:pt>
                <c:pt idx="44">
                  <c:v>8.9700000000000006</c:v>
                </c:pt>
                <c:pt idx="45">
                  <c:v>53.53</c:v>
                </c:pt>
                <c:pt idx="46">
                  <c:v>63.68</c:v>
                </c:pt>
                <c:pt idx="47">
                  <c:v>33.04</c:v>
                </c:pt>
                <c:pt idx="48">
                  <c:v>77.23</c:v>
                </c:pt>
                <c:pt idx="49">
                  <c:v>95.33</c:v>
                </c:pt>
                <c:pt idx="50">
                  <c:v>18.5</c:v>
                </c:pt>
                <c:pt idx="51">
                  <c:v>29.44</c:v>
                </c:pt>
                <c:pt idx="52">
                  <c:v>40.42</c:v>
                </c:pt>
                <c:pt idx="53">
                  <c:v>40.78</c:v>
                </c:pt>
                <c:pt idx="54">
                  <c:v>15.5</c:v>
                </c:pt>
                <c:pt idx="55">
                  <c:v>76.38</c:v>
                </c:pt>
                <c:pt idx="56">
                  <c:v>64.19</c:v>
                </c:pt>
                <c:pt idx="57">
                  <c:v>30.95</c:v>
                </c:pt>
                <c:pt idx="58">
                  <c:v>52</c:v>
                </c:pt>
                <c:pt idx="59">
                  <c:v>65.02</c:v>
                </c:pt>
                <c:pt idx="60">
                  <c:v>65.73</c:v>
                </c:pt>
                <c:pt idx="61">
                  <c:v>83.6</c:v>
                </c:pt>
                <c:pt idx="62">
                  <c:v>89.73</c:v>
                </c:pt>
                <c:pt idx="63">
                  <c:v>98.16</c:v>
                </c:pt>
                <c:pt idx="64">
                  <c:v>34.130000000000003</c:v>
                </c:pt>
                <c:pt idx="65">
                  <c:v>40.619999999999997</c:v>
                </c:pt>
                <c:pt idx="66">
                  <c:v>43.41</c:v>
                </c:pt>
                <c:pt idx="67">
                  <c:v>57.29</c:v>
                </c:pt>
                <c:pt idx="68">
                  <c:v>92.35</c:v>
                </c:pt>
                <c:pt idx="69">
                  <c:v>80.87</c:v>
                </c:pt>
                <c:pt idx="70">
                  <c:v>76.650000000000006</c:v>
                </c:pt>
                <c:pt idx="71">
                  <c:v>57.15</c:v>
                </c:pt>
                <c:pt idx="72">
                  <c:v>25.19</c:v>
                </c:pt>
                <c:pt idx="73">
                  <c:v>39.869999999999997</c:v>
                </c:pt>
                <c:pt idx="74">
                  <c:v>84.98</c:v>
                </c:pt>
                <c:pt idx="75">
                  <c:v>85.46</c:v>
                </c:pt>
                <c:pt idx="76">
                  <c:v>47.84</c:v>
                </c:pt>
                <c:pt idx="77">
                  <c:v>66.77</c:v>
                </c:pt>
                <c:pt idx="78">
                  <c:v>90.73</c:v>
                </c:pt>
                <c:pt idx="79">
                  <c:v>11.68</c:v>
                </c:pt>
                <c:pt idx="80">
                  <c:v>50.39</c:v>
                </c:pt>
                <c:pt idx="81">
                  <c:v>81.430000000000007</c:v>
                </c:pt>
                <c:pt idx="82">
                  <c:v>4.79</c:v>
                </c:pt>
                <c:pt idx="83">
                  <c:v>61.21</c:v>
                </c:pt>
                <c:pt idx="84">
                  <c:v>62.99</c:v>
                </c:pt>
                <c:pt idx="85">
                  <c:v>5.43</c:v>
                </c:pt>
                <c:pt idx="86">
                  <c:v>86.29</c:v>
                </c:pt>
                <c:pt idx="87">
                  <c:v>64.209999999999994</c:v>
                </c:pt>
                <c:pt idx="88">
                  <c:v>73</c:v>
                </c:pt>
                <c:pt idx="89">
                  <c:v>27.01</c:v>
                </c:pt>
                <c:pt idx="90">
                  <c:v>44.27</c:v>
                </c:pt>
                <c:pt idx="91">
                  <c:v>5.82</c:v>
                </c:pt>
                <c:pt idx="92">
                  <c:v>72.599999999999994</c:v>
                </c:pt>
                <c:pt idx="93">
                  <c:v>67.14</c:v>
                </c:pt>
                <c:pt idx="94">
                  <c:v>1.95</c:v>
                </c:pt>
                <c:pt idx="95">
                  <c:v>72.5</c:v>
                </c:pt>
                <c:pt idx="96">
                  <c:v>92.31</c:v>
                </c:pt>
                <c:pt idx="97">
                  <c:v>76.91</c:v>
                </c:pt>
                <c:pt idx="98">
                  <c:v>93.66</c:v>
                </c:pt>
                <c:pt idx="99">
                  <c:v>6.72</c:v>
                </c:pt>
                <c:pt idx="100">
                  <c:v>45.39</c:v>
                </c:pt>
                <c:pt idx="101">
                  <c:v>95.42</c:v>
                </c:pt>
                <c:pt idx="102">
                  <c:v>20.260000000000002</c:v>
                </c:pt>
                <c:pt idx="103">
                  <c:v>10.87</c:v>
                </c:pt>
                <c:pt idx="104">
                  <c:v>46.43</c:v>
                </c:pt>
                <c:pt idx="105">
                  <c:v>67.8</c:v>
                </c:pt>
                <c:pt idx="106">
                  <c:v>0.05</c:v>
                </c:pt>
                <c:pt idx="107">
                  <c:v>23.8</c:v>
                </c:pt>
                <c:pt idx="108">
                  <c:v>13.24</c:v>
                </c:pt>
                <c:pt idx="109">
                  <c:v>37.6</c:v>
                </c:pt>
                <c:pt idx="110">
                  <c:v>7.43</c:v>
                </c:pt>
                <c:pt idx="111">
                  <c:v>30.71</c:v>
                </c:pt>
                <c:pt idx="112">
                  <c:v>86.46</c:v>
                </c:pt>
                <c:pt idx="113">
                  <c:v>86.41</c:v>
                </c:pt>
                <c:pt idx="114">
                  <c:v>97.31</c:v>
                </c:pt>
                <c:pt idx="115">
                  <c:v>28.48</c:v>
                </c:pt>
                <c:pt idx="116">
                  <c:v>20.49</c:v>
                </c:pt>
                <c:pt idx="117">
                  <c:v>39.840000000000003</c:v>
                </c:pt>
                <c:pt idx="118">
                  <c:v>90.5</c:v>
                </c:pt>
                <c:pt idx="119">
                  <c:v>66.73</c:v>
                </c:pt>
                <c:pt idx="120">
                  <c:v>7.52</c:v>
                </c:pt>
                <c:pt idx="121">
                  <c:v>87.82</c:v>
                </c:pt>
                <c:pt idx="122">
                  <c:v>10.23</c:v>
                </c:pt>
                <c:pt idx="123">
                  <c:v>17.16</c:v>
                </c:pt>
                <c:pt idx="124">
                  <c:v>78.44</c:v>
                </c:pt>
                <c:pt idx="125">
                  <c:v>23.39</c:v>
                </c:pt>
                <c:pt idx="126">
                  <c:v>87.47</c:v>
                </c:pt>
                <c:pt idx="127">
                  <c:v>84.81</c:v>
                </c:pt>
                <c:pt idx="128">
                  <c:v>40.840000000000003</c:v>
                </c:pt>
                <c:pt idx="129">
                  <c:v>95.98</c:v>
                </c:pt>
                <c:pt idx="130">
                  <c:v>40.28</c:v>
                </c:pt>
                <c:pt idx="131">
                  <c:v>45.36</c:v>
                </c:pt>
                <c:pt idx="132">
                  <c:v>86.09</c:v>
                </c:pt>
                <c:pt idx="133">
                  <c:v>51.83</c:v>
                </c:pt>
                <c:pt idx="134">
                  <c:v>36.51</c:v>
                </c:pt>
                <c:pt idx="135">
                  <c:v>8.44</c:v>
                </c:pt>
                <c:pt idx="136">
                  <c:v>22.39</c:v>
                </c:pt>
                <c:pt idx="137">
                  <c:v>8.6199999999999992</c:v>
                </c:pt>
                <c:pt idx="138">
                  <c:v>1.48</c:v>
                </c:pt>
                <c:pt idx="139">
                  <c:v>93.71</c:v>
                </c:pt>
                <c:pt idx="140">
                  <c:v>56.94</c:v>
                </c:pt>
                <c:pt idx="141">
                  <c:v>7.28</c:v>
                </c:pt>
                <c:pt idx="142">
                  <c:v>56.79</c:v>
                </c:pt>
                <c:pt idx="143">
                  <c:v>55.75</c:v>
                </c:pt>
                <c:pt idx="144">
                  <c:v>23.52</c:v>
                </c:pt>
                <c:pt idx="145">
                  <c:v>78.33</c:v>
                </c:pt>
                <c:pt idx="146">
                  <c:v>12.69</c:v>
                </c:pt>
                <c:pt idx="147">
                  <c:v>79.84</c:v>
                </c:pt>
                <c:pt idx="148">
                  <c:v>66.23</c:v>
                </c:pt>
                <c:pt idx="149">
                  <c:v>50.74</c:v>
                </c:pt>
                <c:pt idx="150">
                  <c:v>29.81</c:v>
                </c:pt>
                <c:pt idx="151">
                  <c:v>64.73</c:v>
                </c:pt>
                <c:pt idx="152">
                  <c:v>62.61</c:v>
                </c:pt>
                <c:pt idx="153">
                  <c:v>69.53</c:v>
                </c:pt>
                <c:pt idx="154">
                  <c:v>92.36</c:v>
                </c:pt>
                <c:pt idx="155">
                  <c:v>44.76</c:v>
                </c:pt>
                <c:pt idx="156">
                  <c:v>2.62</c:v>
                </c:pt>
                <c:pt idx="157">
                  <c:v>38.04</c:v>
                </c:pt>
                <c:pt idx="158">
                  <c:v>71.94</c:v>
                </c:pt>
                <c:pt idx="159">
                  <c:v>49.49</c:v>
                </c:pt>
                <c:pt idx="160">
                  <c:v>54.2</c:v>
                </c:pt>
                <c:pt idx="161">
                  <c:v>50.58</c:v>
                </c:pt>
                <c:pt idx="162">
                  <c:v>83.7</c:v>
                </c:pt>
                <c:pt idx="163">
                  <c:v>49.39</c:v>
                </c:pt>
                <c:pt idx="164">
                  <c:v>68.16</c:v>
                </c:pt>
                <c:pt idx="165">
                  <c:v>68.23</c:v>
                </c:pt>
                <c:pt idx="166">
                  <c:v>5.19</c:v>
                </c:pt>
                <c:pt idx="167">
                  <c:v>66.36</c:v>
                </c:pt>
                <c:pt idx="168">
                  <c:v>38.090000000000003</c:v>
                </c:pt>
                <c:pt idx="169">
                  <c:v>56.92</c:v>
                </c:pt>
                <c:pt idx="170">
                  <c:v>16.79</c:v>
                </c:pt>
                <c:pt idx="171">
                  <c:v>77.84</c:v>
                </c:pt>
                <c:pt idx="172">
                  <c:v>26.83</c:v>
                </c:pt>
                <c:pt idx="173">
                  <c:v>46.07</c:v>
                </c:pt>
                <c:pt idx="174">
                  <c:v>35.299999999999997</c:v>
                </c:pt>
                <c:pt idx="175">
                  <c:v>18.57</c:v>
                </c:pt>
                <c:pt idx="176">
                  <c:v>68.349999999999994</c:v>
                </c:pt>
                <c:pt idx="177">
                  <c:v>78.95</c:v>
                </c:pt>
                <c:pt idx="178">
                  <c:v>86.63</c:v>
                </c:pt>
                <c:pt idx="179">
                  <c:v>34.020000000000003</c:v>
                </c:pt>
                <c:pt idx="180">
                  <c:v>68.45</c:v>
                </c:pt>
                <c:pt idx="181">
                  <c:v>53.3</c:v>
                </c:pt>
                <c:pt idx="182">
                  <c:v>17.79</c:v>
                </c:pt>
                <c:pt idx="183">
                  <c:v>16.77</c:v>
                </c:pt>
                <c:pt idx="184">
                  <c:v>94.61</c:v>
                </c:pt>
                <c:pt idx="185">
                  <c:v>34.33</c:v>
                </c:pt>
                <c:pt idx="186">
                  <c:v>10.220000000000001</c:v>
                </c:pt>
                <c:pt idx="187">
                  <c:v>55.99</c:v>
                </c:pt>
                <c:pt idx="188">
                  <c:v>2.57</c:v>
                </c:pt>
                <c:pt idx="189">
                  <c:v>95.63</c:v>
                </c:pt>
                <c:pt idx="190">
                  <c:v>1.56</c:v>
                </c:pt>
                <c:pt idx="191">
                  <c:v>77.3</c:v>
                </c:pt>
                <c:pt idx="192">
                  <c:v>22.42</c:v>
                </c:pt>
                <c:pt idx="193">
                  <c:v>87.78</c:v>
                </c:pt>
                <c:pt idx="194">
                  <c:v>92.63</c:v>
                </c:pt>
                <c:pt idx="195">
                  <c:v>59.9</c:v>
                </c:pt>
                <c:pt idx="196">
                  <c:v>52.15</c:v>
                </c:pt>
                <c:pt idx="197">
                  <c:v>26.91</c:v>
                </c:pt>
                <c:pt idx="198">
                  <c:v>21.02</c:v>
                </c:pt>
                <c:pt idx="199">
                  <c:v>29.36</c:v>
                </c:pt>
                <c:pt idx="200">
                  <c:v>20.23</c:v>
                </c:pt>
                <c:pt idx="201">
                  <c:v>36.61</c:v>
                </c:pt>
                <c:pt idx="202">
                  <c:v>47.59</c:v>
                </c:pt>
                <c:pt idx="203">
                  <c:v>23.81</c:v>
                </c:pt>
                <c:pt idx="204">
                  <c:v>4.58</c:v>
                </c:pt>
                <c:pt idx="205">
                  <c:v>95.27</c:v>
                </c:pt>
                <c:pt idx="206">
                  <c:v>28.35</c:v>
                </c:pt>
                <c:pt idx="207">
                  <c:v>3.52</c:v>
                </c:pt>
                <c:pt idx="208">
                  <c:v>38.29</c:v>
                </c:pt>
                <c:pt idx="209">
                  <c:v>69.61</c:v>
                </c:pt>
                <c:pt idx="210">
                  <c:v>60.51</c:v>
                </c:pt>
                <c:pt idx="211">
                  <c:v>0.67</c:v>
                </c:pt>
                <c:pt idx="212">
                  <c:v>84.47</c:v>
                </c:pt>
                <c:pt idx="213">
                  <c:v>40.22</c:v>
                </c:pt>
                <c:pt idx="214">
                  <c:v>55.74</c:v>
                </c:pt>
                <c:pt idx="215">
                  <c:v>41.61</c:v>
                </c:pt>
                <c:pt idx="216">
                  <c:v>79.23</c:v>
                </c:pt>
                <c:pt idx="217">
                  <c:v>27.95</c:v>
                </c:pt>
                <c:pt idx="218">
                  <c:v>49.27</c:v>
                </c:pt>
                <c:pt idx="219">
                  <c:v>98.32</c:v>
                </c:pt>
                <c:pt idx="220">
                  <c:v>54.13</c:v>
                </c:pt>
                <c:pt idx="221">
                  <c:v>96.45</c:v>
                </c:pt>
                <c:pt idx="222">
                  <c:v>78.760000000000005</c:v>
                </c:pt>
                <c:pt idx="223">
                  <c:v>17.78</c:v>
                </c:pt>
                <c:pt idx="224">
                  <c:v>96.76</c:v>
                </c:pt>
                <c:pt idx="225">
                  <c:v>98.54</c:v>
                </c:pt>
                <c:pt idx="226">
                  <c:v>88.25</c:v>
                </c:pt>
                <c:pt idx="227">
                  <c:v>37.25</c:v>
                </c:pt>
                <c:pt idx="228">
                  <c:v>7.27</c:v>
                </c:pt>
                <c:pt idx="229">
                  <c:v>79.930000000000007</c:v>
                </c:pt>
                <c:pt idx="230">
                  <c:v>20.83</c:v>
                </c:pt>
                <c:pt idx="231">
                  <c:v>3.38</c:v>
                </c:pt>
                <c:pt idx="232">
                  <c:v>55.55</c:v>
                </c:pt>
                <c:pt idx="233">
                  <c:v>28.39</c:v>
                </c:pt>
                <c:pt idx="234">
                  <c:v>38.58</c:v>
                </c:pt>
                <c:pt idx="235">
                  <c:v>14.41</c:v>
                </c:pt>
                <c:pt idx="236">
                  <c:v>42.31</c:v>
                </c:pt>
                <c:pt idx="237">
                  <c:v>71.94</c:v>
                </c:pt>
                <c:pt idx="238">
                  <c:v>14.97</c:v>
                </c:pt>
                <c:pt idx="239">
                  <c:v>84.6</c:v>
                </c:pt>
                <c:pt idx="240">
                  <c:v>91.92</c:v>
                </c:pt>
                <c:pt idx="241">
                  <c:v>52.58</c:v>
                </c:pt>
                <c:pt idx="242">
                  <c:v>70.760000000000005</c:v>
                </c:pt>
                <c:pt idx="243">
                  <c:v>73.7</c:v>
                </c:pt>
                <c:pt idx="244">
                  <c:v>12.63</c:v>
                </c:pt>
                <c:pt idx="245">
                  <c:v>62.69</c:v>
                </c:pt>
                <c:pt idx="246">
                  <c:v>37.72</c:v>
                </c:pt>
                <c:pt idx="247">
                  <c:v>51.96</c:v>
                </c:pt>
                <c:pt idx="248">
                  <c:v>16.02</c:v>
                </c:pt>
                <c:pt idx="249">
                  <c:v>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F-431A-AED6-44BE32076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24159"/>
        <c:axId val="382120319"/>
      </c:scatterChart>
      <c:valAx>
        <c:axId val="38212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Metric_Value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20319"/>
        <c:crosses val="autoZero"/>
        <c:crossBetween val="midCat"/>
      </c:valAx>
      <c:valAx>
        <c:axId val="38212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Utilization_Rate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2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production_dataset!$L$35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C8-499B-B07D-EA7F9674A5A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C8-499B-B07D-EA7F9674A5A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C8-499B-B07D-EA7F9674A5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production_dataset!$K$36:$K$38</c:f>
              <c:strCache>
                <c:ptCount val="3"/>
                <c:pt idx="0">
                  <c:v>Associated Natural Gas Liquids</c:v>
                </c:pt>
                <c:pt idx="1">
                  <c:v>Crude Oil</c:v>
                </c:pt>
                <c:pt idx="2">
                  <c:v>Natural Gas</c:v>
                </c:pt>
              </c:strCache>
            </c:strRef>
          </c:cat>
          <c:val>
            <c:numRef>
              <c:f>production_dataset!$L$36:$L$38</c:f>
              <c:numCache>
                <c:formatCode>General</c:formatCode>
                <c:ptCount val="3"/>
                <c:pt idx="0">
                  <c:v>239</c:v>
                </c:pt>
                <c:pt idx="1">
                  <c:v>231</c:v>
                </c:pt>
                <c:pt idx="2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B-43B6-AB59-B063B432B3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demand_dataset!$H$32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77B-4583-B7CC-460532F094D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77B-4583-B7CC-460532F094D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77B-4583-B7CC-460532F094D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77B-4583-B7CC-460532F094D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77B-4583-B7CC-460532F094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demand_dataset!$G$33:$G$37</c:f>
              <c:strCache>
                <c:ptCount val="5"/>
                <c:pt idx="0">
                  <c:v>North America</c:v>
                </c:pt>
                <c:pt idx="1">
                  <c:v>Africa</c:v>
                </c:pt>
                <c:pt idx="2">
                  <c:v>Europe</c:v>
                </c:pt>
                <c:pt idx="3">
                  <c:v>Asia Pacific</c:v>
                </c:pt>
                <c:pt idx="4">
                  <c:v>Middle East</c:v>
                </c:pt>
              </c:strCache>
            </c:strRef>
          </c:cat>
          <c:val>
            <c:numRef>
              <c:f>demand_dataset!$H$33:$H$37</c:f>
              <c:numCache>
                <c:formatCode>General</c:formatCode>
                <c:ptCount val="5"/>
                <c:pt idx="0">
                  <c:v>130</c:v>
                </c:pt>
                <c:pt idx="1">
                  <c:v>165</c:v>
                </c:pt>
                <c:pt idx="2">
                  <c:v>151</c:v>
                </c:pt>
                <c:pt idx="3">
                  <c:v>153</c:v>
                </c:pt>
                <c:pt idx="4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5-4BB0-AEF2-EDFF6579A7C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demand_dataset!$L$32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C47-4675-A1BB-034756FE8A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C47-4675-A1BB-034756FE8A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C47-4675-A1BB-034756FE8A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demand_dataset!$K$33:$K$35</c:f>
              <c:strCache>
                <c:ptCount val="3"/>
                <c:pt idx="0">
                  <c:v>Associated Natural Gas Liquids</c:v>
                </c:pt>
                <c:pt idx="1">
                  <c:v>Crude Oil</c:v>
                </c:pt>
                <c:pt idx="2">
                  <c:v>Natural Gas</c:v>
                </c:pt>
              </c:strCache>
            </c:strRef>
          </c:cat>
          <c:val>
            <c:numRef>
              <c:f>demand_dataset!$L$33:$L$35</c:f>
              <c:numCache>
                <c:formatCode>General</c:formatCode>
                <c:ptCount val="3"/>
                <c:pt idx="0">
                  <c:v>246</c:v>
                </c:pt>
                <c:pt idx="1">
                  <c:v>236</c:v>
                </c:pt>
                <c:pt idx="2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A-4F07-B6EF-36970E21CCC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Incident_Type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safety_incident_dataset!$H$11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A7D-4A65-AE85-A0E460C1354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A7D-4A65-AE85-A0E460C1354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A7D-4A65-AE85-A0E460C1354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A7D-4A65-AE85-A0E460C1354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A7D-4A65-AE85-A0E460C1354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A7D-4A65-AE85-A0E460C135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safety_incident_dataset!$G$12:$G$17</c:f>
              <c:strCache>
                <c:ptCount val="6"/>
                <c:pt idx="0">
                  <c:v>Slip/Trip/Fall</c:v>
                </c:pt>
                <c:pt idx="1">
                  <c:v>Chemical Exposure</c:v>
                </c:pt>
                <c:pt idx="2">
                  <c:v>Fire/Explosion</c:v>
                </c:pt>
                <c:pt idx="3">
                  <c:v>Electrical Hazard</c:v>
                </c:pt>
                <c:pt idx="4">
                  <c:v>Machinery Accident</c:v>
                </c:pt>
                <c:pt idx="5">
                  <c:v>Falling Objects</c:v>
                </c:pt>
              </c:strCache>
            </c:strRef>
          </c:cat>
          <c:val>
            <c:numRef>
              <c:f>safety_incident_dataset!$H$12:$H$17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21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E-4866-B848-799146B8D0E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Severity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safety_incident_dataset!$H$27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8D9-459A-91D7-9775FAAFA79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8D9-459A-91D7-9775FAAFA79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8D9-459A-91D7-9775FAAFA7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safety_incident_dataset!$G$28:$G$30</c:f>
              <c:strCache>
                <c:ptCount val="3"/>
                <c:pt idx="0">
                  <c:v>Severe</c:v>
                </c:pt>
                <c:pt idx="1">
                  <c:v>Moderate</c:v>
                </c:pt>
                <c:pt idx="2">
                  <c:v>Minor</c:v>
                </c:pt>
              </c:strCache>
            </c:strRef>
          </c:cat>
          <c:val>
            <c:numRef>
              <c:f>safety_incident_dataset!$H$28:$H$30</c:f>
              <c:numCache>
                <c:formatCode>General</c:formatCode>
                <c:ptCount val="3"/>
                <c:pt idx="0">
                  <c:v>24</c:v>
                </c:pt>
                <c:pt idx="1">
                  <c:v>18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F-4003-BC0B-4E730359571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Root_Cause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safety_incident_dataset!$H$43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A2D-4B07-A7FB-3BB6AAAA95C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A2D-4B07-A7FB-3BB6AAAA95C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A2D-4B07-A7FB-3BB6AAAA95C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A2D-4B07-A7FB-3BB6AAAA95C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A2D-4B07-A7FB-3BB6AAAA95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safety_incident_dataset!$G$44:$G$48</c:f>
              <c:strCache>
                <c:ptCount val="5"/>
                <c:pt idx="0">
                  <c:v>Human Error</c:v>
                </c:pt>
                <c:pt idx="1">
                  <c:v>Unsafe Work Environment</c:v>
                </c:pt>
                <c:pt idx="2">
                  <c:v>Equipment Failure</c:v>
                </c:pt>
                <c:pt idx="3">
                  <c:v>Procedural Error</c:v>
                </c:pt>
                <c:pt idx="4">
                  <c:v>Lack of Training</c:v>
                </c:pt>
              </c:strCache>
            </c:strRef>
          </c:cat>
          <c:val>
            <c:numRef>
              <c:f>safety_incident_dataset!$H$44:$H$48</c:f>
              <c:numCache>
                <c:formatCode>General</c:formatCode>
                <c:ptCount val="5"/>
                <c:pt idx="0">
                  <c:v>18</c:v>
                </c:pt>
                <c:pt idx="1">
                  <c:v>13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6-43A5-9F6E-BF4EF095529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safety_incident_dataset!$H$59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7A5-40DB-8B86-1F2769AEA16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7A5-40DB-8B86-1F2769AEA1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7A5-40DB-8B86-1F2769AEA16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7A5-40DB-8B86-1F2769AEA16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7A5-40DB-8B86-1F2769AEA1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safety_incident_dataset!$G$60:$G$64</c:f>
              <c:strCache>
                <c:ptCount val="5"/>
                <c:pt idx="0">
                  <c:v>North America</c:v>
                </c:pt>
                <c:pt idx="1">
                  <c:v>Europe</c:v>
                </c:pt>
                <c:pt idx="2">
                  <c:v>Asia Pacific</c:v>
                </c:pt>
                <c:pt idx="3">
                  <c:v>Middle East</c:v>
                </c:pt>
                <c:pt idx="4">
                  <c:v>Africa</c:v>
                </c:pt>
              </c:strCache>
            </c:strRef>
          </c:cat>
          <c:val>
            <c:numRef>
              <c:f>safety_incident_dataset!$H$60:$H$64</c:f>
              <c:numCache>
                <c:formatCode>General</c:formatCode>
                <c:ptCount val="5"/>
                <c:pt idx="0">
                  <c:v>19</c:v>
                </c:pt>
                <c:pt idx="1">
                  <c:v>16</c:v>
                </c:pt>
                <c:pt idx="2">
                  <c:v>11</c:v>
                </c:pt>
                <c:pt idx="3">
                  <c:v>18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A-4C80-B338-6B27D234960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Equipment_ID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equipment_performance_dataset!$H$39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373-4DC5-8697-106548C9B44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373-4DC5-8697-106548C9B44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373-4DC5-8697-106548C9B44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373-4DC5-8697-106548C9B44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373-4DC5-8697-106548C9B4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equipment_performance_dataset!$G$40:$G$44</c:f>
              <c:strCache>
                <c:ptCount val="5"/>
                <c:pt idx="0">
                  <c:v>EQ001</c:v>
                </c:pt>
                <c:pt idx="1">
                  <c:v>EQ002</c:v>
                </c:pt>
                <c:pt idx="2">
                  <c:v>EQ003</c:v>
                </c:pt>
                <c:pt idx="3">
                  <c:v>EQ004</c:v>
                </c:pt>
                <c:pt idx="4">
                  <c:v>EQ005</c:v>
                </c:pt>
              </c:strCache>
            </c:strRef>
          </c:cat>
          <c:val>
            <c:numRef>
              <c:f>equipment_performance_dataset!$H$40:$H$44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4-402E-90DA-B456B9151D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Production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Production Level</a:t>
          </a:r>
        </a:p>
      </cx:txPr>
    </cx:title>
    <cx:plotArea>
      <cx:plotAreaRegion>
        <cx:series layoutId="clusteredColumn" uniqueId="{2C6E9BD0-E88A-4632-9602-6B02653EC362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Demand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Demand Level</a:t>
          </a:r>
        </a:p>
      </cx:txPr>
    </cx:title>
    <cx:plotArea>
      <cx:plotAreaRegion>
        <cx:series layoutId="clusteredColumn" uniqueId="{FEC6EE66-A8D6-4D9A-9DC4-1A7798236437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Health_Score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Health_Score</a:t>
          </a:r>
        </a:p>
      </cx:txPr>
    </cx:title>
    <cx:plotArea>
      <cx:plotAreaRegion>
        <cx:series layoutId="clusteredColumn" uniqueId="{2AD4475A-7000-4937-9505-2EDFB3394267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Utilization_Rate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Utilization_Rate</a:t>
          </a:r>
        </a:p>
      </cx:txPr>
    </cx:title>
    <cx:plotArea>
      <cx:plotAreaRegion>
        <cx:series layoutId="clusteredColumn" uniqueId="{1203AE73-3C0A-4044-AE8A-F7B7F9AC949A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Metric_Value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Metric_Value</a:t>
          </a:r>
        </a:p>
      </cx:txPr>
    </cx:title>
    <cx:plotArea>
      <cx:plotAreaRegion>
        <cx:series layoutId="clusteredColumn" uniqueId="{58A74C9C-E597-49FE-9263-DC0B458370B5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68146</xdr:colOff>
      <xdr:row>17</xdr:row>
      <xdr:rowOff>61022</xdr:rowOff>
    </xdr:from>
    <xdr:to>
      <xdr:col>9</xdr:col>
      <xdr:colOff>311305</xdr:colOff>
      <xdr:row>31</xdr:row>
      <xdr:rowOff>93856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B32C424-5373-C973-AACC-D8A9D4F4B2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40321" y="3871022"/>
              <a:ext cx="4805634" cy="26998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145585</xdr:colOff>
      <xdr:row>40</xdr:row>
      <xdr:rowOff>68767</xdr:rowOff>
    </xdr:from>
    <xdr:to>
      <xdr:col>9</xdr:col>
      <xdr:colOff>156427</xdr:colOff>
      <xdr:row>54</xdr:row>
      <xdr:rowOff>101601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B86B8A-689B-D8E7-C78E-B4F9CA12A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370158</xdr:colOff>
      <xdr:row>40</xdr:row>
      <xdr:rowOff>37791</xdr:rowOff>
    </xdr:from>
    <xdr:to>
      <xdr:col>14</xdr:col>
      <xdr:colOff>195146</xdr:colOff>
      <xdr:row>54</xdr:row>
      <xdr:rowOff>70625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1F7A17-1E4F-CFB0-E2C0-9D1DE9877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76646</xdr:colOff>
      <xdr:row>14</xdr:row>
      <xdr:rowOff>75753</xdr:rowOff>
    </xdr:from>
    <xdr:to>
      <xdr:col>9</xdr:col>
      <xdr:colOff>570755</xdr:colOff>
      <xdr:row>28</xdr:row>
      <xdr:rowOff>110281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5C53DEB-26E5-5928-0A80-BA91997BA5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0646" y="3409503"/>
              <a:ext cx="4932759" cy="27015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113852</xdr:colOff>
      <xdr:row>37</xdr:row>
      <xdr:rowOff>60871</xdr:rowOff>
    </xdr:from>
    <xdr:to>
      <xdr:col>9</xdr:col>
      <xdr:colOff>243333</xdr:colOff>
      <xdr:row>51</xdr:row>
      <xdr:rowOff>95399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97BB3F-88CA-2215-BA82-B641246D9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314771</xdr:colOff>
      <xdr:row>37</xdr:row>
      <xdr:rowOff>60870</xdr:rowOff>
    </xdr:from>
    <xdr:to>
      <xdr:col>14</xdr:col>
      <xdr:colOff>191243</xdr:colOff>
      <xdr:row>51</xdr:row>
      <xdr:rowOff>95398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6B0B7E-20A2-4E66-70A4-2B86F95EF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252806</xdr:colOff>
      <xdr:row>9</xdr:row>
      <xdr:rowOff>110862</xdr:rowOff>
    </xdr:from>
    <xdr:to>
      <xdr:col>15</xdr:col>
      <xdr:colOff>563622</xdr:colOff>
      <xdr:row>23</xdr:row>
      <xdr:rowOff>146957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AD522-31E3-CB12-A709-F2C2FAA5A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224159</xdr:colOff>
      <xdr:row>25</xdr:row>
      <xdr:rowOff>75055</xdr:rowOff>
    </xdr:from>
    <xdr:to>
      <xdr:col>15</xdr:col>
      <xdr:colOff>534975</xdr:colOff>
      <xdr:row>39</xdr:row>
      <xdr:rowOff>111150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F1AF8E-D21C-5F47-C7C9-C6C3ECCB4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216997</xdr:colOff>
      <xdr:row>41</xdr:row>
      <xdr:rowOff>67893</xdr:rowOff>
    </xdr:from>
    <xdr:to>
      <xdr:col>15</xdr:col>
      <xdr:colOff>527813</xdr:colOff>
      <xdr:row>55</xdr:row>
      <xdr:rowOff>103987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60B5DF-CA00-05B8-7C08-5AF471055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238483</xdr:colOff>
      <xdr:row>57</xdr:row>
      <xdr:rowOff>75055</xdr:rowOff>
    </xdr:from>
    <xdr:to>
      <xdr:col>15</xdr:col>
      <xdr:colOff>549299</xdr:colOff>
      <xdr:row>71</xdr:row>
      <xdr:rowOff>111149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253B3A-20B5-7C37-D5A4-CDFFC868F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62962</xdr:colOff>
      <xdr:row>21</xdr:row>
      <xdr:rowOff>53114</xdr:rowOff>
    </xdr:from>
    <xdr:to>
      <xdr:col>9</xdr:col>
      <xdr:colOff>421360</xdr:colOff>
      <xdr:row>35</xdr:row>
      <xdr:rowOff>84110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A5685C5-901F-34CE-FDF6-EA07D1DAF8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7937" y="4625114"/>
              <a:ext cx="4701798" cy="26979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539213</xdr:colOff>
      <xdr:row>21</xdr:row>
      <xdr:rowOff>45042</xdr:rowOff>
    </xdr:from>
    <xdr:to>
      <xdr:col>15</xdr:col>
      <xdr:colOff>284137</xdr:colOff>
      <xdr:row>35</xdr:row>
      <xdr:rowOff>76038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0C5CD0C-E849-1F7C-8520-6B6212883A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97588" y="4617042"/>
              <a:ext cx="5564699" cy="26979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418132</xdr:colOff>
      <xdr:row>44</xdr:row>
      <xdr:rowOff>77329</xdr:rowOff>
    </xdr:from>
    <xdr:to>
      <xdr:col>9</xdr:col>
      <xdr:colOff>647378</xdr:colOff>
      <xdr:row>58</xdr:row>
      <xdr:rowOff>108326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6468A7-4C91-3A75-C176-685B1016B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79106</xdr:colOff>
      <xdr:row>44</xdr:row>
      <xdr:rowOff>93474</xdr:rowOff>
    </xdr:from>
    <xdr:to>
      <xdr:col>15</xdr:col>
      <xdr:colOff>574729</xdr:colOff>
      <xdr:row>58</xdr:row>
      <xdr:rowOff>124471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5D61AD-64BC-E54D-BC5A-3FD5507E9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83269</xdr:colOff>
      <xdr:row>15</xdr:row>
      <xdr:rowOff>42175</xdr:rowOff>
    </xdr:from>
    <xdr:to>
      <xdr:col>8</xdr:col>
      <xdr:colOff>707486</xdr:colOff>
      <xdr:row>29</xdr:row>
      <xdr:rowOff>101601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CEFA632-8497-9DC2-3596-452FF9E6E3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0994" y="3471175"/>
              <a:ext cx="4624717" cy="27264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209550</xdr:colOff>
      <xdr:row>41</xdr:row>
      <xdr:rowOff>85725</xdr:rowOff>
    </xdr:from>
    <xdr:to>
      <xdr:col>8</xdr:col>
      <xdr:colOff>781050</xdr:colOff>
      <xdr:row>55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A3FD80-5969-06FE-BB98-006A40555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36</xdr:row>
      <xdr:rowOff>66675</xdr:rowOff>
    </xdr:from>
    <xdr:to>
      <xdr:col>15</xdr:col>
      <xdr:colOff>457200</xdr:colOff>
      <xdr:row>50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9CC7B3-171D-4533-815B-26D2292B8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131605</xdr:colOff>
      <xdr:row>4</xdr:row>
      <xdr:rowOff>6253</xdr:rowOff>
    </xdr:from>
    <xdr:to>
      <xdr:col>7</xdr:col>
      <xdr:colOff>428261</xdr:colOff>
      <xdr:row>18</xdr:row>
      <xdr:rowOff>102812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D1797-CA2D-DC23-A9CE-CEBB6A3EC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44823</xdr:colOff>
      <xdr:row>4</xdr:row>
      <xdr:rowOff>29024</xdr:rowOff>
    </xdr:from>
    <xdr:to>
      <xdr:col>19</xdr:col>
      <xdr:colOff>341481</xdr:colOff>
      <xdr:row>18</xdr:row>
      <xdr:rowOff>125583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C11D3A-F73A-520D-7FEC-E33C62307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44823</xdr:colOff>
      <xdr:row>21</xdr:row>
      <xdr:rowOff>114300</xdr:rowOff>
    </xdr:from>
    <xdr:to>
      <xdr:col>19</xdr:col>
      <xdr:colOff>381000</xdr:colOff>
      <xdr:row>36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BCE1A0-18F9-571F-03DC-D23214976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131605</xdr:colOff>
      <xdr:row>21</xdr:row>
      <xdr:rowOff>91888</xdr:rowOff>
    </xdr:from>
    <xdr:to>
      <xdr:col>7</xdr:col>
      <xdr:colOff>467781</xdr:colOff>
      <xdr:row>35</xdr:row>
      <xdr:rowOff>168088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EB23C2-70E3-F4E8-15DC-FD54DB171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318EF6-42FE-4A85-AECF-EAEEB6F106D6}" name="Table1" displayName="Table1" ref="A3:E715" totalsRowShown="0">
  <autoFilter ref="A3:E715" xr:uid="{09318EF6-42FE-4A85-AECF-EAEEB6F106D6}"/>
  <tableColumns count="5">
    <tableColumn id="1" xr3:uid="{8AAAD0A2-2608-4E81-8357-5F79DB5562E4}" name="Production Date" dataDxfId="11"/>
    <tableColumn id="2" xr3:uid="{68B9EA4D-45FE-4F28-B2EA-86983DE96279}" name="Production Level"/>
    <tableColumn id="3" xr3:uid="{24D06DD5-CB2D-4A2A-95F2-1B78B9E0CFC0}" name="Location"/>
    <tableColumn id="4" xr3:uid="{6DAA46AE-1934-491F-A1DF-0E75863C8FFC}" name="Product Type"/>
    <tableColumn id="5" xr3:uid="{F1705428-6853-4511-9F90-C5F52F26420E}" name="Outlier" dataCellStyle="Neutral">
      <calculatedColumnFormula>IF(OR(B4&lt;$I$11, B4&gt;$I$10), "Outlier", "No Outlier")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2FC3009-579F-4DDD-9FE8-E21F5429FBF8}" name="Table1818" displayName="Table1818" ref="K32:L35" totalsRowShown="0">
  <autoFilter ref="K32:L35" xr:uid="{B2FC3009-579F-4DDD-9FE8-E21F5429FBF8}"/>
  <tableColumns count="2">
    <tableColumn id="1" xr3:uid="{4B75B786-2E0E-4980-9695-8C843AD8C530}" name="Categories"/>
    <tableColumn id="2" xr3:uid="{8BDBDDAD-08F1-4DCE-B73D-EA8103280A25}" name="Frequency" dataDxfId="8">
      <calculatedColumnFormula>COUNTIF(Table14[Product Type], Table1818[[#This Row],[Categories]])</calculatedColumnFormula>
    </tableColumn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54847D-D915-411F-90EF-5240719649CB}" name="Table16" displayName="Table16" ref="A3:E79" totalsRowShown="0">
  <autoFilter ref="A3:E79" xr:uid="{8254847D-D915-411F-90EF-5240719649CB}"/>
  <tableColumns count="5">
    <tableColumn id="1" xr3:uid="{FC4D75EA-9A37-410C-94F7-CEFB5726975F}" name="Date" dataDxfId="7"/>
    <tableColumn id="2" xr3:uid="{A703C6FA-3A22-43F3-9CF4-FAA7FDF9D9A0}" name="Incident_Type"/>
    <tableColumn id="3" xr3:uid="{B36F6B4E-61DD-4405-89DA-A00887E6234A}" name="Severity"/>
    <tableColumn id="4" xr3:uid="{52476E0A-86FD-46CD-806C-AF6D68145F7E}" name="Root_Cause"/>
    <tableColumn id="5" xr3:uid="{23AD11BE-2583-47DF-B382-51FB17E667C0}" name="Locatio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1EA741C-52DD-402C-B435-D9931F59B353}" name="Table20" displayName="Table20" ref="G11:H17" totalsRowShown="0">
  <autoFilter ref="G11:H17" xr:uid="{C1EA741C-52DD-402C-B435-D9931F59B353}"/>
  <tableColumns count="2">
    <tableColumn id="1" xr3:uid="{99988371-82E1-48CC-BB64-243E47DAD8EF}" name="Categories"/>
    <tableColumn id="2" xr3:uid="{F21D2F05-F043-4B71-9FAF-DA949D747DEB}" name="Frequency">
      <calculatedColumnFormula>COUNTIF(Table16[Incident_Type], G12)</calculatedColumnFormula>
    </tableColumn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767A10A-545D-46CB-98F2-0C8D9D7ECD49}" name="Table21" displayName="Table21" ref="G27:H30" totalsRowShown="0">
  <autoFilter ref="G27:H30" xr:uid="{1767A10A-545D-46CB-98F2-0C8D9D7ECD49}"/>
  <tableColumns count="2">
    <tableColumn id="1" xr3:uid="{304FBF51-D696-46C9-BFEC-1433CBE2B111}" name="Categories"/>
    <tableColumn id="2" xr3:uid="{24E5C4B4-C562-4344-BFF1-00F31572073B}" name="Frequency">
      <calculatedColumnFormula>COUNTIF(Table16[Severity], G28)</calculatedColumnFormula>
    </tableColumn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D1AE4EA-7940-4B03-91EE-F7C5E3729FBD}" name="Table22" displayName="Table22" ref="G43:H48" totalsRowShown="0">
  <autoFilter ref="G43:H48" xr:uid="{CD1AE4EA-7940-4B03-91EE-F7C5E3729FBD}"/>
  <tableColumns count="2">
    <tableColumn id="1" xr3:uid="{C8B331C2-F312-477D-9ED2-6ECC46BA7FB9}" name="Categories"/>
    <tableColumn id="2" xr3:uid="{051A11A0-A260-4214-9F9F-4DFEF8B29DEB}" name="Frequency">
      <calculatedColumnFormula>COUNTIF(Table16[Root_Cause], G44)</calculatedColumnFormula>
    </tableColumn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402BEE4-6984-4B43-9081-D0DFD6BF6DAE}" name="Table23" displayName="Table23" ref="G59:H64" totalsRowShown="0">
  <autoFilter ref="G59:H64" xr:uid="{2402BEE4-6984-4B43-9081-D0DFD6BF6DAE}"/>
  <tableColumns count="2">
    <tableColumn id="1" xr3:uid="{925F7762-12D7-480D-B829-E33A407946F3}" name="Categories"/>
    <tableColumn id="2" xr3:uid="{1BD4DE6C-D52C-424A-9DDD-5DB7E53DC9B9}" name="Frequency">
      <calculatedColumnFormula>COUNTIF(Table16[Location], G60)</calculatedColumnFormula>
    </tableColumn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D6E8D3-AAC2-4125-A5B0-6FB62DCAF1F3}" name="Table17" displayName="Table17" ref="A3:E253" totalsRowShown="0">
  <autoFilter ref="A3:E253" xr:uid="{A3D6E8D3-AAC2-4125-A5B0-6FB62DCAF1F3}"/>
  <tableColumns count="5">
    <tableColumn id="1" xr3:uid="{2775171D-6A8D-4D4F-9E2F-4590D02B44A3}" name="Date" dataDxfId="6"/>
    <tableColumn id="2" xr3:uid="{7D63AB3A-0BE3-45C9-A0CC-D06A42621C57}" name="Equipment_ID"/>
    <tableColumn id="3" xr3:uid="{ED836EB8-E5AA-4A54-9253-46400CF32913}" name="Health_Score"/>
    <tableColumn id="4" xr3:uid="{540903FF-DD31-4ECA-813A-6B0A9A5FDA29}" name="Downtime_Type"/>
    <tableColumn id="5" xr3:uid="{D7F640CF-5C03-4C39-99CC-F583F8CC3846}" name="Utilization_Rat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7BAD7D-7913-46F0-9A76-4FE9910A4F81}" name="Table3" displayName="Table3" ref="G6:H18" totalsRowShown="0" headerRowDxfId="5" dataDxfId="4" tableBorderDxfId="3">
  <autoFilter ref="G6:H18" xr:uid="{667BAD7D-7913-46F0-9A76-4FE9910A4F81}"/>
  <tableColumns count="2">
    <tableColumn id="1" xr3:uid="{70CCB8CC-6E8A-4049-93F1-D114078E4BB2}" name="Statistics" dataDxfId="2"/>
    <tableColumn id="2" xr3:uid="{08684EB0-E84A-439B-BDCA-039BAF4E3B5F}" name="Values" dataDxfId="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5EE6D51-77F8-4C66-8D40-7CC4F7ECA24D}" name="Table12" displayName="Table12" ref="J8:K18" totalsRowShown="0">
  <autoFilter ref="J8:K18" xr:uid="{D5EE6D51-77F8-4C66-8D40-7CC4F7ECA24D}"/>
  <tableColumns count="2">
    <tableColumn id="1" xr3:uid="{331A6C60-6038-4A0D-92AD-C988E8DBFFA4}" name="Statistics"/>
    <tableColumn id="2" xr3:uid="{759F2CCC-3563-4122-8EC3-CF17850397AF}" name="Values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75CFECD-8B21-48A6-AD41-7F319E931B8D}" name="Table24" displayName="Table24" ref="G39:H44" totalsRowShown="0">
  <autoFilter ref="G39:H44" xr:uid="{875CFECD-8B21-48A6-AD41-7F319E931B8D}"/>
  <tableColumns count="2">
    <tableColumn id="1" xr3:uid="{BCBF1B07-9902-4460-B31C-9341DC01B597}" name="Categories"/>
    <tableColumn id="2" xr3:uid="{9590FD87-B141-4737-850A-2006ED612708}" name="Frequency">
      <calculatedColumnFormula>COUNTIF(Table17[Equipment_ID], G40)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00F4DA-C3C4-466F-B974-BC3DB9E14D8F}" name="Table2" displayName="Table2" ref="H6:I17" totalsRowShown="0" headerRowCellStyle="Normal" dataCellStyle="Normal">
  <autoFilter ref="H6:I17" xr:uid="{0600F4DA-C3C4-466F-B974-BC3DB9E14D8F}"/>
  <tableColumns count="2">
    <tableColumn id="1" xr3:uid="{E4032226-FA78-4DF5-87AC-BC5A23ADDC3C}" name="Statistics" dataCellStyle="Normal"/>
    <tableColumn id="2" xr3:uid="{417ADCFE-1EC9-4D6A-8EC6-AAE8B3228CBA}" name="Values" dataCellStyle="Normal"/>
  </tableColumns>
  <tableStyleInfo name="TableStyleMedium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A30A4D8-3F44-400D-AD57-0ED4CDE50DDC}" name="Table26" displayName="Table26" ref="K39:L41" totalsRowShown="0">
  <autoFilter ref="K39:L41" xr:uid="{BA30A4D8-3F44-400D-AD57-0ED4CDE50DDC}"/>
  <tableColumns count="2">
    <tableColumn id="1" xr3:uid="{7C1EF39F-2E21-495E-8667-B6D826150486}" name="Categories"/>
    <tableColumn id="2" xr3:uid="{52952843-F5D0-4952-AC44-BC46D6EAADD0}" name="Frequency">
      <calculatedColumnFormula>COUNTIF(Table17[Downtime_Type],K40)</calculatedColumnFormula>
    </tableColumn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C6B6C7-A3C5-4C8E-B4DE-818902175D78}" name="Table19" displayName="Table19" ref="A3:D503" totalsRowShown="0">
  <autoFilter ref="A3:D503" xr:uid="{BFC6B6C7-A3C5-4C8E-B4DE-818902175D78}"/>
  <tableColumns count="4">
    <tableColumn id="1" xr3:uid="{BC12EE57-5C12-4359-9253-DCE501FC83E1}" name="Date" dataDxfId="0"/>
    <tableColumn id="2" xr3:uid="{68FB4C02-84B1-434C-8DD5-9F19B45EB6AE}" name="Metric_Type"/>
    <tableColumn id="3" xr3:uid="{1F161402-F25B-4E46-9650-FBE7E5D5D059}" name="Metric_Value"/>
    <tableColumn id="4" xr3:uid="{812FF812-8463-433D-87E7-C70966D12362}" name="Compliance_Statu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8261EEE-E0B6-4A00-A895-578EC11582C6}" name="Table210" displayName="Table210" ref="F6:G12" totalsRowShown="0">
  <autoFilter ref="F6:G12" xr:uid="{38261EEE-E0B6-4A00-A895-578EC11582C6}"/>
  <tableColumns count="2">
    <tableColumn id="1" xr3:uid="{86171650-3DBE-429E-8437-B402D6BBF511}" name="Statistics"/>
    <tableColumn id="2" xr3:uid="{2EB7C7D5-F72F-43A5-A7FE-15DAAC20DE35}" name="Values"/>
  </tableColumns>
  <tableStyleInfo name="TableStyleMedium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3C55D5A-B119-4F0D-996F-32398C2F70BA}" name="Table13" displayName="Table13" ref="I7:J12" totalsRowShown="0">
  <autoFilter ref="I7:J12" xr:uid="{C3C55D5A-B119-4F0D-996F-32398C2F70BA}"/>
  <tableColumns count="2">
    <tableColumn id="1" xr3:uid="{40C13B9F-77E4-42CD-87A7-EE0FD48AE3E5}" name="Statistics"/>
    <tableColumn id="2" xr3:uid="{FF7E6FC0-06D9-47E0-A116-6908C4052305}" name="Values"/>
  </tableColumns>
  <tableStyleInfo name="TableStyleMedium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693D1DF-4DE0-4725-873E-2B44AA493924}" name="Table27" displayName="Table27" ref="F33:G41" totalsRowShown="0">
  <autoFilter ref="F33:G41" xr:uid="{4693D1DF-4DE0-4725-873E-2B44AA493924}"/>
  <tableColumns count="2">
    <tableColumn id="1" xr3:uid="{97B0FC06-F3D5-488B-A7DC-103D00093B10}" name="Categories"/>
    <tableColumn id="2" xr3:uid="{7FB9CE49-7DE5-489A-B031-5F40C66977FB}" name="Frequency">
      <calculatedColumnFormula>COUNTIF(Table19[Metric_Type],F34)</calculatedColumnFormula>
    </tableColumn>
  </tableColumns>
  <tableStyleInfo name="TableStyleMedium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84A7390-DDEE-4DE2-8327-8E3FFB3E4219}" name="Table28" displayName="Table28" ref="J33:K35" totalsRowShown="0">
  <autoFilter ref="J33:K35" xr:uid="{B84A7390-DDEE-4DE2-8327-8E3FFB3E4219}"/>
  <tableColumns count="2">
    <tableColumn id="1" xr3:uid="{C3694826-31BD-4BE6-B38C-6B39DC37538F}" name="Categories"/>
    <tableColumn id="2" xr3:uid="{3F3EE96F-5DAB-4ED8-9976-2370187D3351}" name="Frequency">
      <calculatedColumnFormula>COUNTIF(Table19[Compliance_Status], J34)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88358CE-59EE-4E81-9E75-CD8BCE7D8C0D}" name="Table10" displayName="Table10" ref="K10:L15" totalsRowShown="0">
  <autoFilter ref="K10:L15" xr:uid="{188358CE-59EE-4E81-9E75-CD8BCE7D8C0D}"/>
  <tableColumns count="2">
    <tableColumn id="1" xr3:uid="{0E4E1F02-979B-43DB-859A-DF08AF5B1C38}" name="Statistics"/>
    <tableColumn id="2" xr3:uid="{B2DEC6C6-DB53-4E4C-92BF-A46BD5764941}" name="Values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AB8A838-5D65-471B-98B1-36F15CD1D48A}" name="Table15" displayName="Table15" ref="G35:H40" totalsRowShown="0">
  <autoFilter ref="G35:H40" xr:uid="{5AB8A838-5D65-471B-98B1-36F15CD1D48A}"/>
  <tableColumns count="2">
    <tableColumn id="1" xr3:uid="{5D0D82ED-7F1D-49DA-A8A1-7BC510526CF1}" name="Categories"/>
    <tableColumn id="2" xr3:uid="{106FA696-E1EB-4D94-B066-851021CDD2FE}" name="Frequency">
      <calculatedColumnFormula>COUNTIF(Table1[Location], G36)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A4F1664-39E4-41EF-9CD6-D17CB128CA3C}" name="Table18" displayName="Table18" ref="K35:L38" totalsRowShown="0">
  <autoFilter ref="K35:L38" xr:uid="{AA4F1664-39E4-41EF-9CD6-D17CB128CA3C}"/>
  <tableColumns count="2">
    <tableColumn id="1" xr3:uid="{A9D586D6-7A79-4D63-B6F4-B2AC6F5BEEED}" name="Categories"/>
    <tableColumn id="2" xr3:uid="{9D5BADE6-8B05-4C7C-BB5A-915EB7C6F0EF}" name="Frequency">
      <calculatedColumnFormula>COUNTIF(Table1[Product Type], K36)</calculatedColumnFormula>
    </tableColumn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D810C8-320A-48E6-8A5C-9AAFFAAE263A}" name="Table14" displayName="Table14" ref="A3:E733" totalsRowShown="0">
  <autoFilter ref="A3:E733" xr:uid="{B8D810C8-320A-48E6-8A5C-9AAFFAAE263A}"/>
  <tableColumns count="5">
    <tableColumn id="1" xr3:uid="{22AE7EC2-339B-45FA-AD32-2DAEFBA33E24}" name="Date" dataDxfId="10"/>
    <tableColumn id="2" xr3:uid="{CFB1D53D-0894-4DD2-981E-67BA400DD8EE}" name="Demand Level"/>
    <tableColumn id="3" xr3:uid="{431C17CA-B937-4AD8-B8CF-88AFEC601E95}" name="Location"/>
    <tableColumn id="4" xr3:uid="{51A2E638-1CCB-4DF7-A2B0-CB0E201B1124}" name="Product Type"/>
    <tableColumn id="5" xr3:uid="{F7EA25D2-DD6E-432C-913D-22DD8C006466}" name="Outlier" dataCellStyle="Neutral">
      <calculatedColumnFormula>IF(OR(B4&lt;$I$11,B4&gt;$I$10), "Outlier", "No Outlier")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50AC1D-BCD9-4626-B8B9-6E7BEA116F7A}" name="Table25" displayName="Table25" ref="H6:I14" totalsRowShown="0">
  <autoFilter ref="H6:I14" xr:uid="{1050AC1D-BCD9-4626-B8B9-6E7BEA116F7A}"/>
  <tableColumns count="2">
    <tableColumn id="1" xr3:uid="{31AFC032-A574-4579-ADD8-4657BAA66E8A}" name="Statistics"/>
    <tableColumn id="2" xr3:uid="{00C6D44F-63E9-49C4-8D2D-A87488C6F22C}" name="Values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D5501C0-DDDE-49F0-9546-96EEC1B58BAC}" name="Table1012" displayName="Table1012" ref="K9:L14" totalsRowShown="0">
  <autoFilter ref="K9:L14" xr:uid="{9D5501C0-DDDE-49F0-9546-96EEC1B58BAC}"/>
  <tableColumns count="2">
    <tableColumn id="1" xr3:uid="{7055BEB0-F113-4B8F-8B1D-7059DE2C073E}" name="Statistics"/>
    <tableColumn id="2" xr3:uid="{B7CB9C57-39A8-4051-A87E-B840F51A70A2}" name="Values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55BC4DA-A0CC-427E-A76E-EBB2A0B8BE52}" name="Table1517" displayName="Table1517" ref="G32:H37" totalsRowShown="0">
  <autoFilter ref="G32:H37" xr:uid="{D55BC4DA-A0CC-427E-A76E-EBB2A0B8BE52}"/>
  <tableColumns count="2">
    <tableColumn id="1" xr3:uid="{66D7051D-B25A-448F-8F63-458B95ED9843}" name="Categories"/>
    <tableColumn id="2" xr3:uid="{832B7748-77CE-4905-ABCB-988564AD8D2E}" name="Frequency" dataDxfId="9">
      <calculatedColumnFormula>COUNTIF(Table14[Location], Table1517[[#This Row],[Categories]])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4.x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5.xml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5"/>
  <sheetViews>
    <sheetView topLeftCell="A4" zoomScale="123" zoomScaleNormal="100" workbookViewId="0">
      <selection activeCell="D24" sqref="D24"/>
    </sheetView>
  </sheetViews>
  <sheetFormatPr defaultRowHeight="15" x14ac:dyDescent="0.25"/>
  <cols>
    <col min="1" max="1" width="17.7109375" bestFit="1" customWidth="1"/>
    <col min="2" max="2" width="19.140625" bestFit="1" customWidth="1"/>
    <col min="3" max="3" width="14" bestFit="1" customWidth="1"/>
    <col min="4" max="4" width="28.42578125" bestFit="1" customWidth="1"/>
    <col min="5" max="5" width="10.28515625" bestFit="1" customWidth="1"/>
    <col min="7" max="7" width="14.7109375" customWidth="1"/>
    <col min="8" max="8" width="31.28515625" bestFit="1" customWidth="1"/>
    <col min="9" max="9" width="13.28515625" bestFit="1" customWidth="1"/>
    <col min="11" max="11" width="27.140625" bestFit="1" customWidth="1"/>
    <col min="12" max="12" width="12.5703125" bestFit="1" customWidth="1"/>
    <col min="13" max="13" width="13.140625" bestFit="1" customWidth="1"/>
  </cols>
  <sheetData>
    <row r="1" spans="1:12" ht="45" x14ac:dyDescent="0.6">
      <c r="G1" s="4" t="s">
        <v>14</v>
      </c>
    </row>
    <row r="3" spans="1:12" x14ac:dyDescent="0.25">
      <c r="A3" t="s">
        <v>0</v>
      </c>
      <c r="B3" t="s">
        <v>1</v>
      </c>
      <c r="C3" t="s">
        <v>2</v>
      </c>
      <c r="D3" t="s">
        <v>3</v>
      </c>
      <c r="E3" t="s">
        <v>13</v>
      </c>
    </row>
    <row r="4" spans="1:12" ht="22.5" x14ac:dyDescent="0.3">
      <c r="A4" s="1">
        <v>44197</v>
      </c>
      <c r="B4">
        <v>3.9033000649658098</v>
      </c>
      <c r="C4" t="s">
        <v>4</v>
      </c>
      <c r="D4" t="s">
        <v>5</v>
      </c>
      <c r="E4" s="3" t="str">
        <f t="shared" ref="E4:E67" si="0">IF(OR(B4&lt;$I$11, B4&gt;$I$10), "Outlier", "No Outlier")</f>
        <v>No Outlier</v>
      </c>
      <c r="H4" s="5" t="s">
        <v>80</v>
      </c>
      <c r="L4" s="5"/>
    </row>
    <row r="5" spans="1:12" x14ac:dyDescent="0.25">
      <c r="A5" s="1">
        <v>44198</v>
      </c>
      <c r="B5">
        <v>59377</v>
      </c>
      <c r="C5" t="s">
        <v>6</v>
      </c>
      <c r="D5" t="s">
        <v>7</v>
      </c>
      <c r="E5" s="3" t="str">
        <f t="shared" si="0"/>
        <v>No Outlier</v>
      </c>
    </row>
    <row r="6" spans="1:12" x14ac:dyDescent="0.25">
      <c r="A6" s="1">
        <v>44199</v>
      </c>
      <c r="B6">
        <v>58.835002645352297</v>
      </c>
      <c r="C6" t="s">
        <v>6</v>
      </c>
      <c r="D6" t="s">
        <v>8</v>
      </c>
      <c r="E6" s="3" t="str">
        <f t="shared" si="0"/>
        <v>No Outlier</v>
      </c>
      <c r="H6" t="s">
        <v>16</v>
      </c>
      <c r="I6" t="s">
        <v>17</v>
      </c>
    </row>
    <row r="7" spans="1:12" x14ac:dyDescent="0.25">
      <c r="A7" s="1">
        <v>44200</v>
      </c>
      <c r="B7">
        <v>32110</v>
      </c>
      <c r="C7" t="s">
        <v>6</v>
      </c>
      <c r="D7" t="s">
        <v>7</v>
      </c>
      <c r="E7" s="3" t="str">
        <f t="shared" si="0"/>
        <v>No Outlier</v>
      </c>
      <c r="H7" t="s">
        <v>82</v>
      </c>
      <c r="I7">
        <f>_xlfn.QUARTILE.INC(Table1[Production Level], 1)</f>
        <v>13.899974078988649</v>
      </c>
    </row>
    <row r="8" spans="1:12" ht="22.5" x14ac:dyDescent="0.3">
      <c r="A8" s="1">
        <v>44201</v>
      </c>
      <c r="B8">
        <v>91.435463050615894</v>
      </c>
      <c r="C8" t="s">
        <v>9</v>
      </c>
      <c r="D8" t="s">
        <v>8</v>
      </c>
      <c r="E8" s="3" t="str">
        <f t="shared" si="0"/>
        <v>No Outlier</v>
      </c>
      <c r="H8" t="s">
        <v>83</v>
      </c>
      <c r="I8">
        <f>_xlfn.QUARTILE.INC(Table1[Production Level],3 )</f>
        <v>26099</v>
      </c>
      <c r="K8" s="5" t="s">
        <v>106</v>
      </c>
    </row>
    <row r="9" spans="1:12" x14ac:dyDescent="0.25">
      <c r="A9" s="1">
        <v>44202</v>
      </c>
      <c r="B9">
        <v>9299.5889999999999</v>
      </c>
      <c r="C9" t="s">
        <v>9</v>
      </c>
      <c r="D9" t="s">
        <v>5</v>
      </c>
      <c r="E9" s="3" t="str">
        <f t="shared" si="0"/>
        <v>No Outlier</v>
      </c>
      <c r="H9" t="s">
        <v>84</v>
      </c>
      <c r="I9">
        <f>I8-I7</f>
        <v>26085.100025921012</v>
      </c>
    </row>
    <row r="10" spans="1:12" x14ac:dyDescent="0.25">
      <c r="A10" s="1">
        <v>44203</v>
      </c>
      <c r="B10">
        <v>52.928175930162098</v>
      </c>
      <c r="C10" t="s">
        <v>10</v>
      </c>
      <c r="D10" t="s">
        <v>8</v>
      </c>
      <c r="E10" s="3" t="str">
        <f t="shared" si="0"/>
        <v>No Outlier</v>
      </c>
      <c r="H10" t="s">
        <v>85</v>
      </c>
      <c r="I10">
        <f>I8+(1.5*I9)</f>
        <v>65226.650038881518</v>
      </c>
      <c r="K10" t="s">
        <v>16</v>
      </c>
      <c r="L10" t="s">
        <v>17</v>
      </c>
    </row>
    <row r="11" spans="1:12" x14ac:dyDescent="0.25">
      <c r="A11" s="1">
        <v>44204</v>
      </c>
      <c r="B11">
        <v>77.812761255344697</v>
      </c>
      <c r="C11" t="s">
        <v>6</v>
      </c>
      <c r="D11" t="s">
        <v>8</v>
      </c>
      <c r="E11" s="3" t="str">
        <f t="shared" si="0"/>
        <v>No Outlier</v>
      </c>
      <c r="H11" t="s">
        <v>86</v>
      </c>
      <c r="I11">
        <f>I7-(1.5*I9)</f>
        <v>-39113.750064802531</v>
      </c>
      <c r="K11" t="s">
        <v>107</v>
      </c>
      <c r="L11">
        <f>MIN(Table1[Production Level])</f>
        <v>0</v>
      </c>
    </row>
    <row r="12" spans="1:12" x14ac:dyDescent="0.25">
      <c r="A12" s="1">
        <v>44206</v>
      </c>
      <c r="B12">
        <v>18.058415600584699</v>
      </c>
      <c r="C12" t="s">
        <v>6</v>
      </c>
      <c r="D12" t="s">
        <v>5</v>
      </c>
      <c r="E12" s="3" t="str">
        <f t="shared" si="0"/>
        <v>No Outlier</v>
      </c>
      <c r="H12" t="s">
        <v>87</v>
      </c>
      <c r="I12">
        <f>AVERAGE(Table1[Production Level])</f>
        <v>16761.905050884496</v>
      </c>
      <c r="K12" t="s">
        <v>82</v>
      </c>
      <c r="L12">
        <f>_xlfn.QUARTILE.INC(Table1[Production Level], 1)</f>
        <v>13.899974078988649</v>
      </c>
    </row>
    <row r="13" spans="1:12" x14ac:dyDescent="0.25">
      <c r="A13" s="1">
        <v>44207</v>
      </c>
      <c r="B13">
        <v>40774</v>
      </c>
      <c r="C13" t="s">
        <v>6</v>
      </c>
      <c r="D13" t="s">
        <v>7</v>
      </c>
      <c r="E13" s="3" t="str">
        <f t="shared" si="0"/>
        <v>No Outlier</v>
      </c>
      <c r="H13" t="s">
        <v>88</v>
      </c>
      <c r="I13">
        <f>COUNTIF(Table1[Outlier], E16)</f>
        <v>80</v>
      </c>
      <c r="K13" t="s">
        <v>108</v>
      </c>
      <c r="L13">
        <f>MEDIAN(Table1[Production Level])</f>
        <v>60.752006658884198</v>
      </c>
    </row>
    <row r="14" spans="1:12" x14ac:dyDescent="0.25">
      <c r="A14" s="1">
        <v>44208</v>
      </c>
      <c r="B14">
        <v>12.6122337952043</v>
      </c>
      <c r="C14" t="s">
        <v>10</v>
      </c>
      <c r="D14" t="s">
        <v>8</v>
      </c>
      <c r="E14" s="3" t="str">
        <f t="shared" si="0"/>
        <v>No Outlier</v>
      </c>
      <c r="H14" t="s">
        <v>77</v>
      </c>
      <c r="I14">
        <v>10</v>
      </c>
      <c r="K14" t="s">
        <v>83</v>
      </c>
      <c r="L14">
        <f>_xlfn.QUARTILE.INC(Table1[Production Level], 3)</f>
        <v>26099</v>
      </c>
    </row>
    <row r="15" spans="1:12" x14ac:dyDescent="0.25">
      <c r="A15" s="1">
        <v>44209</v>
      </c>
      <c r="B15">
        <v>13.903695815538599</v>
      </c>
      <c r="C15" t="s">
        <v>6</v>
      </c>
      <c r="D15" t="s">
        <v>5</v>
      </c>
      <c r="E15" s="3" t="str">
        <f t="shared" si="0"/>
        <v>No Outlier</v>
      </c>
      <c r="H15" t="s">
        <v>78</v>
      </c>
      <c r="I15">
        <v>9</v>
      </c>
      <c r="K15" t="s">
        <v>109</v>
      </c>
      <c r="L15">
        <f>MAX(Table1[Production Level])</f>
        <v>150000</v>
      </c>
    </row>
    <row r="16" spans="1:12" x14ac:dyDescent="0.25">
      <c r="A16" s="1">
        <v>44211</v>
      </c>
      <c r="B16">
        <v>86560</v>
      </c>
      <c r="C16" t="s">
        <v>9</v>
      </c>
      <c r="D16" t="s">
        <v>7</v>
      </c>
      <c r="E16" s="3" t="str">
        <f t="shared" si="0"/>
        <v>Outlier</v>
      </c>
      <c r="H16" t="s">
        <v>81</v>
      </c>
      <c r="I16">
        <v>8</v>
      </c>
    </row>
    <row r="17" spans="1:9" x14ac:dyDescent="0.25">
      <c r="A17" s="1">
        <v>44212</v>
      </c>
      <c r="B17">
        <v>56645</v>
      </c>
      <c r="C17" t="s">
        <v>9</v>
      </c>
      <c r="D17" t="s">
        <v>7</v>
      </c>
      <c r="E17" s="3" t="str">
        <f t="shared" si="0"/>
        <v>No Outlier</v>
      </c>
      <c r="H17" t="s">
        <v>79</v>
      </c>
      <c r="I17">
        <v>1</v>
      </c>
    </row>
    <row r="18" spans="1:9" x14ac:dyDescent="0.25">
      <c r="A18" s="1">
        <v>44213</v>
      </c>
      <c r="B18">
        <v>13.596995379887</v>
      </c>
      <c r="C18" t="s">
        <v>11</v>
      </c>
      <c r="D18" t="s">
        <v>5</v>
      </c>
      <c r="E18" s="3" t="str">
        <f t="shared" si="0"/>
        <v>No Outlier</v>
      </c>
    </row>
    <row r="19" spans="1:9" x14ac:dyDescent="0.25">
      <c r="A19" s="1">
        <v>44214</v>
      </c>
      <c r="B19">
        <v>9.1436426235607993</v>
      </c>
      <c r="C19" t="s">
        <v>6</v>
      </c>
      <c r="D19" t="s">
        <v>5</v>
      </c>
      <c r="E19" s="3" t="str">
        <f t="shared" si="0"/>
        <v>No Outlier</v>
      </c>
    </row>
    <row r="20" spans="1:9" x14ac:dyDescent="0.25">
      <c r="A20" s="1">
        <v>44215</v>
      </c>
      <c r="B20">
        <v>11590</v>
      </c>
      <c r="C20" t="s">
        <v>10</v>
      </c>
      <c r="D20" t="s">
        <v>7</v>
      </c>
      <c r="E20" s="3" t="str">
        <f t="shared" si="0"/>
        <v>No Outlier</v>
      </c>
    </row>
    <row r="21" spans="1:9" x14ac:dyDescent="0.25">
      <c r="A21" s="1">
        <v>44216</v>
      </c>
      <c r="B21">
        <v>1</v>
      </c>
      <c r="C21" t="s">
        <v>6</v>
      </c>
      <c r="D21" t="s">
        <v>8</v>
      </c>
      <c r="E21" s="3" t="str">
        <f t="shared" si="0"/>
        <v>No Outlier</v>
      </c>
    </row>
    <row r="22" spans="1:9" x14ac:dyDescent="0.25">
      <c r="A22" s="1">
        <v>44218</v>
      </c>
      <c r="B22">
        <v>77.680884119930596</v>
      </c>
      <c r="C22" t="s">
        <v>6</v>
      </c>
      <c r="D22" t="s">
        <v>8</v>
      </c>
      <c r="E22" s="3" t="str">
        <f t="shared" si="0"/>
        <v>No Outlier</v>
      </c>
    </row>
    <row r="23" spans="1:9" x14ac:dyDescent="0.25">
      <c r="A23" s="1">
        <v>44219</v>
      </c>
      <c r="B23">
        <v>85.141982342090898</v>
      </c>
      <c r="C23" t="s">
        <v>6</v>
      </c>
      <c r="D23" t="s">
        <v>8</v>
      </c>
      <c r="E23" s="3" t="str">
        <f t="shared" si="0"/>
        <v>No Outlier</v>
      </c>
    </row>
    <row r="24" spans="1:9" x14ac:dyDescent="0.25">
      <c r="A24" s="1">
        <v>44220</v>
      </c>
      <c r="B24">
        <v>75702</v>
      </c>
      <c r="C24" t="s">
        <v>11</v>
      </c>
      <c r="D24" t="s">
        <v>7</v>
      </c>
      <c r="E24" s="3" t="str">
        <f t="shared" si="0"/>
        <v>Outlier</v>
      </c>
    </row>
    <row r="25" spans="1:9" x14ac:dyDescent="0.25">
      <c r="A25" s="1">
        <v>44222</v>
      </c>
      <c r="B25">
        <v>1.7649046132745601</v>
      </c>
      <c r="C25" t="s">
        <v>11</v>
      </c>
      <c r="D25" t="s">
        <v>5</v>
      </c>
      <c r="E25" s="3" t="str">
        <f t="shared" si="0"/>
        <v>No Outlier</v>
      </c>
    </row>
    <row r="26" spans="1:9" x14ac:dyDescent="0.25">
      <c r="A26" s="1">
        <v>44223</v>
      </c>
      <c r="B26">
        <v>31130</v>
      </c>
      <c r="C26" t="s">
        <v>11</v>
      </c>
      <c r="D26" t="s">
        <v>7</v>
      </c>
      <c r="E26" s="3" t="str">
        <f t="shared" si="0"/>
        <v>No Outlier</v>
      </c>
    </row>
    <row r="27" spans="1:9" x14ac:dyDescent="0.25">
      <c r="A27" s="1">
        <v>44224</v>
      </c>
      <c r="B27">
        <v>9299.5889999999999</v>
      </c>
      <c r="C27" t="s">
        <v>4</v>
      </c>
      <c r="D27" t="s">
        <v>5</v>
      </c>
      <c r="E27" s="3" t="str">
        <f t="shared" si="0"/>
        <v>No Outlier</v>
      </c>
    </row>
    <row r="28" spans="1:9" x14ac:dyDescent="0.25">
      <c r="A28" s="1">
        <v>44225</v>
      </c>
      <c r="B28">
        <v>70.251296015791894</v>
      </c>
      <c r="C28" t="s">
        <v>9</v>
      </c>
      <c r="D28" t="s">
        <v>8</v>
      </c>
      <c r="E28" s="3" t="str">
        <f t="shared" si="0"/>
        <v>No Outlier</v>
      </c>
    </row>
    <row r="29" spans="1:9" x14ac:dyDescent="0.25">
      <c r="A29" s="1">
        <v>44226</v>
      </c>
      <c r="B29">
        <v>65952</v>
      </c>
      <c r="C29" t="s">
        <v>10</v>
      </c>
      <c r="D29" t="s">
        <v>7</v>
      </c>
      <c r="E29" s="3" t="str">
        <f t="shared" si="0"/>
        <v>Outlier</v>
      </c>
    </row>
    <row r="30" spans="1:9" x14ac:dyDescent="0.25">
      <c r="A30" s="1">
        <v>44227</v>
      </c>
      <c r="B30">
        <v>25.101022903102201</v>
      </c>
      <c r="C30" t="s">
        <v>9</v>
      </c>
      <c r="D30" t="s">
        <v>8</v>
      </c>
      <c r="E30" s="3" t="str">
        <f t="shared" si="0"/>
        <v>No Outlier</v>
      </c>
    </row>
    <row r="31" spans="1:9" x14ac:dyDescent="0.25">
      <c r="A31" s="1">
        <v>44228</v>
      </c>
      <c r="B31">
        <v>14.6487873433241</v>
      </c>
      <c r="C31" t="s">
        <v>4</v>
      </c>
      <c r="D31" t="s">
        <v>5</v>
      </c>
      <c r="E31" s="3" t="str">
        <f t="shared" si="0"/>
        <v>No Outlier</v>
      </c>
    </row>
    <row r="32" spans="1:9" x14ac:dyDescent="0.25">
      <c r="A32" s="1">
        <v>44229</v>
      </c>
      <c r="B32">
        <v>19.7288874691845</v>
      </c>
      <c r="C32" t="s">
        <v>11</v>
      </c>
      <c r="D32" t="s">
        <v>8</v>
      </c>
      <c r="E32" s="3" t="str">
        <f t="shared" si="0"/>
        <v>No Outlier</v>
      </c>
    </row>
    <row r="33" spans="1:12" ht="22.5" x14ac:dyDescent="0.3">
      <c r="A33" s="1">
        <v>44230</v>
      </c>
      <c r="B33">
        <v>9299.5889999999999</v>
      </c>
      <c r="C33" t="s">
        <v>6</v>
      </c>
      <c r="D33" t="s">
        <v>8</v>
      </c>
      <c r="E33" s="3" t="str">
        <f t="shared" si="0"/>
        <v>No Outlier</v>
      </c>
      <c r="G33" s="5" t="s">
        <v>124</v>
      </c>
      <c r="K33" s="5" t="s">
        <v>127</v>
      </c>
    </row>
    <row r="34" spans="1:12" x14ac:dyDescent="0.25">
      <c r="A34" s="1">
        <v>44231</v>
      </c>
      <c r="B34">
        <v>94.732353868717794</v>
      </c>
      <c r="C34" t="s">
        <v>4</v>
      </c>
      <c r="D34" t="s">
        <v>8</v>
      </c>
      <c r="E34" s="3" t="str">
        <f t="shared" si="0"/>
        <v>No Outlier</v>
      </c>
    </row>
    <row r="35" spans="1:12" x14ac:dyDescent="0.25">
      <c r="A35" s="1">
        <v>44232</v>
      </c>
      <c r="B35">
        <v>82607</v>
      </c>
      <c r="C35" t="s">
        <v>4</v>
      </c>
      <c r="D35" t="s">
        <v>7</v>
      </c>
      <c r="E35" s="3" t="str">
        <f t="shared" si="0"/>
        <v>Outlier</v>
      </c>
      <c r="G35" t="s">
        <v>125</v>
      </c>
      <c r="H35" t="s">
        <v>126</v>
      </c>
      <c r="K35" t="s">
        <v>125</v>
      </c>
      <c r="L35" t="s">
        <v>126</v>
      </c>
    </row>
    <row r="36" spans="1:12" x14ac:dyDescent="0.25">
      <c r="A36" s="1">
        <v>44233</v>
      </c>
      <c r="B36">
        <v>96382</v>
      </c>
      <c r="C36" t="s">
        <v>10</v>
      </c>
      <c r="D36" t="s">
        <v>7</v>
      </c>
      <c r="E36" s="3" t="str">
        <f t="shared" si="0"/>
        <v>Outlier</v>
      </c>
      <c r="G36" t="s">
        <v>4</v>
      </c>
      <c r="H36">
        <f>COUNTIF(Table1[Location], G36)</f>
        <v>127</v>
      </c>
      <c r="K36" t="s">
        <v>5</v>
      </c>
      <c r="L36">
        <f>COUNTIF(Table1[Product Type], K36)</f>
        <v>239</v>
      </c>
    </row>
    <row r="37" spans="1:12" x14ac:dyDescent="0.25">
      <c r="A37" s="1">
        <v>44235</v>
      </c>
      <c r="B37">
        <v>15.8700715808593</v>
      </c>
      <c r="C37" t="s">
        <v>10</v>
      </c>
      <c r="D37" t="s">
        <v>5</v>
      </c>
      <c r="E37" s="3" t="str">
        <f t="shared" si="0"/>
        <v>No Outlier</v>
      </c>
      <c r="G37" t="s">
        <v>6</v>
      </c>
      <c r="H37">
        <f>COUNTIF(Table1[Location], G37)</f>
        <v>158</v>
      </c>
      <c r="K37" t="s">
        <v>7</v>
      </c>
      <c r="L37">
        <f>COUNTIF(Table1[Product Type], K37)</f>
        <v>231</v>
      </c>
    </row>
    <row r="38" spans="1:12" x14ac:dyDescent="0.25">
      <c r="A38" s="1">
        <v>44236</v>
      </c>
      <c r="B38">
        <v>9.1391822514601397</v>
      </c>
      <c r="C38" t="s">
        <v>10</v>
      </c>
      <c r="D38" t="s">
        <v>5</v>
      </c>
      <c r="E38" s="3" t="str">
        <f t="shared" si="0"/>
        <v>No Outlier</v>
      </c>
      <c r="G38" t="s">
        <v>9</v>
      </c>
      <c r="H38">
        <f>COUNTIF(Table1[Location], G38)</f>
        <v>149</v>
      </c>
      <c r="K38" t="s">
        <v>8</v>
      </c>
      <c r="L38">
        <f>COUNTIF(Table1[Product Type], K38)</f>
        <v>242</v>
      </c>
    </row>
    <row r="39" spans="1:12" x14ac:dyDescent="0.25">
      <c r="A39" s="1">
        <v>44237</v>
      </c>
      <c r="B39">
        <v>2000</v>
      </c>
      <c r="C39" t="s">
        <v>10</v>
      </c>
      <c r="D39" t="s">
        <v>7</v>
      </c>
      <c r="E39" s="3" t="str">
        <f t="shared" si="0"/>
        <v>No Outlier</v>
      </c>
      <c r="G39" t="s">
        <v>10</v>
      </c>
      <c r="H39">
        <f>COUNTIF(Table1[Location], G39)</f>
        <v>151</v>
      </c>
    </row>
    <row r="40" spans="1:12" x14ac:dyDescent="0.25">
      <c r="A40" s="1">
        <v>44238</v>
      </c>
      <c r="B40">
        <v>60057</v>
      </c>
      <c r="C40" t="s">
        <v>6</v>
      </c>
      <c r="D40" t="s">
        <v>7</v>
      </c>
      <c r="E40" s="3" t="str">
        <f t="shared" si="0"/>
        <v>No Outlier</v>
      </c>
      <c r="G40" t="s">
        <v>11</v>
      </c>
      <c r="H40">
        <f>COUNTIF(Table1[Location], G40)</f>
        <v>127</v>
      </c>
    </row>
    <row r="41" spans="1:12" x14ac:dyDescent="0.25">
      <c r="A41" s="1">
        <v>44239</v>
      </c>
      <c r="B41">
        <v>61822</v>
      </c>
      <c r="C41" t="s">
        <v>10</v>
      </c>
      <c r="D41" t="s">
        <v>7</v>
      </c>
      <c r="E41" s="3" t="str">
        <f t="shared" si="0"/>
        <v>No Outlier</v>
      </c>
    </row>
    <row r="42" spans="1:12" x14ac:dyDescent="0.25">
      <c r="A42" s="1">
        <v>44240</v>
      </c>
      <c r="B42">
        <v>17.939925281296901</v>
      </c>
      <c r="C42" t="s">
        <v>6</v>
      </c>
      <c r="D42" t="s">
        <v>5</v>
      </c>
      <c r="E42" s="3" t="str">
        <f t="shared" si="0"/>
        <v>No Outlier</v>
      </c>
    </row>
    <row r="43" spans="1:12" x14ac:dyDescent="0.25">
      <c r="A43" s="1">
        <v>44241</v>
      </c>
      <c r="B43">
        <v>3.9068318327833298</v>
      </c>
      <c r="C43" t="s">
        <v>4</v>
      </c>
      <c r="D43" t="s">
        <v>5</v>
      </c>
      <c r="E43" s="3" t="str">
        <f t="shared" si="0"/>
        <v>No Outlier</v>
      </c>
    </row>
    <row r="44" spans="1:12" x14ac:dyDescent="0.25">
      <c r="A44" s="1">
        <v>44242</v>
      </c>
      <c r="B44">
        <v>10.9131881918311</v>
      </c>
      <c r="C44" t="s">
        <v>10</v>
      </c>
      <c r="D44" t="s">
        <v>5</v>
      </c>
      <c r="E44" s="3" t="str">
        <f t="shared" si="0"/>
        <v>No Outlier</v>
      </c>
    </row>
    <row r="45" spans="1:12" x14ac:dyDescent="0.25">
      <c r="A45" s="1">
        <v>44243</v>
      </c>
      <c r="B45">
        <v>16.355785157328299</v>
      </c>
      <c r="C45" t="s">
        <v>9</v>
      </c>
      <c r="D45" t="s">
        <v>5</v>
      </c>
      <c r="E45" s="3" t="str">
        <f t="shared" si="0"/>
        <v>No Outlier</v>
      </c>
    </row>
    <row r="46" spans="1:12" x14ac:dyDescent="0.25">
      <c r="A46" s="1">
        <v>44244</v>
      </c>
      <c r="B46">
        <v>51.838639447105699</v>
      </c>
      <c r="C46" t="s">
        <v>9</v>
      </c>
      <c r="D46" t="s">
        <v>8</v>
      </c>
      <c r="E46" s="3" t="str">
        <f t="shared" si="0"/>
        <v>No Outlier</v>
      </c>
    </row>
    <row r="47" spans="1:12" x14ac:dyDescent="0.25">
      <c r="A47" s="1">
        <v>44245</v>
      </c>
      <c r="B47">
        <v>39.0074124683006</v>
      </c>
      <c r="C47" t="s">
        <v>4</v>
      </c>
      <c r="D47" t="s">
        <v>8</v>
      </c>
      <c r="E47" s="3" t="str">
        <f t="shared" si="0"/>
        <v>No Outlier</v>
      </c>
    </row>
    <row r="48" spans="1:12" x14ac:dyDescent="0.25">
      <c r="A48" s="1">
        <v>44247</v>
      </c>
      <c r="B48">
        <v>65910</v>
      </c>
      <c r="C48" t="s">
        <v>9</v>
      </c>
      <c r="D48" t="s">
        <v>7</v>
      </c>
      <c r="E48" s="3" t="str">
        <f t="shared" si="0"/>
        <v>Outlier</v>
      </c>
    </row>
    <row r="49" spans="1:5" x14ac:dyDescent="0.25">
      <c r="A49" s="1">
        <v>44248</v>
      </c>
      <c r="B49">
        <v>13.6955809384643</v>
      </c>
      <c r="C49" t="s">
        <v>10</v>
      </c>
      <c r="D49" t="s">
        <v>5</v>
      </c>
      <c r="E49" s="3" t="str">
        <f t="shared" si="0"/>
        <v>No Outlier</v>
      </c>
    </row>
    <row r="50" spans="1:5" x14ac:dyDescent="0.25">
      <c r="A50" s="1">
        <v>44249</v>
      </c>
      <c r="B50">
        <v>69789</v>
      </c>
      <c r="C50" t="s">
        <v>10</v>
      </c>
      <c r="D50" t="s">
        <v>7</v>
      </c>
      <c r="E50" s="3" t="str">
        <f t="shared" si="0"/>
        <v>Outlier</v>
      </c>
    </row>
    <row r="51" spans="1:5" x14ac:dyDescent="0.25">
      <c r="A51" s="1">
        <v>44250</v>
      </c>
      <c r="B51">
        <v>68904</v>
      </c>
      <c r="C51" t="s">
        <v>4</v>
      </c>
      <c r="D51" t="s">
        <v>7</v>
      </c>
      <c r="E51" s="3" t="str">
        <f t="shared" si="0"/>
        <v>Outlier</v>
      </c>
    </row>
    <row r="52" spans="1:5" x14ac:dyDescent="0.25">
      <c r="A52" s="1">
        <v>44251</v>
      </c>
      <c r="B52">
        <v>81.804912114528605</v>
      </c>
      <c r="C52" t="s">
        <v>10</v>
      </c>
      <c r="D52" t="s">
        <v>8</v>
      </c>
      <c r="E52" s="3" t="str">
        <f t="shared" si="0"/>
        <v>No Outlier</v>
      </c>
    </row>
    <row r="53" spans="1:5" x14ac:dyDescent="0.25">
      <c r="A53" s="1">
        <v>44252</v>
      </c>
      <c r="B53">
        <v>89.228798178240197</v>
      </c>
      <c r="C53" t="s">
        <v>10</v>
      </c>
      <c r="D53" t="s">
        <v>8</v>
      </c>
      <c r="E53" s="3" t="str">
        <f t="shared" si="0"/>
        <v>No Outlier</v>
      </c>
    </row>
    <row r="54" spans="1:5" x14ac:dyDescent="0.25">
      <c r="A54" s="1">
        <v>44253</v>
      </c>
      <c r="B54">
        <v>1.1928711743348599</v>
      </c>
      <c r="C54" t="s">
        <v>4</v>
      </c>
      <c r="D54" t="s">
        <v>5</v>
      </c>
      <c r="E54" s="3" t="str">
        <f t="shared" si="0"/>
        <v>No Outlier</v>
      </c>
    </row>
    <row r="55" spans="1:5" x14ac:dyDescent="0.25">
      <c r="A55" s="1">
        <v>44254</v>
      </c>
      <c r="B55">
        <v>36635</v>
      </c>
      <c r="C55" t="s">
        <v>6</v>
      </c>
      <c r="D55" t="s">
        <v>7</v>
      </c>
      <c r="E55" s="3" t="str">
        <f t="shared" si="0"/>
        <v>No Outlier</v>
      </c>
    </row>
    <row r="56" spans="1:5" x14ac:dyDescent="0.25">
      <c r="A56" s="1">
        <v>44255</v>
      </c>
      <c r="B56">
        <v>59.965859042367399</v>
      </c>
      <c r="C56" t="s">
        <v>4</v>
      </c>
      <c r="D56" t="s">
        <v>8</v>
      </c>
      <c r="E56" s="3" t="str">
        <f t="shared" si="0"/>
        <v>No Outlier</v>
      </c>
    </row>
    <row r="57" spans="1:5" x14ac:dyDescent="0.25">
      <c r="A57" s="1">
        <v>44256</v>
      </c>
      <c r="B57">
        <v>10.045769104899099</v>
      </c>
      <c r="C57" t="s">
        <v>6</v>
      </c>
      <c r="D57" t="s">
        <v>5</v>
      </c>
      <c r="E57" s="3" t="str">
        <f t="shared" si="0"/>
        <v>No Outlier</v>
      </c>
    </row>
    <row r="58" spans="1:5" x14ac:dyDescent="0.25">
      <c r="A58" s="1">
        <v>44257</v>
      </c>
      <c r="B58">
        <v>9299.5889999999999</v>
      </c>
      <c r="C58" t="s">
        <v>11</v>
      </c>
      <c r="D58" t="s">
        <v>8</v>
      </c>
      <c r="E58" s="3" t="str">
        <f t="shared" si="0"/>
        <v>No Outlier</v>
      </c>
    </row>
    <row r="59" spans="1:5" x14ac:dyDescent="0.25">
      <c r="A59" s="1">
        <v>44258</v>
      </c>
      <c r="B59">
        <v>29.943676042527699</v>
      </c>
      <c r="C59" t="s">
        <v>4</v>
      </c>
      <c r="D59" t="s">
        <v>8</v>
      </c>
      <c r="E59" s="3" t="str">
        <f t="shared" si="0"/>
        <v>No Outlier</v>
      </c>
    </row>
    <row r="60" spans="1:5" x14ac:dyDescent="0.25">
      <c r="A60" s="1">
        <v>44259</v>
      </c>
      <c r="B60">
        <v>69.756401943713399</v>
      </c>
      <c r="C60" t="s">
        <v>10</v>
      </c>
      <c r="D60" t="s">
        <v>8</v>
      </c>
      <c r="E60" s="3" t="str">
        <f t="shared" si="0"/>
        <v>No Outlier</v>
      </c>
    </row>
    <row r="61" spans="1:5" x14ac:dyDescent="0.25">
      <c r="A61" s="1">
        <v>44260</v>
      </c>
      <c r="B61">
        <v>59.812565950922398</v>
      </c>
      <c r="C61" t="s">
        <v>10</v>
      </c>
      <c r="D61" t="s">
        <v>8</v>
      </c>
      <c r="E61" s="3" t="str">
        <f t="shared" si="0"/>
        <v>No Outlier</v>
      </c>
    </row>
    <row r="62" spans="1:5" x14ac:dyDescent="0.25">
      <c r="A62" s="1">
        <v>44261</v>
      </c>
      <c r="B62">
        <v>99.696831756339805</v>
      </c>
      <c r="C62" t="s">
        <v>9</v>
      </c>
      <c r="D62" t="s">
        <v>8</v>
      </c>
      <c r="E62" s="3" t="str">
        <f t="shared" si="0"/>
        <v>No Outlier</v>
      </c>
    </row>
    <row r="63" spans="1:5" x14ac:dyDescent="0.25">
      <c r="A63" s="1">
        <v>44262</v>
      </c>
      <c r="B63">
        <v>41.662947485275097</v>
      </c>
      <c r="C63" t="s">
        <v>6</v>
      </c>
      <c r="D63" t="s">
        <v>8</v>
      </c>
      <c r="E63" s="3" t="str">
        <f t="shared" si="0"/>
        <v>No Outlier</v>
      </c>
    </row>
    <row r="64" spans="1:5" x14ac:dyDescent="0.25">
      <c r="A64" s="1">
        <v>44263</v>
      </c>
      <c r="B64">
        <v>37.5960692213947</v>
      </c>
      <c r="C64" t="s">
        <v>4</v>
      </c>
      <c r="D64" t="s">
        <v>8</v>
      </c>
      <c r="E64" s="3" t="str">
        <f t="shared" si="0"/>
        <v>No Outlier</v>
      </c>
    </row>
    <row r="65" spans="1:5" x14ac:dyDescent="0.25">
      <c r="A65" s="1">
        <v>44264</v>
      </c>
      <c r="B65">
        <v>99540</v>
      </c>
      <c r="C65" t="s">
        <v>4</v>
      </c>
      <c r="D65" t="s">
        <v>7</v>
      </c>
      <c r="E65" s="3" t="str">
        <f t="shared" si="0"/>
        <v>Outlier</v>
      </c>
    </row>
    <row r="66" spans="1:5" x14ac:dyDescent="0.25">
      <c r="A66" s="1">
        <v>44265</v>
      </c>
      <c r="B66">
        <v>20.759926712954702</v>
      </c>
      <c r="C66" t="s">
        <v>9</v>
      </c>
      <c r="D66" t="s">
        <v>8</v>
      </c>
      <c r="E66" s="3" t="str">
        <f t="shared" si="0"/>
        <v>No Outlier</v>
      </c>
    </row>
    <row r="67" spans="1:5" x14ac:dyDescent="0.25">
      <c r="A67" s="1">
        <v>44266</v>
      </c>
      <c r="B67">
        <v>4.51784700631557</v>
      </c>
      <c r="C67" t="s">
        <v>4</v>
      </c>
      <c r="D67" t="s">
        <v>5</v>
      </c>
      <c r="E67" s="3" t="str">
        <f t="shared" si="0"/>
        <v>No Outlier</v>
      </c>
    </row>
    <row r="68" spans="1:5" x14ac:dyDescent="0.25">
      <c r="A68" s="1">
        <v>44267</v>
      </c>
      <c r="B68">
        <v>10.199773157041401</v>
      </c>
      <c r="C68" t="s">
        <v>9</v>
      </c>
      <c r="D68" t="s">
        <v>5</v>
      </c>
      <c r="E68" s="3" t="str">
        <f t="shared" ref="E68:E131" si="1">IF(OR(B68&lt;$I$11, B68&gt;$I$10), "Outlier", "No Outlier")</f>
        <v>No Outlier</v>
      </c>
    </row>
    <row r="69" spans="1:5" x14ac:dyDescent="0.25">
      <c r="A69" s="1">
        <v>44268</v>
      </c>
      <c r="B69">
        <v>12.3390240697337</v>
      </c>
      <c r="C69" t="s">
        <v>11</v>
      </c>
      <c r="D69" t="s">
        <v>5</v>
      </c>
      <c r="E69" s="3" t="str">
        <f t="shared" si="1"/>
        <v>No Outlier</v>
      </c>
    </row>
    <row r="70" spans="1:5" x14ac:dyDescent="0.25">
      <c r="A70" s="1">
        <v>44269</v>
      </c>
      <c r="B70">
        <v>43829</v>
      </c>
      <c r="C70" t="s">
        <v>4</v>
      </c>
      <c r="D70" t="s">
        <v>7</v>
      </c>
      <c r="E70" s="3" t="str">
        <f t="shared" si="1"/>
        <v>No Outlier</v>
      </c>
    </row>
    <row r="71" spans="1:5" x14ac:dyDescent="0.25">
      <c r="A71" s="1">
        <v>44270</v>
      </c>
      <c r="B71">
        <v>26.149738931686301</v>
      </c>
      <c r="C71" t="s">
        <v>11</v>
      </c>
      <c r="D71" t="s">
        <v>8</v>
      </c>
      <c r="E71" s="3" t="str">
        <f t="shared" si="1"/>
        <v>No Outlier</v>
      </c>
    </row>
    <row r="72" spans="1:5" x14ac:dyDescent="0.25">
      <c r="A72" s="1">
        <v>44271</v>
      </c>
      <c r="B72">
        <v>11.1485666960856</v>
      </c>
      <c r="C72" t="s">
        <v>10</v>
      </c>
      <c r="D72" t="s">
        <v>5</v>
      </c>
      <c r="E72" s="3" t="str">
        <f t="shared" si="1"/>
        <v>No Outlier</v>
      </c>
    </row>
    <row r="73" spans="1:5" x14ac:dyDescent="0.25">
      <c r="A73" s="1">
        <v>44272</v>
      </c>
      <c r="B73">
        <v>12146</v>
      </c>
      <c r="C73" t="s">
        <v>9</v>
      </c>
      <c r="D73" t="s">
        <v>7</v>
      </c>
      <c r="E73" s="3" t="str">
        <f t="shared" si="1"/>
        <v>No Outlier</v>
      </c>
    </row>
    <row r="74" spans="1:5" x14ac:dyDescent="0.25">
      <c r="A74" s="1">
        <v>44273</v>
      </c>
      <c r="B74">
        <v>72.767565361917406</v>
      </c>
      <c r="C74" t="s">
        <v>4</v>
      </c>
      <c r="D74" t="s">
        <v>8</v>
      </c>
      <c r="E74" s="3" t="str">
        <f t="shared" si="1"/>
        <v>No Outlier</v>
      </c>
    </row>
    <row r="75" spans="1:5" x14ac:dyDescent="0.25">
      <c r="A75" s="1">
        <v>44274</v>
      </c>
      <c r="B75">
        <v>17.5007627479959</v>
      </c>
      <c r="C75" t="s">
        <v>6</v>
      </c>
      <c r="D75" t="s">
        <v>5</v>
      </c>
      <c r="E75" s="3" t="str">
        <f t="shared" si="1"/>
        <v>No Outlier</v>
      </c>
    </row>
    <row r="76" spans="1:5" x14ac:dyDescent="0.25">
      <c r="A76" s="1">
        <v>44275</v>
      </c>
      <c r="B76">
        <v>6607</v>
      </c>
      <c r="C76" t="s">
        <v>9</v>
      </c>
      <c r="D76" t="s">
        <v>7</v>
      </c>
      <c r="E76" s="3" t="str">
        <f t="shared" si="1"/>
        <v>No Outlier</v>
      </c>
    </row>
    <row r="77" spans="1:5" x14ac:dyDescent="0.25">
      <c r="A77" s="1">
        <v>44276</v>
      </c>
      <c r="B77">
        <v>52.2457250437459</v>
      </c>
      <c r="C77" t="s">
        <v>6</v>
      </c>
      <c r="D77" t="s">
        <v>8</v>
      </c>
      <c r="E77" s="3" t="str">
        <f t="shared" si="1"/>
        <v>No Outlier</v>
      </c>
    </row>
    <row r="78" spans="1:5" x14ac:dyDescent="0.25">
      <c r="A78" s="1">
        <v>44277</v>
      </c>
      <c r="B78">
        <v>26.592730335107301</v>
      </c>
      <c r="C78" t="s">
        <v>11</v>
      </c>
      <c r="D78" t="s">
        <v>8</v>
      </c>
      <c r="E78" s="3" t="str">
        <f t="shared" si="1"/>
        <v>No Outlier</v>
      </c>
    </row>
    <row r="79" spans="1:5" x14ac:dyDescent="0.25">
      <c r="A79" s="1">
        <v>44278</v>
      </c>
      <c r="B79">
        <v>94.695723709129297</v>
      </c>
      <c r="C79" t="s">
        <v>6</v>
      </c>
      <c r="D79" t="s">
        <v>8</v>
      </c>
      <c r="E79" s="3" t="str">
        <f t="shared" si="1"/>
        <v>No Outlier</v>
      </c>
    </row>
    <row r="80" spans="1:5" x14ac:dyDescent="0.25">
      <c r="A80" s="1">
        <v>44279</v>
      </c>
      <c r="B80">
        <v>13564</v>
      </c>
      <c r="C80" t="s">
        <v>6</v>
      </c>
      <c r="D80" t="s">
        <v>7</v>
      </c>
      <c r="E80" s="3" t="str">
        <f t="shared" si="1"/>
        <v>No Outlier</v>
      </c>
    </row>
    <row r="81" spans="1:5" x14ac:dyDescent="0.25">
      <c r="A81" s="1">
        <v>44280</v>
      </c>
      <c r="B81">
        <v>16.667395323007501</v>
      </c>
      <c r="C81" t="s">
        <v>11</v>
      </c>
      <c r="D81" t="s">
        <v>8</v>
      </c>
      <c r="E81" s="3" t="str">
        <f t="shared" si="1"/>
        <v>No Outlier</v>
      </c>
    </row>
    <row r="82" spans="1:5" x14ac:dyDescent="0.25">
      <c r="A82" s="1">
        <v>44281</v>
      </c>
      <c r="B82">
        <v>24555</v>
      </c>
      <c r="C82" t="s">
        <v>9</v>
      </c>
      <c r="D82" t="s">
        <v>7</v>
      </c>
      <c r="E82" s="3" t="str">
        <f t="shared" si="1"/>
        <v>No Outlier</v>
      </c>
    </row>
    <row r="83" spans="1:5" x14ac:dyDescent="0.25">
      <c r="A83" s="1">
        <v>44282</v>
      </c>
      <c r="B83">
        <v>17.666281755660702</v>
      </c>
      <c r="C83" t="s">
        <v>4</v>
      </c>
      <c r="D83" t="s">
        <v>8</v>
      </c>
      <c r="E83" s="3" t="str">
        <f t="shared" si="1"/>
        <v>No Outlier</v>
      </c>
    </row>
    <row r="84" spans="1:5" x14ac:dyDescent="0.25">
      <c r="A84" s="1">
        <v>44283</v>
      </c>
      <c r="B84">
        <v>78147</v>
      </c>
      <c r="C84" t="s">
        <v>6</v>
      </c>
      <c r="D84" t="s">
        <v>7</v>
      </c>
      <c r="E84" s="3" t="str">
        <f t="shared" si="1"/>
        <v>Outlier</v>
      </c>
    </row>
    <row r="85" spans="1:5" x14ac:dyDescent="0.25">
      <c r="A85" s="1">
        <v>44284</v>
      </c>
      <c r="B85">
        <v>12.3264100627904</v>
      </c>
      <c r="C85" t="s">
        <v>9</v>
      </c>
      <c r="D85" t="s">
        <v>5</v>
      </c>
      <c r="E85" s="3" t="str">
        <f t="shared" si="1"/>
        <v>No Outlier</v>
      </c>
    </row>
    <row r="86" spans="1:5" x14ac:dyDescent="0.25">
      <c r="A86" s="1">
        <v>44285</v>
      </c>
      <c r="B86">
        <v>73494</v>
      </c>
      <c r="C86" t="s">
        <v>6</v>
      </c>
      <c r="D86" t="s">
        <v>7</v>
      </c>
      <c r="E86" s="3" t="str">
        <f t="shared" si="1"/>
        <v>Outlier</v>
      </c>
    </row>
    <row r="87" spans="1:5" x14ac:dyDescent="0.25">
      <c r="A87" s="1">
        <v>44286</v>
      </c>
      <c r="B87">
        <v>91.7653939861423</v>
      </c>
      <c r="C87" t="s">
        <v>10</v>
      </c>
      <c r="D87" t="s">
        <v>8</v>
      </c>
      <c r="E87" s="3" t="str">
        <f t="shared" si="1"/>
        <v>No Outlier</v>
      </c>
    </row>
    <row r="88" spans="1:5" x14ac:dyDescent="0.25">
      <c r="A88" s="1">
        <v>44287</v>
      </c>
      <c r="B88">
        <v>19.810593948869101</v>
      </c>
      <c r="C88" t="s">
        <v>10</v>
      </c>
      <c r="D88" t="s">
        <v>5</v>
      </c>
      <c r="E88" s="3" t="str">
        <f t="shared" si="1"/>
        <v>No Outlier</v>
      </c>
    </row>
    <row r="89" spans="1:5" x14ac:dyDescent="0.25">
      <c r="A89" s="1">
        <v>44288</v>
      </c>
      <c r="B89">
        <v>12.7995191003708</v>
      </c>
      <c r="C89" t="s">
        <v>9</v>
      </c>
      <c r="D89" t="s">
        <v>5</v>
      </c>
      <c r="E89" s="3" t="str">
        <f t="shared" si="1"/>
        <v>No Outlier</v>
      </c>
    </row>
    <row r="90" spans="1:5" x14ac:dyDescent="0.25">
      <c r="A90" s="1">
        <v>44289</v>
      </c>
      <c r="B90">
        <v>2.8854379207209702</v>
      </c>
      <c r="C90" t="s">
        <v>4</v>
      </c>
      <c r="D90" t="s">
        <v>5</v>
      </c>
      <c r="E90" s="3" t="str">
        <f t="shared" si="1"/>
        <v>No Outlier</v>
      </c>
    </row>
    <row r="91" spans="1:5" x14ac:dyDescent="0.25">
      <c r="A91" s="1">
        <v>44290</v>
      </c>
      <c r="B91">
        <v>544</v>
      </c>
      <c r="C91" t="s">
        <v>11</v>
      </c>
      <c r="D91" t="s">
        <v>5</v>
      </c>
      <c r="E91" s="3" t="str">
        <f t="shared" si="1"/>
        <v>No Outlier</v>
      </c>
    </row>
    <row r="92" spans="1:5" x14ac:dyDescent="0.25">
      <c r="A92" s="1">
        <v>44291</v>
      </c>
      <c r="B92">
        <v>36439</v>
      </c>
      <c r="C92" t="s">
        <v>4</v>
      </c>
      <c r="D92" t="s">
        <v>7</v>
      </c>
      <c r="E92" s="3" t="str">
        <f t="shared" si="1"/>
        <v>No Outlier</v>
      </c>
    </row>
    <row r="93" spans="1:5" x14ac:dyDescent="0.25">
      <c r="A93" s="1">
        <v>44292</v>
      </c>
      <c r="B93">
        <v>2.4262325091221899</v>
      </c>
      <c r="C93" t="s">
        <v>11</v>
      </c>
      <c r="D93" t="s">
        <v>5</v>
      </c>
      <c r="E93" s="3" t="str">
        <f t="shared" si="1"/>
        <v>No Outlier</v>
      </c>
    </row>
    <row r="94" spans="1:5" x14ac:dyDescent="0.25">
      <c r="A94" s="1">
        <v>44293</v>
      </c>
      <c r="B94">
        <v>50.545333415593198</v>
      </c>
      <c r="C94" t="s">
        <v>9</v>
      </c>
      <c r="D94" t="s">
        <v>8</v>
      </c>
      <c r="E94" s="3" t="str">
        <f t="shared" si="1"/>
        <v>No Outlier</v>
      </c>
    </row>
    <row r="95" spans="1:5" x14ac:dyDescent="0.25">
      <c r="A95" s="1">
        <v>44294</v>
      </c>
      <c r="B95">
        <v>36.213336012792396</v>
      </c>
      <c r="C95" t="s">
        <v>4</v>
      </c>
      <c r="D95" t="s">
        <v>8</v>
      </c>
      <c r="E95" s="3" t="str">
        <f t="shared" si="1"/>
        <v>No Outlier</v>
      </c>
    </row>
    <row r="96" spans="1:5" x14ac:dyDescent="0.25">
      <c r="A96" s="1">
        <v>44295</v>
      </c>
      <c r="B96">
        <v>73.626024689112995</v>
      </c>
      <c r="C96" t="s">
        <v>6</v>
      </c>
      <c r="D96" t="s">
        <v>8</v>
      </c>
      <c r="E96" s="3" t="str">
        <f t="shared" si="1"/>
        <v>No Outlier</v>
      </c>
    </row>
    <row r="97" spans="1:5" x14ac:dyDescent="0.25">
      <c r="A97" s="1">
        <v>44296</v>
      </c>
      <c r="B97">
        <v>95096</v>
      </c>
      <c r="C97" t="s">
        <v>4</v>
      </c>
      <c r="D97" t="s">
        <v>7</v>
      </c>
      <c r="E97" s="3" t="str">
        <f t="shared" si="1"/>
        <v>Outlier</v>
      </c>
    </row>
    <row r="98" spans="1:5" x14ac:dyDescent="0.25">
      <c r="A98" s="1">
        <v>44297</v>
      </c>
      <c r="B98">
        <v>80.904522398205799</v>
      </c>
      <c r="C98" t="s">
        <v>9</v>
      </c>
      <c r="D98" t="s">
        <v>8</v>
      </c>
      <c r="E98" s="3" t="str">
        <f t="shared" si="1"/>
        <v>No Outlier</v>
      </c>
    </row>
    <row r="99" spans="1:5" x14ac:dyDescent="0.25">
      <c r="A99" s="1">
        <v>44298</v>
      </c>
      <c r="B99">
        <v>16.274207925347199</v>
      </c>
      <c r="C99" t="s">
        <v>4</v>
      </c>
      <c r="D99" t="s">
        <v>5</v>
      </c>
      <c r="E99" s="3" t="str">
        <f t="shared" si="1"/>
        <v>No Outlier</v>
      </c>
    </row>
    <row r="100" spans="1:5" x14ac:dyDescent="0.25">
      <c r="A100" s="1">
        <v>44299</v>
      </c>
      <c r="B100">
        <v>20.329867221494101</v>
      </c>
      <c r="C100" t="s">
        <v>4</v>
      </c>
      <c r="D100" t="s">
        <v>8</v>
      </c>
      <c r="E100" s="3" t="str">
        <f t="shared" si="1"/>
        <v>No Outlier</v>
      </c>
    </row>
    <row r="101" spans="1:5" x14ac:dyDescent="0.25">
      <c r="A101" s="1">
        <v>44300</v>
      </c>
      <c r="B101">
        <v>3.8307986204312501</v>
      </c>
      <c r="C101" t="s">
        <v>10</v>
      </c>
      <c r="D101" t="s">
        <v>5</v>
      </c>
      <c r="E101" s="3" t="str">
        <f t="shared" si="1"/>
        <v>No Outlier</v>
      </c>
    </row>
    <row r="102" spans="1:5" x14ac:dyDescent="0.25">
      <c r="A102" s="1">
        <v>44301</v>
      </c>
      <c r="B102">
        <v>14359</v>
      </c>
      <c r="C102" t="s">
        <v>11</v>
      </c>
      <c r="D102" t="s">
        <v>7</v>
      </c>
      <c r="E102" s="3" t="str">
        <f t="shared" si="1"/>
        <v>No Outlier</v>
      </c>
    </row>
    <row r="103" spans="1:5" x14ac:dyDescent="0.25">
      <c r="A103" s="1">
        <v>44302</v>
      </c>
      <c r="B103">
        <v>45319</v>
      </c>
      <c r="C103" t="s">
        <v>9</v>
      </c>
      <c r="D103" t="s">
        <v>7</v>
      </c>
      <c r="E103" s="3" t="str">
        <f t="shared" si="1"/>
        <v>No Outlier</v>
      </c>
    </row>
    <row r="104" spans="1:5" x14ac:dyDescent="0.25">
      <c r="A104" s="1">
        <v>44303</v>
      </c>
      <c r="B104">
        <v>16.660565725080101</v>
      </c>
      <c r="C104" t="s">
        <v>10</v>
      </c>
      <c r="D104" t="s">
        <v>5</v>
      </c>
      <c r="E104" s="3" t="str">
        <f t="shared" si="1"/>
        <v>No Outlier</v>
      </c>
    </row>
    <row r="105" spans="1:5" x14ac:dyDescent="0.25">
      <c r="A105" s="1">
        <v>44304</v>
      </c>
      <c r="B105">
        <v>21.191829235723699</v>
      </c>
      <c r="C105" t="s">
        <v>10</v>
      </c>
      <c r="D105" t="s">
        <v>8</v>
      </c>
      <c r="E105" s="3" t="str">
        <f t="shared" si="1"/>
        <v>No Outlier</v>
      </c>
    </row>
    <row r="106" spans="1:5" x14ac:dyDescent="0.25">
      <c r="A106" s="1">
        <v>44305</v>
      </c>
      <c r="B106">
        <v>8.6476618640932994</v>
      </c>
      <c r="C106" t="s">
        <v>10</v>
      </c>
      <c r="D106" t="s">
        <v>5</v>
      </c>
      <c r="E106" s="3" t="str">
        <f t="shared" si="1"/>
        <v>No Outlier</v>
      </c>
    </row>
    <row r="107" spans="1:5" x14ac:dyDescent="0.25">
      <c r="A107" s="1">
        <v>44306</v>
      </c>
      <c r="B107">
        <v>11.259649689362201</v>
      </c>
      <c r="C107" t="s">
        <v>6</v>
      </c>
      <c r="D107" t="s">
        <v>5</v>
      </c>
      <c r="E107" s="3" t="str">
        <f t="shared" si="1"/>
        <v>No Outlier</v>
      </c>
    </row>
    <row r="108" spans="1:5" x14ac:dyDescent="0.25">
      <c r="A108" s="1">
        <v>44308</v>
      </c>
      <c r="B108">
        <v>76.108053095705301</v>
      </c>
      <c r="C108" t="s">
        <v>9</v>
      </c>
      <c r="D108" t="s">
        <v>8</v>
      </c>
      <c r="E108" s="3" t="str">
        <f t="shared" si="1"/>
        <v>No Outlier</v>
      </c>
    </row>
    <row r="109" spans="1:5" x14ac:dyDescent="0.25">
      <c r="A109" s="1">
        <v>44309</v>
      </c>
      <c r="B109">
        <v>12.3278403149501</v>
      </c>
      <c r="C109" t="s">
        <v>4</v>
      </c>
      <c r="D109" t="s">
        <v>8</v>
      </c>
      <c r="E109" s="3" t="str">
        <f t="shared" si="1"/>
        <v>No Outlier</v>
      </c>
    </row>
    <row r="110" spans="1:5" x14ac:dyDescent="0.25">
      <c r="A110" s="1">
        <v>44310</v>
      </c>
      <c r="B110">
        <v>16.883213664217401</v>
      </c>
      <c r="C110" t="s">
        <v>9</v>
      </c>
      <c r="D110" t="s">
        <v>5</v>
      </c>
      <c r="E110" s="3" t="str">
        <f t="shared" si="1"/>
        <v>No Outlier</v>
      </c>
    </row>
    <row r="111" spans="1:5" x14ac:dyDescent="0.25">
      <c r="A111" s="1">
        <v>44311</v>
      </c>
      <c r="B111">
        <v>19.064939278320601</v>
      </c>
      <c r="C111" t="s">
        <v>10</v>
      </c>
      <c r="D111" t="s">
        <v>5</v>
      </c>
      <c r="E111" s="3" t="str">
        <f t="shared" si="1"/>
        <v>No Outlier</v>
      </c>
    </row>
    <row r="112" spans="1:5" x14ac:dyDescent="0.25">
      <c r="A112" s="1">
        <v>44312</v>
      </c>
      <c r="B112">
        <v>1.7644017897477</v>
      </c>
      <c r="C112" t="s">
        <v>4</v>
      </c>
      <c r="D112" t="s">
        <v>5</v>
      </c>
      <c r="E112" s="3" t="str">
        <f t="shared" si="1"/>
        <v>No Outlier</v>
      </c>
    </row>
    <row r="113" spans="1:5" x14ac:dyDescent="0.25">
      <c r="A113" s="1">
        <v>44313</v>
      </c>
      <c r="B113">
        <v>56.706745688884297</v>
      </c>
      <c r="C113" t="s">
        <v>6</v>
      </c>
      <c r="D113" t="s">
        <v>8</v>
      </c>
      <c r="E113" s="3" t="str">
        <f t="shared" si="1"/>
        <v>No Outlier</v>
      </c>
    </row>
    <row r="114" spans="1:5" x14ac:dyDescent="0.25">
      <c r="A114" s="1">
        <v>44314</v>
      </c>
      <c r="B114">
        <v>26.334023250081302</v>
      </c>
      <c r="C114" t="s">
        <v>9</v>
      </c>
      <c r="D114" t="s">
        <v>8</v>
      </c>
      <c r="E114" s="3" t="str">
        <f t="shared" si="1"/>
        <v>No Outlier</v>
      </c>
    </row>
    <row r="115" spans="1:5" x14ac:dyDescent="0.25">
      <c r="A115" s="1">
        <v>44315</v>
      </c>
      <c r="B115">
        <v>67.130624750867796</v>
      </c>
      <c r="C115" t="s">
        <v>6</v>
      </c>
      <c r="D115" t="s">
        <v>8</v>
      </c>
      <c r="E115" s="3" t="str">
        <f t="shared" si="1"/>
        <v>No Outlier</v>
      </c>
    </row>
    <row r="116" spans="1:5" x14ac:dyDescent="0.25">
      <c r="A116" s="1">
        <v>44316</v>
      </c>
      <c r="B116">
        <v>66605</v>
      </c>
      <c r="C116" t="s">
        <v>10</v>
      </c>
      <c r="D116" t="s">
        <v>7</v>
      </c>
      <c r="E116" s="3" t="str">
        <f t="shared" si="1"/>
        <v>Outlier</v>
      </c>
    </row>
    <row r="117" spans="1:5" x14ac:dyDescent="0.25">
      <c r="A117" s="1">
        <v>44317</v>
      </c>
      <c r="B117">
        <v>39.997755429858202</v>
      </c>
      <c r="C117" t="s">
        <v>11</v>
      </c>
      <c r="D117" t="s">
        <v>8</v>
      </c>
      <c r="E117" s="3" t="str">
        <f t="shared" si="1"/>
        <v>No Outlier</v>
      </c>
    </row>
    <row r="118" spans="1:5" x14ac:dyDescent="0.25">
      <c r="A118" s="1">
        <v>44318</v>
      </c>
      <c r="B118">
        <v>48228</v>
      </c>
      <c r="C118" t="s">
        <v>6</v>
      </c>
      <c r="D118" t="s">
        <v>7</v>
      </c>
      <c r="E118" s="3" t="str">
        <f t="shared" si="1"/>
        <v>No Outlier</v>
      </c>
    </row>
    <row r="119" spans="1:5" x14ac:dyDescent="0.25">
      <c r="A119" s="1">
        <v>44319</v>
      </c>
      <c r="B119">
        <v>10.4139113983224</v>
      </c>
      <c r="C119" t="s">
        <v>6</v>
      </c>
      <c r="D119" t="s">
        <v>5</v>
      </c>
      <c r="E119" s="3" t="str">
        <f t="shared" si="1"/>
        <v>No Outlier</v>
      </c>
    </row>
    <row r="120" spans="1:5" x14ac:dyDescent="0.25">
      <c r="A120" s="1">
        <v>44320</v>
      </c>
      <c r="B120">
        <v>1.69724547596046</v>
      </c>
      <c r="C120" t="s">
        <v>11</v>
      </c>
      <c r="D120" t="s">
        <v>5</v>
      </c>
      <c r="E120" s="3" t="str">
        <f t="shared" si="1"/>
        <v>No Outlier</v>
      </c>
    </row>
    <row r="121" spans="1:5" x14ac:dyDescent="0.25">
      <c r="A121" s="1">
        <v>44321</v>
      </c>
      <c r="B121">
        <v>32.7158965847986</v>
      </c>
      <c r="C121" t="s">
        <v>11</v>
      </c>
      <c r="D121" t="s">
        <v>8</v>
      </c>
      <c r="E121" s="3" t="str">
        <f t="shared" si="1"/>
        <v>No Outlier</v>
      </c>
    </row>
    <row r="122" spans="1:5" x14ac:dyDescent="0.25">
      <c r="A122" s="1">
        <v>44322</v>
      </c>
      <c r="B122">
        <v>87.8419525646691</v>
      </c>
      <c r="C122" t="s">
        <v>11</v>
      </c>
      <c r="D122" t="s">
        <v>8</v>
      </c>
      <c r="E122" s="3" t="str">
        <f t="shared" si="1"/>
        <v>No Outlier</v>
      </c>
    </row>
    <row r="123" spans="1:5" x14ac:dyDescent="0.25">
      <c r="A123" s="1">
        <v>44323</v>
      </c>
      <c r="B123">
        <v>17.517982202092298</v>
      </c>
      <c r="C123" t="s">
        <v>6</v>
      </c>
      <c r="D123" t="s">
        <v>5</v>
      </c>
      <c r="E123" s="3" t="str">
        <f t="shared" si="1"/>
        <v>No Outlier</v>
      </c>
    </row>
    <row r="124" spans="1:5" x14ac:dyDescent="0.25">
      <c r="A124" s="1">
        <v>44324</v>
      </c>
      <c r="B124">
        <v>14.8783676839055</v>
      </c>
      <c r="C124" t="s">
        <v>9</v>
      </c>
      <c r="D124" t="s">
        <v>8</v>
      </c>
      <c r="E124" s="3" t="str">
        <f t="shared" si="1"/>
        <v>No Outlier</v>
      </c>
    </row>
    <row r="125" spans="1:5" x14ac:dyDescent="0.25">
      <c r="A125" s="1">
        <v>44325</v>
      </c>
      <c r="B125">
        <v>66.037048534153996</v>
      </c>
      <c r="C125" t="s">
        <v>6</v>
      </c>
      <c r="D125" t="s">
        <v>8</v>
      </c>
      <c r="E125" s="3" t="str">
        <f t="shared" si="1"/>
        <v>No Outlier</v>
      </c>
    </row>
    <row r="126" spans="1:5" x14ac:dyDescent="0.25">
      <c r="A126" s="1">
        <v>44326</v>
      </c>
      <c r="B126">
        <v>9.3987781587229602</v>
      </c>
      <c r="C126" t="s">
        <v>11</v>
      </c>
      <c r="D126" t="s">
        <v>5</v>
      </c>
      <c r="E126" s="3" t="str">
        <f t="shared" si="1"/>
        <v>No Outlier</v>
      </c>
    </row>
    <row r="127" spans="1:5" x14ac:dyDescent="0.25">
      <c r="A127" s="1">
        <v>44327</v>
      </c>
      <c r="B127">
        <v>40003</v>
      </c>
      <c r="C127" t="s">
        <v>9</v>
      </c>
      <c r="D127" t="s">
        <v>7</v>
      </c>
      <c r="E127" s="3" t="str">
        <f t="shared" si="1"/>
        <v>No Outlier</v>
      </c>
    </row>
    <row r="128" spans="1:5" x14ac:dyDescent="0.25">
      <c r="A128" s="1">
        <v>44328</v>
      </c>
      <c r="B128">
        <v>42752</v>
      </c>
      <c r="C128" t="s">
        <v>6</v>
      </c>
      <c r="D128" t="s">
        <v>7</v>
      </c>
      <c r="E128" s="3" t="str">
        <f t="shared" si="1"/>
        <v>No Outlier</v>
      </c>
    </row>
    <row r="129" spans="1:5" x14ac:dyDescent="0.25">
      <c r="A129" s="1">
        <v>44329</v>
      </c>
      <c r="B129">
        <v>10.209524142049901</v>
      </c>
      <c r="C129" t="s">
        <v>11</v>
      </c>
      <c r="D129" t="s">
        <v>5</v>
      </c>
      <c r="E129" s="3" t="str">
        <f t="shared" si="1"/>
        <v>No Outlier</v>
      </c>
    </row>
    <row r="130" spans="1:5" x14ac:dyDescent="0.25">
      <c r="A130" s="1">
        <v>44330</v>
      </c>
      <c r="B130">
        <v>12.5685616745573</v>
      </c>
      <c r="C130" t="s">
        <v>4</v>
      </c>
      <c r="D130" t="s">
        <v>5</v>
      </c>
      <c r="E130" s="3" t="str">
        <f t="shared" si="1"/>
        <v>No Outlier</v>
      </c>
    </row>
    <row r="131" spans="1:5" x14ac:dyDescent="0.25">
      <c r="A131" s="1">
        <v>44331</v>
      </c>
      <c r="B131">
        <v>4.0091851122994102</v>
      </c>
      <c r="C131" t="s">
        <v>9</v>
      </c>
      <c r="D131" t="s">
        <v>5</v>
      </c>
      <c r="E131" s="3" t="str">
        <f t="shared" si="1"/>
        <v>No Outlier</v>
      </c>
    </row>
    <row r="132" spans="1:5" x14ac:dyDescent="0.25">
      <c r="A132" s="1">
        <v>44332</v>
      </c>
      <c r="B132">
        <v>77384</v>
      </c>
      <c r="C132" t="s">
        <v>6</v>
      </c>
      <c r="D132" t="s">
        <v>7</v>
      </c>
      <c r="E132" s="3" t="str">
        <f t="shared" ref="E132:E195" si="2">IF(OR(B132&lt;$I$11, B132&gt;$I$10), "Outlier", "No Outlier")</f>
        <v>Outlier</v>
      </c>
    </row>
    <row r="133" spans="1:5" x14ac:dyDescent="0.25">
      <c r="A133" s="1">
        <v>44333</v>
      </c>
      <c r="B133">
        <v>34451</v>
      </c>
      <c r="C133" t="s">
        <v>11</v>
      </c>
      <c r="D133" t="s">
        <v>7</v>
      </c>
      <c r="E133" s="3" t="str">
        <f t="shared" si="2"/>
        <v>No Outlier</v>
      </c>
    </row>
    <row r="134" spans="1:5" x14ac:dyDescent="0.25">
      <c r="A134" s="1">
        <v>44334</v>
      </c>
      <c r="B134">
        <v>95.235466812341997</v>
      </c>
      <c r="C134" t="s">
        <v>4</v>
      </c>
      <c r="D134" t="s">
        <v>8</v>
      </c>
      <c r="E134" s="3" t="str">
        <f t="shared" si="2"/>
        <v>No Outlier</v>
      </c>
    </row>
    <row r="135" spans="1:5" x14ac:dyDescent="0.25">
      <c r="A135" s="1">
        <v>44335</v>
      </c>
      <c r="B135">
        <v>93.938775394069395</v>
      </c>
      <c r="C135" t="s">
        <v>10</v>
      </c>
      <c r="D135" t="s">
        <v>8</v>
      </c>
      <c r="E135" s="3" t="str">
        <f t="shared" si="2"/>
        <v>No Outlier</v>
      </c>
    </row>
    <row r="136" spans="1:5" x14ac:dyDescent="0.25">
      <c r="A136" s="1">
        <v>44336</v>
      </c>
      <c r="B136">
        <v>14.4028209685912</v>
      </c>
      <c r="C136" t="s">
        <v>6</v>
      </c>
      <c r="D136" t="s">
        <v>5</v>
      </c>
      <c r="E136" s="3" t="str">
        <f t="shared" si="2"/>
        <v>No Outlier</v>
      </c>
    </row>
    <row r="137" spans="1:5" x14ac:dyDescent="0.25">
      <c r="A137" s="1">
        <v>44337</v>
      </c>
      <c r="B137">
        <v>98.222016934303795</v>
      </c>
      <c r="C137" t="s">
        <v>4</v>
      </c>
      <c r="D137" t="s">
        <v>8</v>
      </c>
      <c r="E137" s="3" t="str">
        <f t="shared" si="2"/>
        <v>No Outlier</v>
      </c>
    </row>
    <row r="138" spans="1:5" x14ac:dyDescent="0.25">
      <c r="A138" s="1">
        <v>44338</v>
      </c>
      <c r="B138">
        <v>59.613856919242203</v>
      </c>
      <c r="C138" t="s">
        <v>6</v>
      </c>
      <c r="D138" t="s">
        <v>8</v>
      </c>
      <c r="E138" s="3" t="str">
        <f t="shared" si="2"/>
        <v>No Outlier</v>
      </c>
    </row>
    <row r="139" spans="1:5" x14ac:dyDescent="0.25">
      <c r="A139" s="1">
        <v>44339</v>
      </c>
      <c r="B139">
        <v>83561</v>
      </c>
      <c r="C139" t="s">
        <v>9</v>
      </c>
      <c r="D139" t="s">
        <v>7</v>
      </c>
      <c r="E139" s="3" t="str">
        <f t="shared" si="2"/>
        <v>Outlier</v>
      </c>
    </row>
    <row r="140" spans="1:5" x14ac:dyDescent="0.25">
      <c r="A140" s="1">
        <v>44340</v>
      </c>
      <c r="B140">
        <v>17.707198847783001</v>
      </c>
      <c r="C140" t="s">
        <v>11</v>
      </c>
      <c r="D140" t="s">
        <v>5</v>
      </c>
      <c r="E140" s="3" t="str">
        <f t="shared" si="2"/>
        <v>No Outlier</v>
      </c>
    </row>
    <row r="141" spans="1:5" x14ac:dyDescent="0.25">
      <c r="A141" s="1">
        <v>44341</v>
      </c>
      <c r="B141">
        <v>569.98644999999999</v>
      </c>
      <c r="C141" t="s">
        <v>6</v>
      </c>
      <c r="D141" t="s">
        <v>8</v>
      </c>
      <c r="E141" s="3" t="str">
        <f t="shared" si="2"/>
        <v>No Outlier</v>
      </c>
    </row>
    <row r="142" spans="1:5" x14ac:dyDescent="0.25">
      <c r="A142" s="1">
        <v>44342</v>
      </c>
      <c r="B142">
        <v>94.082355431426805</v>
      </c>
      <c r="C142" t="s">
        <v>9</v>
      </c>
      <c r="D142" t="s">
        <v>8</v>
      </c>
      <c r="E142" s="3" t="str">
        <f t="shared" si="2"/>
        <v>No Outlier</v>
      </c>
    </row>
    <row r="143" spans="1:5" x14ac:dyDescent="0.25">
      <c r="A143" s="1">
        <v>44343</v>
      </c>
      <c r="B143">
        <v>83.849452586702</v>
      </c>
      <c r="C143" t="s">
        <v>10</v>
      </c>
      <c r="D143" t="s">
        <v>8</v>
      </c>
      <c r="E143" s="3" t="str">
        <f t="shared" si="2"/>
        <v>No Outlier</v>
      </c>
    </row>
    <row r="144" spans="1:5" x14ac:dyDescent="0.25">
      <c r="A144" s="1">
        <v>44344</v>
      </c>
      <c r="B144">
        <v>6.6725611456635701</v>
      </c>
      <c r="C144" t="s">
        <v>9</v>
      </c>
      <c r="D144" t="s">
        <v>5</v>
      </c>
      <c r="E144" s="3" t="str">
        <f t="shared" si="2"/>
        <v>No Outlier</v>
      </c>
    </row>
    <row r="145" spans="1:5" x14ac:dyDescent="0.25">
      <c r="A145" s="1">
        <v>44345</v>
      </c>
      <c r="B145">
        <v>19.9791443313574</v>
      </c>
      <c r="C145" t="s">
        <v>6</v>
      </c>
      <c r="D145" t="s">
        <v>5</v>
      </c>
      <c r="E145" s="3" t="str">
        <f t="shared" si="2"/>
        <v>No Outlier</v>
      </c>
    </row>
    <row r="146" spans="1:5" x14ac:dyDescent="0.25">
      <c r="A146" s="1">
        <v>44346</v>
      </c>
      <c r="B146">
        <v>63529</v>
      </c>
      <c r="C146" t="s">
        <v>9</v>
      </c>
      <c r="D146" t="s">
        <v>7</v>
      </c>
      <c r="E146" s="3" t="str">
        <f t="shared" si="2"/>
        <v>No Outlier</v>
      </c>
    </row>
    <row r="147" spans="1:5" x14ac:dyDescent="0.25">
      <c r="A147" s="1">
        <v>44347</v>
      </c>
      <c r="B147">
        <v>41.061154752370598</v>
      </c>
      <c r="C147" t="s">
        <v>9</v>
      </c>
      <c r="D147" t="s">
        <v>8</v>
      </c>
      <c r="E147" s="3" t="str">
        <f t="shared" si="2"/>
        <v>No Outlier</v>
      </c>
    </row>
    <row r="148" spans="1:5" x14ac:dyDescent="0.25">
      <c r="A148" s="1">
        <v>44349</v>
      </c>
      <c r="B148">
        <v>96422</v>
      </c>
      <c r="C148" t="s">
        <v>4</v>
      </c>
      <c r="D148" t="s">
        <v>7</v>
      </c>
      <c r="E148" s="3" t="str">
        <f t="shared" si="2"/>
        <v>Outlier</v>
      </c>
    </row>
    <row r="149" spans="1:5" x14ac:dyDescent="0.25">
      <c r="A149" s="1">
        <v>44350</v>
      </c>
      <c r="B149">
        <v>8.2764461296624408</v>
      </c>
      <c r="C149" t="s">
        <v>6</v>
      </c>
      <c r="D149" t="s">
        <v>5</v>
      </c>
      <c r="E149" s="3" t="str">
        <f t="shared" si="2"/>
        <v>No Outlier</v>
      </c>
    </row>
    <row r="150" spans="1:5" x14ac:dyDescent="0.25">
      <c r="A150" s="1">
        <v>44351</v>
      </c>
      <c r="B150">
        <v>46704</v>
      </c>
      <c r="C150" t="s">
        <v>6</v>
      </c>
      <c r="D150" t="s">
        <v>7</v>
      </c>
      <c r="E150" s="3" t="str">
        <f t="shared" si="2"/>
        <v>No Outlier</v>
      </c>
    </row>
    <row r="151" spans="1:5" x14ac:dyDescent="0.25">
      <c r="A151" s="1">
        <v>44352</v>
      </c>
      <c r="B151">
        <v>18.355173188572799</v>
      </c>
      <c r="C151" t="s">
        <v>6</v>
      </c>
      <c r="D151" t="s">
        <v>5</v>
      </c>
      <c r="E151" s="3" t="str">
        <f t="shared" si="2"/>
        <v>No Outlier</v>
      </c>
    </row>
    <row r="152" spans="1:5" x14ac:dyDescent="0.25">
      <c r="A152" s="1">
        <v>44353</v>
      </c>
      <c r="B152">
        <v>98.957260174542597</v>
      </c>
      <c r="C152" t="s">
        <v>4</v>
      </c>
      <c r="D152" t="s">
        <v>8</v>
      </c>
      <c r="E152" s="3" t="str">
        <f t="shared" si="2"/>
        <v>No Outlier</v>
      </c>
    </row>
    <row r="153" spans="1:5" x14ac:dyDescent="0.25">
      <c r="A153" s="1">
        <v>44354</v>
      </c>
      <c r="B153">
        <v>96.834199453381899</v>
      </c>
      <c r="C153" t="s">
        <v>4</v>
      </c>
      <c r="D153" t="s">
        <v>8</v>
      </c>
      <c r="E153" s="3" t="str">
        <f t="shared" si="2"/>
        <v>No Outlier</v>
      </c>
    </row>
    <row r="154" spans="1:5" x14ac:dyDescent="0.25">
      <c r="A154" s="1">
        <v>44355</v>
      </c>
      <c r="B154">
        <v>19.341718213360199</v>
      </c>
      <c r="C154" t="s">
        <v>10</v>
      </c>
      <c r="D154" t="s">
        <v>5</v>
      </c>
      <c r="E154" s="3" t="str">
        <f t="shared" si="2"/>
        <v>No Outlier</v>
      </c>
    </row>
    <row r="155" spans="1:5" x14ac:dyDescent="0.25">
      <c r="A155" s="1">
        <v>44356</v>
      </c>
      <c r="B155">
        <v>62711</v>
      </c>
      <c r="C155" t="s">
        <v>11</v>
      </c>
      <c r="D155" t="s">
        <v>7</v>
      </c>
      <c r="E155" s="3" t="str">
        <f t="shared" si="2"/>
        <v>No Outlier</v>
      </c>
    </row>
    <row r="156" spans="1:5" x14ac:dyDescent="0.25">
      <c r="A156" s="1">
        <v>44357</v>
      </c>
      <c r="B156">
        <v>18.298391876232799</v>
      </c>
      <c r="C156" t="s">
        <v>11</v>
      </c>
      <c r="D156" t="s">
        <v>5</v>
      </c>
      <c r="E156" s="3" t="str">
        <f t="shared" si="2"/>
        <v>No Outlier</v>
      </c>
    </row>
    <row r="157" spans="1:5" x14ac:dyDescent="0.25">
      <c r="A157" s="1">
        <v>44358</v>
      </c>
      <c r="B157">
        <v>3.7389529033720001</v>
      </c>
      <c r="C157" t="s">
        <v>4</v>
      </c>
      <c r="D157" t="s">
        <v>5</v>
      </c>
      <c r="E157" s="3" t="str">
        <f t="shared" si="2"/>
        <v>No Outlier</v>
      </c>
    </row>
    <row r="158" spans="1:5" x14ac:dyDescent="0.25">
      <c r="A158" s="1">
        <v>44359</v>
      </c>
      <c r="B158">
        <v>66537</v>
      </c>
      <c r="C158" t="s">
        <v>10</v>
      </c>
      <c r="D158" t="s">
        <v>7</v>
      </c>
      <c r="E158" s="3" t="str">
        <f t="shared" si="2"/>
        <v>Outlier</v>
      </c>
    </row>
    <row r="159" spans="1:5" x14ac:dyDescent="0.25">
      <c r="A159" s="1">
        <v>44360</v>
      </c>
      <c r="B159">
        <v>66.093346046979804</v>
      </c>
      <c r="C159" t="s">
        <v>6</v>
      </c>
      <c r="D159" t="s">
        <v>8</v>
      </c>
      <c r="E159" s="3" t="str">
        <f t="shared" si="2"/>
        <v>No Outlier</v>
      </c>
    </row>
    <row r="160" spans="1:5" x14ac:dyDescent="0.25">
      <c r="A160" s="1">
        <v>44361</v>
      </c>
      <c r="B160">
        <v>2.52599109100953</v>
      </c>
      <c r="C160" t="s">
        <v>10</v>
      </c>
      <c r="D160" t="s">
        <v>5</v>
      </c>
      <c r="E160" s="3" t="str">
        <f t="shared" si="2"/>
        <v>No Outlier</v>
      </c>
    </row>
    <row r="161" spans="1:5" x14ac:dyDescent="0.25">
      <c r="A161" s="1">
        <v>44362</v>
      </c>
      <c r="B161">
        <v>17.327501499196998</v>
      </c>
      <c r="C161" t="s">
        <v>6</v>
      </c>
      <c r="D161" t="s">
        <v>5</v>
      </c>
      <c r="E161" s="3" t="str">
        <f t="shared" si="2"/>
        <v>No Outlier</v>
      </c>
    </row>
    <row r="162" spans="1:5" x14ac:dyDescent="0.25">
      <c r="A162" s="1">
        <v>44363</v>
      </c>
      <c r="B162">
        <v>66.411926110718895</v>
      </c>
      <c r="C162" t="s">
        <v>6</v>
      </c>
      <c r="D162" t="s">
        <v>8</v>
      </c>
      <c r="E162" s="3" t="str">
        <f t="shared" si="2"/>
        <v>No Outlier</v>
      </c>
    </row>
    <row r="163" spans="1:5" x14ac:dyDescent="0.25">
      <c r="A163" s="1">
        <v>44364</v>
      </c>
      <c r="B163">
        <v>1.68208289691604</v>
      </c>
      <c r="C163" t="s">
        <v>11</v>
      </c>
      <c r="D163" t="s">
        <v>5</v>
      </c>
      <c r="E163" s="3" t="str">
        <f t="shared" si="2"/>
        <v>No Outlier</v>
      </c>
    </row>
    <row r="164" spans="1:5" x14ac:dyDescent="0.25">
      <c r="A164" s="1">
        <v>44365</v>
      </c>
      <c r="B164">
        <v>87727</v>
      </c>
      <c r="C164" t="s">
        <v>10</v>
      </c>
      <c r="D164" t="s">
        <v>7</v>
      </c>
      <c r="E164" s="3" t="str">
        <f t="shared" si="2"/>
        <v>Outlier</v>
      </c>
    </row>
    <row r="165" spans="1:5" x14ac:dyDescent="0.25">
      <c r="A165" s="1">
        <v>44366</v>
      </c>
      <c r="B165">
        <v>16846</v>
      </c>
      <c r="C165" t="s">
        <v>6</v>
      </c>
      <c r="D165" t="s">
        <v>7</v>
      </c>
      <c r="E165" s="3" t="str">
        <f t="shared" si="2"/>
        <v>No Outlier</v>
      </c>
    </row>
    <row r="166" spans="1:5" x14ac:dyDescent="0.25">
      <c r="A166" s="1">
        <v>44367</v>
      </c>
      <c r="B166">
        <v>88066</v>
      </c>
      <c r="C166" t="s">
        <v>11</v>
      </c>
      <c r="D166" t="s">
        <v>7</v>
      </c>
      <c r="E166" s="3" t="str">
        <f t="shared" si="2"/>
        <v>Outlier</v>
      </c>
    </row>
    <row r="167" spans="1:5" x14ac:dyDescent="0.25">
      <c r="A167" s="1">
        <v>44368</v>
      </c>
      <c r="B167">
        <v>24.972830805630199</v>
      </c>
      <c r="C167" t="s">
        <v>10</v>
      </c>
      <c r="D167" t="s">
        <v>8</v>
      </c>
      <c r="E167" s="3" t="str">
        <f t="shared" si="2"/>
        <v>No Outlier</v>
      </c>
    </row>
    <row r="168" spans="1:5" x14ac:dyDescent="0.25">
      <c r="A168" s="1">
        <v>44369</v>
      </c>
      <c r="B168">
        <v>11028</v>
      </c>
      <c r="C168" t="s">
        <v>10</v>
      </c>
      <c r="D168" t="s">
        <v>7</v>
      </c>
      <c r="E168" s="3" t="str">
        <f t="shared" si="2"/>
        <v>No Outlier</v>
      </c>
    </row>
    <row r="169" spans="1:5" x14ac:dyDescent="0.25">
      <c r="A169" s="1">
        <v>44370</v>
      </c>
      <c r="B169">
        <v>43452</v>
      </c>
      <c r="C169" t="s">
        <v>10</v>
      </c>
      <c r="D169" t="s">
        <v>7</v>
      </c>
      <c r="E169" s="3" t="str">
        <f t="shared" si="2"/>
        <v>No Outlier</v>
      </c>
    </row>
    <row r="170" spans="1:5" x14ac:dyDescent="0.25">
      <c r="A170" s="1">
        <v>44371</v>
      </c>
      <c r="B170">
        <v>48.761810906986</v>
      </c>
      <c r="C170" t="s">
        <v>4</v>
      </c>
      <c r="D170" t="s">
        <v>8</v>
      </c>
      <c r="E170" s="3" t="str">
        <f t="shared" si="2"/>
        <v>No Outlier</v>
      </c>
    </row>
    <row r="171" spans="1:5" x14ac:dyDescent="0.25">
      <c r="A171" s="1">
        <v>44372</v>
      </c>
      <c r="B171">
        <v>8.8289832305359308</v>
      </c>
      <c r="C171" t="s">
        <v>4</v>
      </c>
      <c r="D171" t="s">
        <v>5</v>
      </c>
      <c r="E171" s="3" t="str">
        <f t="shared" si="2"/>
        <v>No Outlier</v>
      </c>
    </row>
    <row r="172" spans="1:5" x14ac:dyDescent="0.25">
      <c r="A172" s="1">
        <v>44373</v>
      </c>
      <c r="B172">
        <v>27946</v>
      </c>
      <c r="C172" t="s">
        <v>11</v>
      </c>
      <c r="D172" t="s">
        <v>7</v>
      </c>
      <c r="E172" s="3" t="str">
        <f t="shared" si="2"/>
        <v>No Outlier</v>
      </c>
    </row>
    <row r="173" spans="1:5" x14ac:dyDescent="0.25">
      <c r="A173" s="1">
        <v>44374</v>
      </c>
      <c r="B173">
        <v>17.545952374252199</v>
      </c>
      <c r="C173" t="s">
        <v>9</v>
      </c>
      <c r="D173" t="s">
        <v>5</v>
      </c>
      <c r="E173" s="3" t="str">
        <f t="shared" si="2"/>
        <v>No Outlier</v>
      </c>
    </row>
    <row r="174" spans="1:5" x14ac:dyDescent="0.25">
      <c r="A174" s="1">
        <v>44375</v>
      </c>
      <c r="B174">
        <v>5.5757660452699396</v>
      </c>
      <c r="C174" t="s">
        <v>9</v>
      </c>
      <c r="D174" t="s">
        <v>5</v>
      </c>
      <c r="E174" s="3" t="str">
        <f t="shared" si="2"/>
        <v>No Outlier</v>
      </c>
    </row>
    <row r="175" spans="1:5" x14ac:dyDescent="0.25">
      <c r="A175" s="1">
        <v>44376</v>
      </c>
      <c r="B175">
        <v>35433</v>
      </c>
      <c r="C175" t="s">
        <v>6</v>
      </c>
      <c r="D175" t="s">
        <v>7</v>
      </c>
      <c r="E175" s="3" t="str">
        <f t="shared" si="2"/>
        <v>No Outlier</v>
      </c>
    </row>
    <row r="176" spans="1:5" x14ac:dyDescent="0.25">
      <c r="A176" s="1">
        <v>44377</v>
      </c>
      <c r="B176">
        <v>5.8255694488573004</v>
      </c>
      <c r="C176" t="s">
        <v>10</v>
      </c>
      <c r="D176" t="s">
        <v>5</v>
      </c>
      <c r="E176" s="3" t="str">
        <f t="shared" si="2"/>
        <v>No Outlier</v>
      </c>
    </row>
    <row r="177" spans="1:5" x14ac:dyDescent="0.25">
      <c r="A177" s="1">
        <v>44378</v>
      </c>
      <c r="B177">
        <v>1.17855119764254</v>
      </c>
      <c r="C177" t="s">
        <v>6</v>
      </c>
      <c r="D177" t="s">
        <v>5</v>
      </c>
      <c r="E177" s="3" t="str">
        <f t="shared" si="2"/>
        <v>No Outlier</v>
      </c>
    </row>
    <row r="178" spans="1:5" x14ac:dyDescent="0.25">
      <c r="A178" s="1">
        <v>44379</v>
      </c>
      <c r="B178">
        <v>70.984979712917095</v>
      </c>
      <c r="C178" t="s">
        <v>4</v>
      </c>
      <c r="D178" t="s">
        <v>8</v>
      </c>
      <c r="E178" s="3" t="str">
        <f t="shared" si="2"/>
        <v>No Outlier</v>
      </c>
    </row>
    <row r="179" spans="1:5" x14ac:dyDescent="0.25">
      <c r="A179" s="1">
        <v>44380</v>
      </c>
      <c r="B179">
        <v>62898</v>
      </c>
      <c r="C179" t="s">
        <v>10</v>
      </c>
      <c r="D179" t="s">
        <v>7</v>
      </c>
      <c r="E179" s="3" t="str">
        <f t="shared" si="2"/>
        <v>No Outlier</v>
      </c>
    </row>
    <row r="180" spans="1:5" x14ac:dyDescent="0.25">
      <c r="A180" s="1">
        <v>44381</v>
      </c>
      <c r="B180">
        <v>6.6839307333516702</v>
      </c>
      <c r="C180" t="s">
        <v>6</v>
      </c>
      <c r="D180" t="s">
        <v>5</v>
      </c>
      <c r="E180" s="3" t="str">
        <f t="shared" si="2"/>
        <v>No Outlier</v>
      </c>
    </row>
    <row r="181" spans="1:5" x14ac:dyDescent="0.25">
      <c r="A181" s="1">
        <v>44382</v>
      </c>
      <c r="B181">
        <v>9299.5889999999999</v>
      </c>
      <c r="C181" t="s">
        <v>10</v>
      </c>
      <c r="D181" t="s">
        <v>5</v>
      </c>
      <c r="E181" s="3" t="str">
        <f t="shared" si="2"/>
        <v>No Outlier</v>
      </c>
    </row>
    <row r="182" spans="1:5" x14ac:dyDescent="0.25">
      <c r="A182" s="1">
        <v>44383</v>
      </c>
      <c r="B182">
        <v>55422</v>
      </c>
      <c r="C182" t="s">
        <v>6</v>
      </c>
      <c r="D182" t="s">
        <v>7</v>
      </c>
      <c r="E182" s="3" t="str">
        <f t="shared" si="2"/>
        <v>No Outlier</v>
      </c>
    </row>
    <row r="183" spans="1:5" x14ac:dyDescent="0.25">
      <c r="A183" s="1">
        <v>44384</v>
      </c>
      <c r="B183">
        <v>36091</v>
      </c>
      <c r="C183" t="s">
        <v>6</v>
      </c>
      <c r="D183" t="s">
        <v>7</v>
      </c>
      <c r="E183" s="3" t="str">
        <f t="shared" si="2"/>
        <v>No Outlier</v>
      </c>
    </row>
    <row r="184" spans="1:5" x14ac:dyDescent="0.25">
      <c r="A184" s="1">
        <v>44385</v>
      </c>
      <c r="B184">
        <v>7.8202239939676703</v>
      </c>
      <c r="C184" t="s">
        <v>10</v>
      </c>
      <c r="D184" t="s">
        <v>5</v>
      </c>
      <c r="E184" s="3" t="str">
        <f t="shared" si="2"/>
        <v>No Outlier</v>
      </c>
    </row>
    <row r="185" spans="1:5" x14ac:dyDescent="0.25">
      <c r="A185" s="1">
        <v>44386</v>
      </c>
      <c r="B185">
        <v>6.6093843237821099</v>
      </c>
      <c r="C185" t="s">
        <v>6</v>
      </c>
      <c r="D185" t="s">
        <v>5</v>
      </c>
      <c r="E185" s="3" t="str">
        <f t="shared" si="2"/>
        <v>No Outlier</v>
      </c>
    </row>
    <row r="186" spans="1:5" x14ac:dyDescent="0.25">
      <c r="A186" s="1">
        <v>44387</v>
      </c>
      <c r="B186">
        <v>10.7288169185341</v>
      </c>
      <c r="C186" t="s">
        <v>11</v>
      </c>
      <c r="D186" t="s">
        <v>8</v>
      </c>
      <c r="E186" s="3" t="str">
        <f t="shared" si="2"/>
        <v>No Outlier</v>
      </c>
    </row>
    <row r="187" spans="1:5" x14ac:dyDescent="0.25">
      <c r="A187" s="1">
        <v>44388</v>
      </c>
      <c r="B187">
        <v>15.1582709285454</v>
      </c>
      <c r="C187" t="s">
        <v>10</v>
      </c>
      <c r="D187" t="s">
        <v>5</v>
      </c>
      <c r="E187" s="3" t="str">
        <f t="shared" si="2"/>
        <v>No Outlier</v>
      </c>
    </row>
    <row r="188" spans="1:5" x14ac:dyDescent="0.25">
      <c r="A188" s="1">
        <v>44389</v>
      </c>
      <c r="B188">
        <v>84569</v>
      </c>
      <c r="C188" t="s">
        <v>10</v>
      </c>
      <c r="D188" t="s">
        <v>7</v>
      </c>
      <c r="E188" s="3" t="str">
        <f t="shared" si="2"/>
        <v>Outlier</v>
      </c>
    </row>
    <row r="189" spans="1:5" x14ac:dyDescent="0.25">
      <c r="A189" s="1">
        <v>44390</v>
      </c>
      <c r="B189">
        <v>88442</v>
      </c>
      <c r="C189" t="s">
        <v>4</v>
      </c>
      <c r="D189" t="s">
        <v>7</v>
      </c>
      <c r="E189" s="3" t="str">
        <f t="shared" si="2"/>
        <v>Outlier</v>
      </c>
    </row>
    <row r="190" spans="1:5" x14ac:dyDescent="0.25">
      <c r="A190" s="1">
        <v>44391</v>
      </c>
      <c r="B190">
        <v>5.7619092008286996</v>
      </c>
      <c r="C190" t="s">
        <v>4</v>
      </c>
      <c r="D190" t="s">
        <v>5</v>
      </c>
      <c r="E190" s="3" t="str">
        <f t="shared" si="2"/>
        <v>No Outlier</v>
      </c>
    </row>
    <row r="191" spans="1:5" x14ac:dyDescent="0.25">
      <c r="A191" s="1">
        <v>44392</v>
      </c>
      <c r="B191">
        <v>2.8461146664967401</v>
      </c>
      <c r="C191" t="s">
        <v>11</v>
      </c>
      <c r="D191" t="s">
        <v>5</v>
      </c>
      <c r="E191" s="3" t="str">
        <f t="shared" si="2"/>
        <v>No Outlier</v>
      </c>
    </row>
    <row r="192" spans="1:5" x14ac:dyDescent="0.25">
      <c r="A192" s="1">
        <v>44393</v>
      </c>
      <c r="B192">
        <v>80.9749435609138</v>
      </c>
      <c r="C192" t="s">
        <v>11</v>
      </c>
      <c r="D192" t="s">
        <v>8</v>
      </c>
      <c r="E192" s="3" t="str">
        <f t="shared" si="2"/>
        <v>No Outlier</v>
      </c>
    </row>
    <row r="193" spans="1:5" x14ac:dyDescent="0.25">
      <c r="A193" s="1">
        <v>44394</v>
      </c>
      <c r="B193">
        <v>7.9323634275409196</v>
      </c>
      <c r="C193" t="s">
        <v>4</v>
      </c>
      <c r="D193" t="s">
        <v>5</v>
      </c>
      <c r="E193" s="3" t="str">
        <f t="shared" si="2"/>
        <v>No Outlier</v>
      </c>
    </row>
    <row r="194" spans="1:5" x14ac:dyDescent="0.25">
      <c r="A194" s="1">
        <v>44395</v>
      </c>
      <c r="B194">
        <v>43680</v>
      </c>
      <c r="C194" t="s">
        <v>10</v>
      </c>
      <c r="D194" t="s">
        <v>7</v>
      </c>
      <c r="E194" s="3" t="str">
        <f t="shared" si="2"/>
        <v>No Outlier</v>
      </c>
    </row>
    <row r="195" spans="1:5" x14ac:dyDescent="0.25">
      <c r="A195" s="1">
        <v>44396</v>
      </c>
      <c r="B195">
        <v>8.8945587749567707</v>
      </c>
      <c r="C195" t="s">
        <v>4</v>
      </c>
      <c r="D195" t="s">
        <v>5</v>
      </c>
      <c r="E195" s="3" t="str">
        <f t="shared" si="2"/>
        <v>No Outlier</v>
      </c>
    </row>
    <row r="196" spans="1:5" x14ac:dyDescent="0.25">
      <c r="A196" s="1">
        <v>44397</v>
      </c>
      <c r="B196">
        <v>75701</v>
      </c>
      <c r="C196" t="s">
        <v>10</v>
      </c>
      <c r="D196" t="s">
        <v>7</v>
      </c>
      <c r="E196" s="3" t="str">
        <f t="shared" ref="E196:E259" si="3">IF(OR(B196&lt;$I$11, B196&gt;$I$10), "Outlier", "No Outlier")</f>
        <v>Outlier</v>
      </c>
    </row>
    <row r="197" spans="1:5" x14ac:dyDescent="0.25">
      <c r="A197" s="1">
        <v>44398</v>
      </c>
      <c r="B197">
        <v>10.534100483031899</v>
      </c>
      <c r="C197" t="s">
        <v>10</v>
      </c>
      <c r="D197" t="s">
        <v>5</v>
      </c>
      <c r="E197" s="3" t="str">
        <f t="shared" si="3"/>
        <v>No Outlier</v>
      </c>
    </row>
    <row r="198" spans="1:5" x14ac:dyDescent="0.25">
      <c r="A198" s="1">
        <v>44399</v>
      </c>
      <c r="B198">
        <v>38681</v>
      </c>
      <c r="C198" t="s">
        <v>6</v>
      </c>
      <c r="D198" t="s">
        <v>7</v>
      </c>
      <c r="E198" s="3" t="str">
        <f t="shared" si="3"/>
        <v>No Outlier</v>
      </c>
    </row>
    <row r="199" spans="1:5" x14ac:dyDescent="0.25">
      <c r="A199" s="1">
        <v>44400</v>
      </c>
      <c r="B199">
        <v>77.190341564533995</v>
      </c>
      <c r="C199" t="s">
        <v>10</v>
      </c>
      <c r="D199" t="s">
        <v>8</v>
      </c>
      <c r="E199" s="3" t="str">
        <f t="shared" si="3"/>
        <v>No Outlier</v>
      </c>
    </row>
    <row r="200" spans="1:5" x14ac:dyDescent="0.25">
      <c r="A200" s="1">
        <v>44401</v>
      </c>
      <c r="B200">
        <v>66385</v>
      </c>
      <c r="C200" t="s">
        <v>11</v>
      </c>
      <c r="D200" t="s">
        <v>7</v>
      </c>
      <c r="E200" s="3" t="str">
        <f t="shared" si="3"/>
        <v>Outlier</v>
      </c>
    </row>
    <row r="201" spans="1:5" x14ac:dyDescent="0.25">
      <c r="A201" s="1">
        <v>44402</v>
      </c>
      <c r="B201">
        <v>34571</v>
      </c>
      <c r="C201" t="s">
        <v>6</v>
      </c>
      <c r="D201" t="s">
        <v>7</v>
      </c>
      <c r="E201" s="3" t="str">
        <f t="shared" si="3"/>
        <v>No Outlier</v>
      </c>
    </row>
    <row r="202" spans="1:5" x14ac:dyDescent="0.25">
      <c r="A202" s="1">
        <v>44403</v>
      </c>
      <c r="B202">
        <v>7.9497259387057602</v>
      </c>
      <c r="C202" t="s">
        <v>6</v>
      </c>
      <c r="D202" t="s">
        <v>5</v>
      </c>
      <c r="E202" s="3" t="str">
        <f t="shared" si="3"/>
        <v>No Outlier</v>
      </c>
    </row>
    <row r="203" spans="1:5" x14ac:dyDescent="0.25">
      <c r="A203" s="1">
        <v>44404</v>
      </c>
      <c r="B203">
        <v>39663</v>
      </c>
      <c r="C203" t="s">
        <v>9</v>
      </c>
      <c r="D203" t="s">
        <v>7</v>
      </c>
      <c r="E203" s="3" t="str">
        <f t="shared" si="3"/>
        <v>No Outlier</v>
      </c>
    </row>
    <row r="204" spans="1:5" x14ac:dyDescent="0.25">
      <c r="A204" s="1">
        <v>44405</v>
      </c>
      <c r="B204">
        <v>64609</v>
      </c>
      <c r="C204" t="s">
        <v>10</v>
      </c>
      <c r="D204" t="s">
        <v>7</v>
      </c>
      <c r="E204" s="3" t="str">
        <f t="shared" si="3"/>
        <v>No Outlier</v>
      </c>
    </row>
    <row r="205" spans="1:5" x14ac:dyDescent="0.25">
      <c r="A205" s="1">
        <v>44406</v>
      </c>
      <c r="B205">
        <v>15.2312204671984</v>
      </c>
      <c r="C205" t="s">
        <v>10</v>
      </c>
      <c r="D205" t="s">
        <v>5</v>
      </c>
      <c r="E205" s="3" t="str">
        <f t="shared" si="3"/>
        <v>No Outlier</v>
      </c>
    </row>
    <row r="206" spans="1:5" x14ac:dyDescent="0.25">
      <c r="A206" s="1">
        <v>44407</v>
      </c>
      <c r="B206">
        <v>8.2394844861770302</v>
      </c>
      <c r="C206" t="s">
        <v>10</v>
      </c>
      <c r="D206" t="s">
        <v>5</v>
      </c>
      <c r="E206" s="3" t="str">
        <f t="shared" si="3"/>
        <v>No Outlier</v>
      </c>
    </row>
    <row r="207" spans="1:5" x14ac:dyDescent="0.25">
      <c r="A207" s="1">
        <v>44408</v>
      </c>
      <c r="B207">
        <v>93452</v>
      </c>
      <c r="C207" t="s">
        <v>4</v>
      </c>
      <c r="D207" t="s">
        <v>7</v>
      </c>
      <c r="E207" s="3" t="str">
        <f t="shared" si="3"/>
        <v>Outlier</v>
      </c>
    </row>
    <row r="208" spans="1:5" x14ac:dyDescent="0.25">
      <c r="A208" s="1">
        <v>44409</v>
      </c>
      <c r="B208">
        <v>12.252218468183401</v>
      </c>
      <c r="C208" t="s">
        <v>9</v>
      </c>
      <c r="D208" t="s">
        <v>8</v>
      </c>
      <c r="E208" s="3" t="str">
        <f t="shared" si="3"/>
        <v>No Outlier</v>
      </c>
    </row>
    <row r="209" spans="1:5" x14ac:dyDescent="0.25">
      <c r="A209" s="1">
        <v>44410</v>
      </c>
      <c r="B209">
        <v>92.373031786884297</v>
      </c>
      <c r="C209" t="s">
        <v>4</v>
      </c>
      <c r="D209" t="s">
        <v>8</v>
      </c>
      <c r="E209" s="3" t="str">
        <f t="shared" si="3"/>
        <v>No Outlier</v>
      </c>
    </row>
    <row r="210" spans="1:5" x14ac:dyDescent="0.25">
      <c r="A210" s="1">
        <v>44411</v>
      </c>
      <c r="B210">
        <v>2.2011237820437102</v>
      </c>
      <c r="C210" t="s">
        <v>6</v>
      </c>
      <c r="D210" t="s">
        <v>5</v>
      </c>
      <c r="E210" s="3" t="str">
        <f t="shared" si="3"/>
        <v>No Outlier</v>
      </c>
    </row>
    <row r="211" spans="1:5" x14ac:dyDescent="0.25">
      <c r="A211" s="1">
        <v>44412</v>
      </c>
      <c r="B211">
        <v>6.7416133160557496</v>
      </c>
      <c r="C211" t="s">
        <v>6</v>
      </c>
      <c r="D211" t="s">
        <v>5</v>
      </c>
      <c r="E211" s="3" t="str">
        <f t="shared" si="3"/>
        <v>No Outlier</v>
      </c>
    </row>
    <row r="212" spans="1:5" x14ac:dyDescent="0.25">
      <c r="A212" s="1">
        <v>44413</v>
      </c>
      <c r="B212">
        <v>23320</v>
      </c>
      <c r="C212" t="s">
        <v>11</v>
      </c>
      <c r="D212" t="s">
        <v>7</v>
      </c>
      <c r="E212" s="3" t="str">
        <f t="shared" si="3"/>
        <v>No Outlier</v>
      </c>
    </row>
    <row r="213" spans="1:5" x14ac:dyDescent="0.25">
      <c r="A213" s="1">
        <v>44414</v>
      </c>
      <c r="B213">
        <v>44893</v>
      </c>
      <c r="C213" t="s">
        <v>6</v>
      </c>
      <c r="D213" t="s">
        <v>7</v>
      </c>
      <c r="E213" s="3" t="str">
        <f t="shared" si="3"/>
        <v>No Outlier</v>
      </c>
    </row>
    <row r="214" spans="1:5" x14ac:dyDescent="0.25">
      <c r="A214" s="1">
        <v>44415</v>
      </c>
      <c r="B214">
        <v>17739</v>
      </c>
      <c r="C214" t="s">
        <v>4</v>
      </c>
      <c r="D214" t="s">
        <v>7</v>
      </c>
      <c r="E214" s="3" t="str">
        <f t="shared" si="3"/>
        <v>No Outlier</v>
      </c>
    </row>
    <row r="215" spans="1:5" x14ac:dyDescent="0.25">
      <c r="A215" s="1">
        <v>44416</v>
      </c>
      <c r="B215">
        <v>3.57761692542039</v>
      </c>
      <c r="C215" t="s">
        <v>6</v>
      </c>
      <c r="D215" t="s">
        <v>5</v>
      </c>
      <c r="E215" s="3" t="str">
        <f t="shared" si="3"/>
        <v>No Outlier</v>
      </c>
    </row>
    <row r="216" spans="1:5" x14ac:dyDescent="0.25">
      <c r="A216" s="1">
        <v>44417</v>
      </c>
      <c r="B216">
        <v>70.343759696515406</v>
      </c>
      <c r="C216" t="s">
        <v>9</v>
      </c>
      <c r="D216" t="s">
        <v>8</v>
      </c>
      <c r="E216" s="3" t="str">
        <f t="shared" si="3"/>
        <v>No Outlier</v>
      </c>
    </row>
    <row r="217" spans="1:5" x14ac:dyDescent="0.25">
      <c r="A217" s="1">
        <v>44418</v>
      </c>
      <c r="B217">
        <v>62.860631099374601</v>
      </c>
      <c r="C217" t="s">
        <v>4</v>
      </c>
      <c r="D217" t="s">
        <v>8</v>
      </c>
      <c r="E217" s="3" t="str">
        <f t="shared" si="3"/>
        <v>No Outlier</v>
      </c>
    </row>
    <row r="218" spans="1:5" x14ac:dyDescent="0.25">
      <c r="A218" s="1">
        <v>44419</v>
      </c>
      <c r="B218">
        <v>68.942970774411705</v>
      </c>
      <c r="C218" t="s">
        <v>6</v>
      </c>
      <c r="D218" t="s">
        <v>8</v>
      </c>
      <c r="E218" s="3" t="str">
        <f t="shared" si="3"/>
        <v>No Outlier</v>
      </c>
    </row>
    <row r="219" spans="1:5" x14ac:dyDescent="0.25">
      <c r="A219" s="1">
        <v>44420</v>
      </c>
      <c r="B219">
        <v>8.7542018282563099</v>
      </c>
      <c r="C219" t="s">
        <v>10</v>
      </c>
      <c r="D219" t="s">
        <v>5</v>
      </c>
      <c r="E219" s="3" t="str">
        <f t="shared" si="3"/>
        <v>No Outlier</v>
      </c>
    </row>
    <row r="220" spans="1:5" x14ac:dyDescent="0.25">
      <c r="A220" s="1">
        <v>44421</v>
      </c>
      <c r="B220">
        <v>95476</v>
      </c>
      <c r="C220" t="s">
        <v>10</v>
      </c>
      <c r="D220" t="s">
        <v>7</v>
      </c>
      <c r="E220" s="3" t="str">
        <f t="shared" si="3"/>
        <v>Outlier</v>
      </c>
    </row>
    <row r="221" spans="1:5" x14ac:dyDescent="0.25">
      <c r="A221" s="1">
        <v>44422</v>
      </c>
      <c r="B221">
        <v>63115</v>
      </c>
      <c r="C221" t="s">
        <v>6</v>
      </c>
      <c r="D221" t="s">
        <v>7</v>
      </c>
      <c r="E221" s="3" t="str">
        <f t="shared" si="3"/>
        <v>No Outlier</v>
      </c>
    </row>
    <row r="222" spans="1:5" x14ac:dyDescent="0.25">
      <c r="A222" s="1">
        <v>44423</v>
      </c>
      <c r="B222">
        <v>52537</v>
      </c>
      <c r="C222" t="s">
        <v>11</v>
      </c>
      <c r="D222" t="s">
        <v>7</v>
      </c>
      <c r="E222" s="3" t="str">
        <f t="shared" si="3"/>
        <v>No Outlier</v>
      </c>
    </row>
    <row r="223" spans="1:5" x14ac:dyDescent="0.25">
      <c r="A223" s="1">
        <v>44424</v>
      </c>
      <c r="B223">
        <v>7.9793642114464198</v>
      </c>
      <c r="C223" t="s">
        <v>10</v>
      </c>
      <c r="D223" t="s">
        <v>5</v>
      </c>
      <c r="E223" s="3" t="str">
        <f t="shared" si="3"/>
        <v>No Outlier</v>
      </c>
    </row>
    <row r="224" spans="1:5" x14ac:dyDescent="0.25">
      <c r="A224" s="1">
        <v>44425</v>
      </c>
      <c r="B224">
        <v>57184</v>
      </c>
      <c r="C224" t="s">
        <v>10</v>
      </c>
      <c r="D224" t="s">
        <v>7</v>
      </c>
      <c r="E224" s="3" t="str">
        <f t="shared" si="3"/>
        <v>No Outlier</v>
      </c>
    </row>
    <row r="225" spans="1:5" x14ac:dyDescent="0.25">
      <c r="A225" s="1">
        <v>44426</v>
      </c>
      <c r="B225">
        <v>21011</v>
      </c>
      <c r="C225" t="s">
        <v>6</v>
      </c>
      <c r="D225" t="s">
        <v>7</v>
      </c>
      <c r="E225" s="3" t="str">
        <f t="shared" si="3"/>
        <v>No Outlier</v>
      </c>
    </row>
    <row r="226" spans="1:5" x14ac:dyDescent="0.25">
      <c r="A226" s="1">
        <v>44427</v>
      </c>
      <c r="B226">
        <v>91870</v>
      </c>
      <c r="C226" t="s">
        <v>4</v>
      </c>
      <c r="D226" t="s">
        <v>7</v>
      </c>
      <c r="E226" s="3" t="str">
        <f t="shared" si="3"/>
        <v>Outlier</v>
      </c>
    </row>
    <row r="227" spans="1:5" x14ac:dyDescent="0.25">
      <c r="A227" s="1">
        <v>44428</v>
      </c>
      <c r="B227">
        <v>13.1503654520643</v>
      </c>
      <c r="C227" t="s">
        <v>11</v>
      </c>
      <c r="D227" t="s">
        <v>5</v>
      </c>
      <c r="E227" s="3" t="str">
        <f t="shared" si="3"/>
        <v>No Outlier</v>
      </c>
    </row>
    <row r="228" spans="1:5" x14ac:dyDescent="0.25">
      <c r="A228" s="1">
        <v>44429</v>
      </c>
      <c r="B228">
        <v>48713</v>
      </c>
      <c r="C228" t="s">
        <v>4</v>
      </c>
      <c r="D228" t="s">
        <v>7</v>
      </c>
      <c r="E228" s="3" t="str">
        <f t="shared" si="3"/>
        <v>No Outlier</v>
      </c>
    </row>
    <row r="229" spans="1:5" x14ac:dyDescent="0.25">
      <c r="A229" s="1">
        <v>44430</v>
      </c>
      <c r="B229">
        <v>79000</v>
      </c>
      <c r="C229" t="s">
        <v>4</v>
      </c>
      <c r="D229" t="s">
        <v>7</v>
      </c>
      <c r="E229" s="3" t="str">
        <f t="shared" si="3"/>
        <v>Outlier</v>
      </c>
    </row>
    <row r="230" spans="1:5" x14ac:dyDescent="0.25">
      <c r="A230" s="1">
        <v>44431</v>
      </c>
      <c r="B230">
        <v>77641</v>
      </c>
      <c r="C230" t="s">
        <v>4</v>
      </c>
      <c r="D230" t="s">
        <v>7</v>
      </c>
      <c r="E230" s="3" t="str">
        <f t="shared" si="3"/>
        <v>Outlier</v>
      </c>
    </row>
    <row r="231" spans="1:5" x14ac:dyDescent="0.25">
      <c r="A231" s="1">
        <v>44432</v>
      </c>
      <c r="B231">
        <v>5.1030756864548197</v>
      </c>
      <c r="C231" t="s">
        <v>4</v>
      </c>
      <c r="D231" t="s">
        <v>5</v>
      </c>
      <c r="E231" s="3" t="str">
        <f t="shared" si="3"/>
        <v>No Outlier</v>
      </c>
    </row>
    <row r="232" spans="1:5" x14ac:dyDescent="0.25">
      <c r="A232" s="1">
        <v>44433</v>
      </c>
      <c r="B232">
        <v>79.693172002433798</v>
      </c>
      <c r="C232" t="s">
        <v>9</v>
      </c>
      <c r="D232" t="s">
        <v>8</v>
      </c>
      <c r="E232" s="3" t="str">
        <f t="shared" si="3"/>
        <v>No Outlier</v>
      </c>
    </row>
    <row r="233" spans="1:5" x14ac:dyDescent="0.25">
      <c r="A233" s="1">
        <v>44434</v>
      </c>
      <c r="B233">
        <v>41342</v>
      </c>
      <c r="C233" t="s">
        <v>4</v>
      </c>
      <c r="D233" t="s">
        <v>7</v>
      </c>
      <c r="E233" s="3" t="str">
        <f t="shared" si="3"/>
        <v>No Outlier</v>
      </c>
    </row>
    <row r="234" spans="1:5" x14ac:dyDescent="0.25">
      <c r="A234" s="1">
        <v>44435</v>
      </c>
      <c r="B234">
        <v>75807</v>
      </c>
      <c r="C234" t="s">
        <v>10</v>
      </c>
      <c r="D234" t="s">
        <v>7</v>
      </c>
      <c r="E234" s="3" t="str">
        <f t="shared" si="3"/>
        <v>Outlier</v>
      </c>
    </row>
    <row r="235" spans="1:5" x14ac:dyDescent="0.25">
      <c r="A235" s="1">
        <v>44436</v>
      </c>
      <c r="B235">
        <v>19408</v>
      </c>
      <c r="C235" t="s">
        <v>11</v>
      </c>
      <c r="D235" t="s">
        <v>7</v>
      </c>
      <c r="E235" s="3" t="str">
        <f t="shared" si="3"/>
        <v>No Outlier</v>
      </c>
    </row>
    <row r="236" spans="1:5" x14ac:dyDescent="0.25">
      <c r="A236" s="1">
        <v>44437</v>
      </c>
      <c r="B236">
        <v>6947</v>
      </c>
      <c r="C236" t="s">
        <v>10</v>
      </c>
      <c r="D236" t="s">
        <v>7</v>
      </c>
      <c r="E236" s="3" t="str">
        <f t="shared" si="3"/>
        <v>No Outlier</v>
      </c>
    </row>
    <row r="237" spans="1:5" x14ac:dyDescent="0.25">
      <c r="A237" s="1">
        <v>44438</v>
      </c>
      <c r="B237">
        <v>82182</v>
      </c>
      <c r="C237" t="s">
        <v>10</v>
      </c>
      <c r="D237" t="s">
        <v>7</v>
      </c>
      <c r="E237" s="3" t="str">
        <f t="shared" si="3"/>
        <v>Outlier</v>
      </c>
    </row>
    <row r="238" spans="1:5" x14ac:dyDescent="0.25">
      <c r="A238" s="1">
        <v>44439</v>
      </c>
      <c r="B238">
        <v>27838</v>
      </c>
      <c r="C238" t="s">
        <v>10</v>
      </c>
      <c r="D238" t="s">
        <v>7</v>
      </c>
      <c r="E238" s="3" t="str">
        <f t="shared" si="3"/>
        <v>No Outlier</v>
      </c>
    </row>
    <row r="239" spans="1:5" x14ac:dyDescent="0.25">
      <c r="A239" s="1">
        <v>44440</v>
      </c>
      <c r="B239">
        <v>150000</v>
      </c>
      <c r="C239" t="s">
        <v>6</v>
      </c>
      <c r="D239" t="s">
        <v>7</v>
      </c>
      <c r="E239" s="3" t="str">
        <f t="shared" si="3"/>
        <v>Outlier</v>
      </c>
    </row>
    <row r="240" spans="1:5" x14ac:dyDescent="0.25">
      <c r="A240" s="1">
        <v>44441</v>
      </c>
      <c r="B240">
        <v>3.1593368289443799</v>
      </c>
      <c r="C240" t="s">
        <v>11</v>
      </c>
      <c r="D240" t="s">
        <v>5</v>
      </c>
      <c r="E240" s="3" t="str">
        <f t="shared" si="3"/>
        <v>No Outlier</v>
      </c>
    </row>
    <row r="241" spans="1:5" x14ac:dyDescent="0.25">
      <c r="A241" s="1">
        <v>44442</v>
      </c>
      <c r="B241">
        <v>50.344769284289498</v>
      </c>
      <c r="C241" t="s">
        <v>10</v>
      </c>
      <c r="D241" t="s">
        <v>8</v>
      </c>
      <c r="E241" s="3" t="str">
        <f t="shared" si="3"/>
        <v>No Outlier</v>
      </c>
    </row>
    <row r="242" spans="1:5" x14ac:dyDescent="0.25">
      <c r="A242" s="1">
        <v>44444</v>
      </c>
      <c r="B242">
        <v>5.2094453719474103</v>
      </c>
      <c r="C242" t="s">
        <v>9</v>
      </c>
      <c r="D242" t="s">
        <v>5</v>
      </c>
      <c r="E242" s="3" t="str">
        <f t="shared" si="3"/>
        <v>No Outlier</v>
      </c>
    </row>
    <row r="243" spans="1:5" x14ac:dyDescent="0.25">
      <c r="A243" s="1">
        <v>44445</v>
      </c>
      <c r="B243">
        <v>91363</v>
      </c>
      <c r="C243" t="s">
        <v>9</v>
      </c>
      <c r="D243" t="s">
        <v>7</v>
      </c>
      <c r="E243" s="3" t="str">
        <f t="shared" si="3"/>
        <v>Outlier</v>
      </c>
    </row>
    <row r="244" spans="1:5" x14ac:dyDescent="0.25">
      <c r="A244" s="1">
        <v>44446</v>
      </c>
      <c r="B244">
        <v>51.223826988791302</v>
      </c>
      <c r="C244" t="s">
        <v>11</v>
      </c>
      <c r="D244" t="s">
        <v>8</v>
      </c>
      <c r="E244" s="3" t="str">
        <f t="shared" si="3"/>
        <v>No Outlier</v>
      </c>
    </row>
    <row r="245" spans="1:5" x14ac:dyDescent="0.25">
      <c r="A245" s="1">
        <v>44447</v>
      </c>
      <c r="B245">
        <v>67781</v>
      </c>
      <c r="C245" t="s">
        <v>6</v>
      </c>
      <c r="D245" t="s">
        <v>7</v>
      </c>
      <c r="E245" s="3" t="str">
        <f t="shared" si="3"/>
        <v>Outlier</v>
      </c>
    </row>
    <row r="246" spans="1:5" x14ac:dyDescent="0.25">
      <c r="A246" s="1">
        <v>44448</v>
      </c>
      <c r="B246">
        <v>71.748774645600903</v>
      </c>
      <c r="C246" t="s">
        <v>6</v>
      </c>
      <c r="D246" t="s">
        <v>8</v>
      </c>
      <c r="E246" s="3" t="str">
        <f t="shared" si="3"/>
        <v>No Outlier</v>
      </c>
    </row>
    <row r="247" spans="1:5" x14ac:dyDescent="0.25">
      <c r="A247" s="1">
        <v>44449</v>
      </c>
      <c r="B247">
        <v>18.284315753189301</v>
      </c>
      <c r="C247" t="s">
        <v>11</v>
      </c>
      <c r="D247" t="s">
        <v>5</v>
      </c>
      <c r="E247" s="3" t="str">
        <f t="shared" si="3"/>
        <v>No Outlier</v>
      </c>
    </row>
    <row r="248" spans="1:5" x14ac:dyDescent="0.25">
      <c r="A248" s="1">
        <v>44450</v>
      </c>
      <c r="B248">
        <v>47219</v>
      </c>
      <c r="C248" t="s">
        <v>9</v>
      </c>
      <c r="D248" t="s">
        <v>7</v>
      </c>
      <c r="E248" s="3" t="str">
        <f t="shared" si="3"/>
        <v>No Outlier</v>
      </c>
    </row>
    <row r="249" spans="1:5" x14ac:dyDescent="0.25">
      <c r="A249" s="1">
        <v>44451</v>
      </c>
      <c r="B249">
        <v>13609</v>
      </c>
      <c r="C249" t="s">
        <v>4</v>
      </c>
      <c r="D249" t="s">
        <v>7</v>
      </c>
      <c r="E249" s="3" t="str">
        <f t="shared" si="3"/>
        <v>No Outlier</v>
      </c>
    </row>
    <row r="250" spans="1:5" x14ac:dyDescent="0.25">
      <c r="A250" s="1">
        <v>44452</v>
      </c>
      <c r="B250">
        <v>66.188574485308706</v>
      </c>
      <c r="C250" t="s">
        <v>9</v>
      </c>
      <c r="D250" t="s">
        <v>8</v>
      </c>
      <c r="E250" s="3" t="str">
        <f t="shared" si="3"/>
        <v>No Outlier</v>
      </c>
    </row>
    <row r="251" spans="1:5" x14ac:dyDescent="0.25">
      <c r="A251" s="1">
        <v>44453</v>
      </c>
      <c r="B251">
        <v>14.5309031320998</v>
      </c>
      <c r="C251" t="s">
        <v>6</v>
      </c>
      <c r="D251" t="s">
        <v>5</v>
      </c>
      <c r="E251" s="3" t="str">
        <f t="shared" si="3"/>
        <v>No Outlier</v>
      </c>
    </row>
    <row r="252" spans="1:5" x14ac:dyDescent="0.25">
      <c r="A252" s="1">
        <v>44454</v>
      </c>
      <c r="B252">
        <v>11.0805799111951</v>
      </c>
      <c r="C252" t="s">
        <v>6</v>
      </c>
      <c r="D252" t="s">
        <v>5</v>
      </c>
      <c r="E252" s="3" t="str">
        <f t="shared" si="3"/>
        <v>No Outlier</v>
      </c>
    </row>
    <row r="253" spans="1:5" x14ac:dyDescent="0.25">
      <c r="A253" s="1">
        <v>44455</v>
      </c>
      <c r="B253">
        <v>12.5031090391709</v>
      </c>
      <c r="C253" t="s">
        <v>11</v>
      </c>
      <c r="D253" t="s">
        <v>5</v>
      </c>
      <c r="E253" s="3" t="str">
        <f t="shared" si="3"/>
        <v>No Outlier</v>
      </c>
    </row>
    <row r="254" spans="1:5" x14ac:dyDescent="0.25">
      <c r="A254" s="1">
        <v>44456</v>
      </c>
      <c r="B254">
        <v>3.1738673761715099</v>
      </c>
      <c r="C254" t="s">
        <v>9</v>
      </c>
      <c r="D254" t="s">
        <v>5</v>
      </c>
      <c r="E254" s="3" t="str">
        <f t="shared" si="3"/>
        <v>No Outlier</v>
      </c>
    </row>
    <row r="255" spans="1:5" x14ac:dyDescent="0.25">
      <c r="A255" s="1">
        <v>44457</v>
      </c>
      <c r="B255">
        <v>17.4443539983439</v>
      </c>
      <c r="C255" t="s">
        <v>6</v>
      </c>
      <c r="D255" t="s">
        <v>5</v>
      </c>
      <c r="E255" s="3" t="str">
        <f t="shared" si="3"/>
        <v>No Outlier</v>
      </c>
    </row>
    <row r="256" spans="1:5" x14ac:dyDescent="0.25">
      <c r="A256" s="1">
        <v>44458</v>
      </c>
      <c r="B256">
        <v>89.928191978964307</v>
      </c>
      <c r="C256" t="s">
        <v>6</v>
      </c>
      <c r="D256" t="s">
        <v>8</v>
      </c>
      <c r="E256" s="3" t="str">
        <f t="shared" si="3"/>
        <v>No Outlier</v>
      </c>
    </row>
    <row r="257" spans="1:5" x14ac:dyDescent="0.25">
      <c r="A257" s="1">
        <v>44459</v>
      </c>
      <c r="B257">
        <v>84.467730230203998</v>
      </c>
      <c r="C257" t="s">
        <v>6</v>
      </c>
      <c r="D257" t="s">
        <v>8</v>
      </c>
      <c r="E257" s="3" t="str">
        <f t="shared" si="3"/>
        <v>No Outlier</v>
      </c>
    </row>
    <row r="258" spans="1:5" x14ac:dyDescent="0.25">
      <c r="A258" s="1">
        <v>44460</v>
      </c>
      <c r="B258">
        <v>75.665125687105302</v>
      </c>
      <c r="C258" t="s">
        <v>10</v>
      </c>
      <c r="D258" t="s">
        <v>8</v>
      </c>
      <c r="E258" s="3" t="str">
        <f t="shared" si="3"/>
        <v>No Outlier</v>
      </c>
    </row>
    <row r="259" spans="1:5" x14ac:dyDescent="0.25">
      <c r="A259" s="1">
        <v>44461</v>
      </c>
      <c r="B259">
        <v>38.127121402768097</v>
      </c>
      <c r="C259" t="s">
        <v>10</v>
      </c>
      <c r="D259" t="s">
        <v>8</v>
      </c>
      <c r="E259" s="3" t="str">
        <f t="shared" si="3"/>
        <v>No Outlier</v>
      </c>
    </row>
    <row r="260" spans="1:5" x14ac:dyDescent="0.25">
      <c r="A260" s="1">
        <v>44462</v>
      </c>
      <c r="B260">
        <v>95.823326585721205</v>
      </c>
      <c r="C260" t="s">
        <v>6</v>
      </c>
      <c r="D260" t="s">
        <v>8</v>
      </c>
      <c r="E260" s="3" t="str">
        <f t="shared" ref="E260:E323" si="4">IF(OR(B260&lt;$I$11, B260&gt;$I$10), "Outlier", "No Outlier")</f>
        <v>No Outlier</v>
      </c>
    </row>
    <row r="261" spans="1:5" x14ac:dyDescent="0.25">
      <c r="A261" s="1">
        <v>44463</v>
      </c>
      <c r="B261">
        <v>16957</v>
      </c>
      <c r="C261" t="s">
        <v>11</v>
      </c>
      <c r="D261" t="s">
        <v>7</v>
      </c>
      <c r="E261" s="3" t="str">
        <f t="shared" si="4"/>
        <v>No Outlier</v>
      </c>
    </row>
    <row r="262" spans="1:5" x14ac:dyDescent="0.25">
      <c r="A262" s="1">
        <v>44464</v>
      </c>
      <c r="B262">
        <v>61606</v>
      </c>
      <c r="C262" t="s">
        <v>11</v>
      </c>
      <c r="D262" t="s">
        <v>7</v>
      </c>
      <c r="E262" s="3" t="str">
        <f t="shared" si="4"/>
        <v>No Outlier</v>
      </c>
    </row>
    <row r="263" spans="1:5" x14ac:dyDescent="0.25">
      <c r="A263" s="1">
        <v>44465</v>
      </c>
      <c r="B263">
        <v>15.037123971285499</v>
      </c>
      <c r="C263" t="s">
        <v>4</v>
      </c>
      <c r="D263" t="s">
        <v>5</v>
      </c>
      <c r="E263" s="3" t="str">
        <f t="shared" si="4"/>
        <v>No Outlier</v>
      </c>
    </row>
    <row r="264" spans="1:5" x14ac:dyDescent="0.25">
      <c r="A264" s="1">
        <v>44466</v>
      </c>
      <c r="B264">
        <v>2.1396385814460799</v>
      </c>
      <c r="C264" t="s">
        <v>9</v>
      </c>
      <c r="D264" t="s">
        <v>5</v>
      </c>
      <c r="E264" s="3" t="str">
        <f t="shared" si="4"/>
        <v>No Outlier</v>
      </c>
    </row>
    <row r="265" spans="1:5" x14ac:dyDescent="0.25">
      <c r="A265" s="1">
        <v>44467</v>
      </c>
      <c r="B265">
        <v>7.2632736469078898</v>
      </c>
      <c r="C265" t="s">
        <v>11</v>
      </c>
      <c r="D265" t="s">
        <v>5</v>
      </c>
      <c r="E265" s="3" t="str">
        <f t="shared" si="4"/>
        <v>No Outlier</v>
      </c>
    </row>
    <row r="266" spans="1:5" x14ac:dyDescent="0.25">
      <c r="A266" s="1">
        <v>44468</v>
      </c>
      <c r="B266" t="s">
        <v>12</v>
      </c>
      <c r="C266" t="s">
        <v>6</v>
      </c>
      <c r="D266" t="s">
        <v>8</v>
      </c>
      <c r="E266" s="3" t="str">
        <f t="shared" si="4"/>
        <v>Outlier</v>
      </c>
    </row>
    <row r="267" spans="1:5" x14ac:dyDescent="0.25">
      <c r="A267" s="1">
        <v>44469</v>
      </c>
      <c r="B267">
        <v>1.9774755194751401</v>
      </c>
      <c r="C267" t="s">
        <v>10</v>
      </c>
      <c r="D267" t="s">
        <v>5</v>
      </c>
      <c r="E267" s="3" t="str">
        <f t="shared" si="4"/>
        <v>No Outlier</v>
      </c>
    </row>
    <row r="268" spans="1:5" x14ac:dyDescent="0.25">
      <c r="A268" s="1">
        <v>44470</v>
      </c>
      <c r="B268">
        <v>6.9365290826654196</v>
      </c>
      <c r="C268" t="s">
        <v>11</v>
      </c>
      <c r="D268" t="s">
        <v>5</v>
      </c>
      <c r="E268" s="3" t="str">
        <f t="shared" si="4"/>
        <v>No Outlier</v>
      </c>
    </row>
    <row r="269" spans="1:5" x14ac:dyDescent="0.25">
      <c r="A269" s="1">
        <v>44471</v>
      </c>
      <c r="B269">
        <v>55</v>
      </c>
      <c r="C269" t="s">
        <v>4</v>
      </c>
      <c r="D269" t="s">
        <v>5</v>
      </c>
      <c r="E269" s="3" t="str">
        <f t="shared" si="4"/>
        <v>No Outlier</v>
      </c>
    </row>
    <row r="270" spans="1:5" x14ac:dyDescent="0.25">
      <c r="A270" s="1">
        <v>44472</v>
      </c>
      <c r="B270">
        <v>10.161598527883299</v>
      </c>
      <c r="C270" t="s">
        <v>11</v>
      </c>
      <c r="D270" t="s">
        <v>5</v>
      </c>
      <c r="E270" s="3" t="str">
        <f t="shared" si="4"/>
        <v>No Outlier</v>
      </c>
    </row>
    <row r="271" spans="1:5" x14ac:dyDescent="0.25">
      <c r="A271" s="1">
        <v>44473</v>
      </c>
      <c r="B271">
        <v>86.083607674120998</v>
      </c>
      <c r="C271" t="s">
        <v>10</v>
      </c>
      <c r="D271" t="s">
        <v>8</v>
      </c>
      <c r="E271" s="3" t="str">
        <f t="shared" si="4"/>
        <v>No Outlier</v>
      </c>
    </row>
    <row r="272" spans="1:5" x14ac:dyDescent="0.25">
      <c r="A272" s="1">
        <v>44474</v>
      </c>
      <c r="B272">
        <v>41512</v>
      </c>
      <c r="C272" t="s">
        <v>9</v>
      </c>
      <c r="D272" t="s">
        <v>7</v>
      </c>
      <c r="E272" s="3" t="str">
        <f t="shared" si="4"/>
        <v>No Outlier</v>
      </c>
    </row>
    <row r="273" spans="1:5" x14ac:dyDescent="0.25">
      <c r="A273" s="1">
        <v>44475</v>
      </c>
      <c r="B273">
        <v>61244</v>
      </c>
      <c r="C273" t="s">
        <v>9</v>
      </c>
      <c r="D273" t="s">
        <v>7</v>
      </c>
      <c r="E273" s="3" t="str">
        <f t="shared" si="4"/>
        <v>No Outlier</v>
      </c>
    </row>
    <row r="274" spans="1:5" x14ac:dyDescent="0.25">
      <c r="A274" s="1">
        <v>44476</v>
      </c>
      <c r="B274">
        <v>12.6578923301738</v>
      </c>
      <c r="C274" t="s">
        <v>9</v>
      </c>
      <c r="D274" t="s">
        <v>5</v>
      </c>
      <c r="E274" s="3" t="str">
        <f t="shared" si="4"/>
        <v>No Outlier</v>
      </c>
    </row>
    <row r="275" spans="1:5" x14ac:dyDescent="0.25">
      <c r="A275" s="1">
        <v>44477</v>
      </c>
      <c r="B275">
        <v>84822</v>
      </c>
      <c r="C275" t="s">
        <v>10</v>
      </c>
      <c r="D275" t="s">
        <v>7</v>
      </c>
      <c r="E275" s="3" t="str">
        <f t="shared" si="4"/>
        <v>Outlier</v>
      </c>
    </row>
    <row r="276" spans="1:5" x14ac:dyDescent="0.25">
      <c r="A276" s="1">
        <v>44478</v>
      </c>
      <c r="B276">
        <v>28647</v>
      </c>
      <c r="C276" t="s">
        <v>10</v>
      </c>
      <c r="D276" t="s">
        <v>7</v>
      </c>
      <c r="E276" s="3" t="str">
        <f t="shared" si="4"/>
        <v>No Outlier</v>
      </c>
    </row>
    <row r="277" spans="1:5" x14ac:dyDescent="0.25">
      <c r="A277" s="1">
        <v>44479</v>
      </c>
      <c r="B277">
        <v>15.485780841638899</v>
      </c>
      <c r="C277" t="s">
        <v>10</v>
      </c>
      <c r="D277" t="s">
        <v>5</v>
      </c>
      <c r="E277" s="3" t="str">
        <f t="shared" si="4"/>
        <v>No Outlier</v>
      </c>
    </row>
    <row r="278" spans="1:5" x14ac:dyDescent="0.25">
      <c r="A278" s="1">
        <v>44480</v>
      </c>
      <c r="B278">
        <v>10.5495210463292</v>
      </c>
      <c r="C278" t="s">
        <v>4</v>
      </c>
      <c r="D278" t="s">
        <v>8</v>
      </c>
      <c r="E278" s="3" t="str">
        <f t="shared" si="4"/>
        <v>No Outlier</v>
      </c>
    </row>
    <row r="279" spans="1:5" x14ac:dyDescent="0.25">
      <c r="A279" s="1">
        <v>44481</v>
      </c>
      <c r="B279">
        <v>13.4895480618991</v>
      </c>
      <c r="C279" t="s">
        <v>11</v>
      </c>
      <c r="D279" t="s">
        <v>5</v>
      </c>
      <c r="E279" s="3" t="str">
        <f t="shared" si="4"/>
        <v>No Outlier</v>
      </c>
    </row>
    <row r="280" spans="1:5" x14ac:dyDescent="0.25">
      <c r="A280" s="1">
        <v>44482</v>
      </c>
      <c r="B280">
        <v>87991</v>
      </c>
      <c r="C280" t="s">
        <v>11</v>
      </c>
      <c r="D280" t="s">
        <v>7</v>
      </c>
      <c r="E280" s="3" t="str">
        <f t="shared" si="4"/>
        <v>Outlier</v>
      </c>
    </row>
    <row r="281" spans="1:5" x14ac:dyDescent="0.25">
      <c r="A281" s="1">
        <v>44483</v>
      </c>
      <c r="B281">
        <v>74531</v>
      </c>
      <c r="C281" t="s">
        <v>4</v>
      </c>
      <c r="D281" t="s">
        <v>7</v>
      </c>
      <c r="E281" s="3" t="str">
        <f t="shared" si="4"/>
        <v>Outlier</v>
      </c>
    </row>
    <row r="282" spans="1:5" x14ac:dyDescent="0.25">
      <c r="A282" s="1">
        <v>44484</v>
      </c>
      <c r="B282">
        <v>47.784924438805199</v>
      </c>
      <c r="C282" t="s">
        <v>10</v>
      </c>
      <c r="D282" t="s">
        <v>8</v>
      </c>
      <c r="E282" s="3" t="str">
        <f t="shared" si="4"/>
        <v>No Outlier</v>
      </c>
    </row>
    <row r="283" spans="1:5" x14ac:dyDescent="0.25">
      <c r="A283" s="1">
        <v>44485</v>
      </c>
      <c r="B283">
        <v>53503</v>
      </c>
      <c r="C283" t="s">
        <v>10</v>
      </c>
      <c r="D283" t="s">
        <v>7</v>
      </c>
      <c r="E283" s="3" t="str">
        <f t="shared" si="4"/>
        <v>No Outlier</v>
      </c>
    </row>
    <row r="284" spans="1:5" x14ac:dyDescent="0.25">
      <c r="A284" s="1">
        <v>44486</v>
      </c>
      <c r="B284">
        <v>7.1632749494901002</v>
      </c>
      <c r="C284" t="s">
        <v>9</v>
      </c>
      <c r="D284" t="s">
        <v>5</v>
      </c>
      <c r="E284" s="3" t="str">
        <f t="shared" si="4"/>
        <v>No Outlier</v>
      </c>
    </row>
    <row r="285" spans="1:5" x14ac:dyDescent="0.25">
      <c r="A285" s="1">
        <v>44487</v>
      </c>
      <c r="B285">
        <v>2.6141837595664001</v>
      </c>
      <c r="C285" t="s">
        <v>11</v>
      </c>
      <c r="D285" t="s">
        <v>5</v>
      </c>
      <c r="E285" s="3" t="str">
        <f t="shared" si="4"/>
        <v>No Outlier</v>
      </c>
    </row>
    <row r="286" spans="1:5" x14ac:dyDescent="0.25">
      <c r="A286" s="1">
        <v>44488</v>
      </c>
      <c r="B286">
        <v>25632</v>
      </c>
      <c r="C286" t="s">
        <v>9</v>
      </c>
      <c r="D286" t="s">
        <v>7</v>
      </c>
      <c r="E286" s="3" t="str">
        <f t="shared" si="4"/>
        <v>No Outlier</v>
      </c>
    </row>
    <row r="287" spans="1:5" x14ac:dyDescent="0.25">
      <c r="A287" s="1">
        <v>44489</v>
      </c>
      <c r="B287">
        <v>93338</v>
      </c>
      <c r="C287" t="s">
        <v>11</v>
      </c>
      <c r="D287" t="s">
        <v>7</v>
      </c>
      <c r="E287" s="3" t="str">
        <f t="shared" si="4"/>
        <v>Outlier</v>
      </c>
    </row>
    <row r="288" spans="1:5" x14ac:dyDescent="0.25">
      <c r="A288" s="1">
        <v>44490</v>
      </c>
      <c r="B288">
        <v>49.880167689729298</v>
      </c>
      <c r="C288" t="s">
        <v>6</v>
      </c>
      <c r="D288" t="s">
        <v>8</v>
      </c>
      <c r="E288" s="3" t="str">
        <f t="shared" si="4"/>
        <v>No Outlier</v>
      </c>
    </row>
    <row r="289" spans="1:5" x14ac:dyDescent="0.25">
      <c r="A289" s="1">
        <v>44491</v>
      </c>
      <c r="B289" s="2">
        <v>440.8965</v>
      </c>
      <c r="C289" t="s">
        <v>6</v>
      </c>
      <c r="D289" t="s">
        <v>8</v>
      </c>
      <c r="E289" s="3" t="str">
        <f t="shared" si="4"/>
        <v>No Outlier</v>
      </c>
    </row>
    <row r="290" spans="1:5" x14ac:dyDescent="0.25">
      <c r="A290" s="1">
        <v>44492</v>
      </c>
      <c r="B290">
        <v>29.401206880397201</v>
      </c>
      <c r="C290" t="s">
        <v>9</v>
      </c>
      <c r="D290" t="s">
        <v>8</v>
      </c>
      <c r="E290" s="3" t="str">
        <f t="shared" si="4"/>
        <v>No Outlier</v>
      </c>
    </row>
    <row r="291" spans="1:5" x14ac:dyDescent="0.25">
      <c r="A291" s="1">
        <v>44493</v>
      </c>
      <c r="B291">
        <v>50242</v>
      </c>
      <c r="C291" t="s">
        <v>6</v>
      </c>
      <c r="D291" t="s">
        <v>7</v>
      </c>
      <c r="E291" s="3" t="str">
        <f t="shared" si="4"/>
        <v>No Outlier</v>
      </c>
    </row>
    <row r="292" spans="1:5" x14ac:dyDescent="0.25">
      <c r="A292" s="1">
        <v>44494</v>
      </c>
      <c r="B292">
        <v>42125</v>
      </c>
      <c r="C292" t="s">
        <v>9</v>
      </c>
      <c r="D292" t="s">
        <v>7</v>
      </c>
      <c r="E292" s="3" t="str">
        <f t="shared" si="4"/>
        <v>No Outlier</v>
      </c>
    </row>
    <row r="293" spans="1:5" x14ac:dyDescent="0.25">
      <c r="A293" s="1">
        <v>44495</v>
      </c>
      <c r="B293">
        <v>57.424069643332999</v>
      </c>
      <c r="C293" t="s">
        <v>10</v>
      </c>
      <c r="D293" t="s">
        <v>8</v>
      </c>
      <c r="E293" s="3" t="str">
        <f t="shared" si="4"/>
        <v>No Outlier</v>
      </c>
    </row>
    <row r="294" spans="1:5" x14ac:dyDescent="0.25">
      <c r="A294" s="1">
        <v>44496</v>
      </c>
      <c r="B294">
        <v>33903</v>
      </c>
      <c r="C294" t="s">
        <v>6</v>
      </c>
      <c r="D294" t="s">
        <v>7</v>
      </c>
      <c r="E294" s="3" t="str">
        <f t="shared" si="4"/>
        <v>No Outlier</v>
      </c>
    </row>
    <row r="295" spans="1:5" x14ac:dyDescent="0.25">
      <c r="A295" s="1">
        <v>44498</v>
      </c>
      <c r="B295">
        <v>95.079167850397894</v>
      </c>
      <c r="C295" t="s">
        <v>4</v>
      </c>
      <c r="D295" t="s">
        <v>8</v>
      </c>
      <c r="E295" s="3" t="str">
        <f t="shared" si="4"/>
        <v>No Outlier</v>
      </c>
    </row>
    <row r="296" spans="1:5" x14ac:dyDescent="0.25">
      <c r="A296" s="1">
        <v>44499</v>
      </c>
      <c r="B296">
        <v>36.0502418095693</v>
      </c>
      <c r="C296" t="s">
        <v>11</v>
      </c>
      <c r="D296" t="s">
        <v>8</v>
      </c>
      <c r="E296" s="3" t="str">
        <f t="shared" si="4"/>
        <v>No Outlier</v>
      </c>
    </row>
    <row r="297" spans="1:5" x14ac:dyDescent="0.25">
      <c r="A297" s="1">
        <v>44500</v>
      </c>
      <c r="B297">
        <v>70193</v>
      </c>
      <c r="C297" t="s">
        <v>6</v>
      </c>
      <c r="D297" t="s">
        <v>7</v>
      </c>
      <c r="E297" s="3" t="str">
        <f t="shared" si="4"/>
        <v>Outlier</v>
      </c>
    </row>
    <row r="298" spans="1:5" x14ac:dyDescent="0.25">
      <c r="A298" s="1">
        <v>44501</v>
      </c>
      <c r="B298">
        <v>21932</v>
      </c>
      <c r="C298" t="s">
        <v>6</v>
      </c>
      <c r="D298" t="s">
        <v>7</v>
      </c>
      <c r="E298" s="3" t="str">
        <f t="shared" si="4"/>
        <v>No Outlier</v>
      </c>
    </row>
    <row r="299" spans="1:5" x14ac:dyDescent="0.25">
      <c r="A299" s="1">
        <v>44502</v>
      </c>
      <c r="B299">
        <v>14.3697540042706</v>
      </c>
      <c r="C299" t="s">
        <v>9</v>
      </c>
      <c r="D299" t="s">
        <v>5</v>
      </c>
      <c r="E299" s="3" t="str">
        <f t="shared" si="4"/>
        <v>No Outlier</v>
      </c>
    </row>
    <row r="300" spans="1:5" x14ac:dyDescent="0.25">
      <c r="A300" s="1">
        <v>44503</v>
      </c>
      <c r="B300">
        <v>16.833729845977601</v>
      </c>
      <c r="C300" t="s">
        <v>10</v>
      </c>
      <c r="D300" t="s">
        <v>5</v>
      </c>
      <c r="E300" s="3" t="str">
        <f t="shared" si="4"/>
        <v>No Outlier</v>
      </c>
    </row>
    <row r="301" spans="1:5" x14ac:dyDescent="0.25">
      <c r="A301" s="1">
        <v>44504</v>
      </c>
      <c r="B301">
        <v>57044</v>
      </c>
      <c r="C301" t="s">
        <v>11</v>
      </c>
      <c r="D301" t="s">
        <v>7</v>
      </c>
      <c r="E301" s="3" t="str">
        <f t="shared" si="4"/>
        <v>No Outlier</v>
      </c>
    </row>
    <row r="302" spans="1:5" x14ac:dyDescent="0.25">
      <c r="A302" s="1">
        <v>44505</v>
      </c>
      <c r="B302">
        <v>11.6867382927081</v>
      </c>
      <c r="C302" t="s">
        <v>11</v>
      </c>
      <c r="D302" t="s">
        <v>8</v>
      </c>
      <c r="E302" s="3" t="str">
        <f t="shared" si="4"/>
        <v>No Outlier</v>
      </c>
    </row>
    <row r="303" spans="1:5" x14ac:dyDescent="0.25">
      <c r="A303" s="1">
        <v>44506</v>
      </c>
      <c r="B303">
        <v>61.818324466314799</v>
      </c>
      <c r="C303" t="s">
        <v>9</v>
      </c>
      <c r="D303" t="s">
        <v>8</v>
      </c>
      <c r="E303" s="3" t="str">
        <f t="shared" si="4"/>
        <v>No Outlier</v>
      </c>
    </row>
    <row r="304" spans="1:5" x14ac:dyDescent="0.25">
      <c r="A304" s="1">
        <v>44507</v>
      </c>
      <c r="B304">
        <v>73.854906541204002</v>
      </c>
      <c r="C304" t="s">
        <v>6</v>
      </c>
      <c r="D304" t="s">
        <v>8</v>
      </c>
      <c r="E304" s="3" t="str">
        <f t="shared" si="4"/>
        <v>No Outlier</v>
      </c>
    </row>
    <row r="305" spans="1:5" x14ac:dyDescent="0.25">
      <c r="A305" s="1">
        <v>44508</v>
      </c>
      <c r="B305">
        <v>20.365603539741802</v>
      </c>
      <c r="C305" t="s">
        <v>11</v>
      </c>
      <c r="D305" t="s">
        <v>8</v>
      </c>
      <c r="E305" s="3" t="str">
        <f t="shared" si="4"/>
        <v>No Outlier</v>
      </c>
    </row>
    <row r="306" spans="1:5" x14ac:dyDescent="0.25">
      <c r="A306" s="1">
        <v>44509</v>
      </c>
      <c r="B306">
        <v>25.468586252026199</v>
      </c>
      <c r="C306" t="s">
        <v>9</v>
      </c>
      <c r="D306" t="s">
        <v>8</v>
      </c>
      <c r="E306" s="3" t="str">
        <f t="shared" si="4"/>
        <v>No Outlier</v>
      </c>
    </row>
    <row r="307" spans="1:5" x14ac:dyDescent="0.25">
      <c r="A307" s="1">
        <v>44510</v>
      </c>
      <c r="B307">
        <v>678</v>
      </c>
      <c r="C307" t="s">
        <v>10</v>
      </c>
      <c r="D307" t="s">
        <v>8</v>
      </c>
      <c r="E307" s="3" t="str">
        <f t="shared" si="4"/>
        <v>No Outlier</v>
      </c>
    </row>
    <row r="308" spans="1:5" x14ac:dyDescent="0.25">
      <c r="A308" s="1">
        <v>44511</v>
      </c>
      <c r="B308">
        <v>62240</v>
      </c>
      <c r="C308" t="s">
        <v>11</v>
      </c>
      <c r="D308" t="s">
        <v>7</v>
      </c>
      <c r="E308" s="3" t="str">
        <f t="shared" si="4"/>
        <v>No Outlier</v>
      </c>
    </row>
    <row r="309" spans="1:5" x14ac:dyDescent="0.25">
      <c r="A309" s="1">
        <v>44512</v>
      </c>
      <c r="B309">
        <v>62104</v>
      </c>
      <c r="C309" t="s">
        <v>9</v>
      </c>
      <c r="D309" t="s">
        <v>7</v>
      </c>
      <c r="E309" s="3" t="str">
        <f t="shared" si="4"/>
        <v>No Outlier</v>
      </c>
    </row>
    <row r="310" spans="1:5" x14ac:dyDescent="0.25">
      <c r="A310" s="1">
        <v>44513</v>
      </c>
      <c r="B310">
        <v>57.156628870056799</v>
      </c>
      <c r="C310" t="s">
        <v>6</v>
      </c>
      <c r="D310" t="s">
        <v>8</v>
      </c>
      <c r="E310" s="3" t="str">
        <f t="shared" si="4"/>
        <v>No Outlier</v>
      </c>
    </row>
    <row r="311" spans="1:5" x14ac:dyDescent="0.25">
      <c r="A311" s="1">
        <v>44514</v>
      </c>
      <c r="B311">
        <v>77.122434381814202</v>
      </c>
      <c r="C311" t="s">
        <v>4</v>
      </c>
      <c r="D311" t="s">
        <v>8</v>
      </c>
      <c r="E311" s="3" t="str">
        <f t="shared" si="4"/>
        <v>No Outlier</v>
      </c>
    </row>
    <row r="312" spans="1:5" x14ac:dyDescent="0.25">
      <c r="A312" s="1">
        <v>44515</v>
      </c>
      <c r="B312">
        <v>80.120608174293807</v>
      </c>
      <c r="C312" t="s">
        <v>11</v>
      </c>
      <c r="D312" t="s">
        <v>8</v>
      </c>
      <c r="E312" s="3" t="str">
        <f t="shared" si="4"/>
        <v>No Outlier</v>
      </c>
    </row>
    <row r="313" spans="1:5" x14ac:dyDescent="0.25">
      <c r="A313" s="1">
        <v>44516</v>
      </c>
      <c r="B313">
        <v>13.0312686723955</v>
      </c>
      <c r="C313" t="s">
        <v>9</v>
      </c>
      <c r="D313" t="s">
        <v>5</v>
      </c>
      <c r="E313" s="3" t="str">
        <f t="shared" si="4"/>
        <v>No Outlier</v>
      </c>
    </row>
    <row r="314" spans="1:5" x14ac:dyDescent="0.25">
      <c r="A314" s="1">
        <v>44517</v>
      </c>
      <c r="B314">
        <v>4.6841704190711004</v>
      </c>
      <c r="C314" t="s">
        <v>10</v>
      </c>
      <c r="D314" t="s">
        <v>5</v>
      </c>
      <c r="E314" s="3" t="str">
        <f t="shared" si="4"/>
        <v>No Outlier</v>
      </c>
    </row>
    <row r="315" spans="1:5" x14ac:dyDescent="0.25">
      <c r="A315" s="1">
        <v>44518</v>
      </c>
      <c r="B315">
        <v>75.464119510651301</v>
      </c>
      <c r="C315" t="s">
        <v>4</v>
      </c>
      <c r="D315" t="s">
        <v>8</v>
      </c>
      <c r="E315" s="3" t="str">
        <f t="shared" si="4"/>
        <v>No Outlier</v>
      </c>
    </row>
    <row r="316" spans="1:5" x14ac:dyDescent="0.25">
      <c r="A316" s="1">
        <v>44519</v>
      </c>
      <c r="B316">
        <v>18474</v>
      </c>
      <c r="C316" t="s">
        <v>4</v>
      </c>
      <c r="D316" t="s">
        <v>7</v>
      </c>
      <c r="E316" s="3" t="str">
        <f t="shared" si="4"/>
        <v>No Outlier</v>
      </c>
    </row>
    <row r="317" spans="1:5" x14ac:dyDescent="0.25">
      <c r="A317" s="1">
        <v>44520</v>
      </c>
      <c r="B317">
        <v>27.754462254158401</v>
      </c>
      <c r="C317" t="s">
        <v>9</v>
      </c>
      <c r="D317" t="s">
        <v>8</v>
      </c>
      <c r="E317" s="3" t="str">
        <f t="shared" si="4"/>
        <v>No Outlier</v>
      </c>
    </row>
    <row r="318" spans="1:5" x14ac:dyDescent="0.25">
      <c r="A318" s="1">
        <v>44521</v>
      </c>
      <c r="B318">
        <v>90918</v>
      </c>
      <c r="C318" t="s">
        <v>11</v>
      </c>
      <c r="D318" t="s">
        <v>7</v>
      </c>
      <c r="E318" s="3" t="str">
        <f t="shared" si="4"/>
        <v>Outlier</v>
      </c>
    </row>
    <row r="319" spans="1:5" x14ac:dyDescent="0.25">
      <c r="A319" s="1">
        <v>44522</v>
      </c>
      <c r="B319">
        <v>87306</v>
      </c>
      <c r="C319" t="s">
        <v>6</v>
      </c>
      <c r="D319" t="s">
        <v>7</v>
      </c>
      <c r="E319" s="3" t="str">
        <f t="shared" si="4"/>
        <v>Outlier</v>
      </c>
    </row>
    <row r="320" spans="1:5" x14ac:dyDescent="0.25">
      <c r="A320" s="1">
        <v>44523</v>
      </c>
      <c r="B320">
        <v>77.900124272228695</v>
      </c>
      <c r="C320" t="s">
        <v>9</v>
      </c>
      <c r="D320" t="s">
        <v>8</v>
      </c>
      <c r="E320" s="3" t="str">
        <f t="shared" si="4"/>
        <v>No Outlier</v>
      </c>
    </row>
    <row r="321" spans="1:5" x14ac:dyDescent="0.25">
      <c r="A321" s="1">
        <v>44524</v>
      </c>
      <c r="B321">
        <v>71.302013048334999</v>
      </c>
      <c r="C321" t="s">
        <v>9</v>
      </c>
      <c r="D321" t="s">
        <v>8</v>
      </c>
      <c r="E321" s="3" t="str">
        <f t="shared" si="4"/>
        <v>No Outlier</v>
      </c>
    </row>
    <row r="322" spans="1:5" x14ac:dyDescent="0.25">
      <c r="A322" s="1">
        <v>44525</v>
      </c>
      <c r="B322">
        <v>13.070668062151199</v>
      </c>
      <c r="C322" t="s">
        <v>9</v>
      </c>
      <c r="D322" t="s">
        <v>5</v>
      </c>
      <c r="E322" s="3" t="str">
        <f t="shared" si="4"/>
        <v>No Outlier</v>
      </c>
    </row>
    <row r="323" spans="1:5" x14ac:dyDescent="0.25">
      <c r="A323" s="1">
        <v>44526</v>
      </c>
      <c r="B323">
        <v>87.782218734827396</v>
      </c>
      <c r="C323" t="s">
        <v>10</v>
      </c>
      <c r="D323" t="s">
        <v>8</v>
      </c>
      <c r="E323" s="3" t="str">
        <f t="shared" si="4"/>
        <v>No Outlier</v>
      </c>
    </row>
    <row r="324" spans="1:5" x14ac:dyDescent="0.25">
      <c r="A324" s="1">
        <v>44527</v>
      </c>
      <c r="B324">
        <v>62640</v>
      </c>
      <c r="C324" t="s">
        <v>11</v>
      </c>
      <c r="D324" t="s">
        <v>7</v>
      </c>
      <c r="E324" s="3" t="str">
        <f t="shared" ref="E324:E387" si="5">IF(OR(B324&lt;$I$11, B324&gt;$I$10), "Outlier", "No Outlier")</f>
        <v>No Outlier</v>
      </c>
    </row>
    <row r="325" spans="1:5" x14ac:dyDescent="0.25">
      <c r="A325" s="1">
        <v>44528</v>
      </c>
      <c r="B325">
        <v>49.7987257452656</v>
      </c>
      <c r="C325" t="s">
        <v>10</v>
      </c>
      <c r="D325" t="s">
        <v>8</v>
      </c>
      <c r="E325" s="3" t="str">
        <f t="shared" si="5"/>
        <v>No Outlier</v>
      </c>
    </row>
    <row r="326" spans="1:5" x14ac:dyDescent="0.25">
      <c r="A326" s="1">
        <v>44529</v>
      </c>
      <c r="B326">
        <v>9299.5889999999999</v>
      </c>
      <c r="C326" t="s">
        <v>10</v>
      </c>
      <c r="D326" t="s">
        <v>8</v>
      </c>
      <c r="E326" s="3" t="str">
        <f t="shared" si="5"/>
        <v>No Outlier</v>
      </c>
    </row>
    <row r="327" spans="1:5" x14ac:dyDescent="0.25">
      <c r="A327" s="1">
        <v>44530</v>
      </c>
      <c r="B327">
        <v>2.40962246729246</v>
      </c>
      <c r="C327" t="s">
        <v>6</v>
      </c>
      <c r="D327" t="s">
        <v>5</v>
      </c>
      <c r="E327" s="3" t="str">
        <f t="shared" si="5"/>
        <v>No Outlier</v>
      </c>
    </row>
    <row r="328" spans="1:5" x14ac:dyDescent="0.25">
      <c r="A328" s="1">
        <v>44531</v>
      </c>
      <c r="B328">
        <v>13.384652101398199</v>
      </c>
      <c r="C328" t="s">
        <v>10</v>
      </c>
      <c r="D328" t="s">
        <v>8</v>
      </c>
      <c r="E328" s="3" t="str">
        <f t="shared" si="5"/>
        <v>No Outlier</v>
      </c>
    </row>
    <row r="329" spans="1:5" x14ac:dyDescent="0.25">
      <c r="A329" s="1">
        <v>44532</v>
      </c>
      <c r="B329">
        <v>16.905790105610901</v>
      </c>
      <c r="C329" t="s">
        <v>11</v>
      </c>
      <c r="D329" t="s">
        <v>8</v>
      </c>
      <c r="E329" s="3" t="str">
        <f t="shared" si="5"/>
        <v>No Outlier</v>
      </c>
    </row>
    <row r="330" spans="1:5" x14ac:dyDescent="0.25">
      <c r="A330" s="1">
        <v>44533</v>
      </c>
      <c r="B330">
        <v>12.287516553955401</v>
      </c>
      <c r="C330" t="s">
        <v>6</v>
      </c>
      <c r="D330" t="s">
        <v>5</v>
      </c>
      <c r="E330" s="3" t="str">
        <f t="shared" si="5"/>
        <v>No Outlier</v>
      </c>
    </row>
    <row r="331" spans="1:5" x14ac:dyDescent="0.25">
      <c r="A331" s="1">
        <v>44534</v>
      </c>
      <c r="B331">
        <v>62.229646667007103</v>
      </c>
      <c r="C331" t="s">
        <v>11</v>
      </c>
      <c r="D331" t="s">
        <v>8</v>
      </c>
      <c r="E331" s="3" t="str">
        <f t="shared" si="5"/>
        <v>No Outlier</v>
      </c>
    </row>
    <row r="332" spans="1:5" x14ac:dyDescent="0.25">
      <c r="A332" s="1">
        <v>44535</v>
      </c>
      <c r="B332">
        <v>91.814496091629806</v>
      </c>
      <c r="C332" t="s">
        <v>9</v>
      </c>
      <c r="D332" t="s">
        <v>8</v>
      </c>
      <c r="E332" s="3" t="str">
        <f t="shared" si="5"/>
        <v>No Outlier</v>
      </c>
    </row>
    <row r="333" spans="1:5" x14ac:dyDescent="0.25">
      <c r="A333" s="1">
        <v>44536</v>
      </c>
      <c r="B333">
        <v>4.5765498363152703</v>
      </c>
      <c r="C333" t="s">
        <v>9</v>
      </c>
      <c r="D333" t="s">
        <v>5</v>
      </c>
      <c r="E333" s="3" t="str">
        <f t="shared" si="5"/>
        <v>No Outlier</v>
      </c>
    </row>
    <row r="334" spans="1:5" x14ac:dyDescent="0.25">
      <c r="A334" s="1">
        <v>44537</v>
      </c>
      <c r="B334">
        <v>55.123057168554404</v>
      </c>
      <c r="C334" t="s">
        <v>11</v>
      </c>
      <c r="D334" t="s">
        <v>8</v>
      </c>
      <c r="E334" s="3" t="str">
        <f t="shared" si="5"/>
        <v>No Outlier</v>
      </c>
    </row>
    <row r="335" spans="1:5" x14ac:dyDescent="0.25">
      <c r="A335" s="1">
        <v>44538</v>
      </c>
      <c r="B335">
        <v>19.315168954335199</v>
      </c>
      <c r="C335" t="s">
        <v>10</v>
      </c>
      <c r="D335" t="s">
        <v>8</v>
      </c>
      <c r="E335" s="3" t="str">
        <f t="shared" si="5"/>
        <v>No Outlier</v>
      </c>
    </row>
    <row r="336" spans="1:5" x14ac:dyDescent="0.25">
      <c r="A336" s="1">
        <v>44539</v>
      </c>
      <c r="B336">
        <v>2.6022535084667102</v>
      </c>
      <c r="C336" t="s">
        <v>4</v>
      </c>
      <c r="D336" t="s">
        <v>5</v>
      </c>
      <c r="E336" s="3" t="str">
        <f t="shared" si="5"/>
        <v>No Outlier</v>
      </c>
    </row>
    <row r="337" spans="1:5" x14ac:dyDescent="0.25">
      <c r="A337" s="1">
        <v>44540</v>
      </c>
      <c r="B337">
        <v>37472</v>
      </c>
      <c r="C337" t="s">
        <v>6</v>
      </c>
      <c r="D337" t="s">
        <v>7</v>
      </c>
      <c r="E337" s="3" t="str">
        <f t="shared" si="5"/>
        <v>No Outlier</v>
      </c>
    </row>
    <row r="338" spans="1:5" x14ac:dyDescent="0.25">
      <c r="A338" s="1">
        <v>44541</v>
      </c>
      <c r="B338">
        <v>57.166169785315702</v>
      </c>
      <c r="C338" t="s">
        <v>9</v>
      </c>
      <c r="D338" t="s">
        <v>8</v>
      </c>
      <c r="E338" s="3" t="str">
        <f t="shared" si="5"/>
        <v>No Outlier</v>
      </c>
    </row>
    <row r="339" spans="1:5" x14ac:dyDescent="0.25">
      <c r="A339" s="1">
        <v>44542</v>
      </c>
      <c r="B339">
        <v>52696</v>
      </c>
      <c r="C339" t="s">
        <v>10</v>
      </c>
      <c r="D339" t="s">
        <v>7</v>
      </c>
      <c r="E339" s="3" t="str">
        <f t="shared" si="5"/>
        <v>No Outlier</v>
      </c>
    </row>
    <row r="340" spans="1:5" x14ac:dyDescent="0.25">
      <c r="A340" s="1">
        <v>44543</v>
      </c>
      <c r="B340">
        <v>44.867490357080399</v>
      </c>
      <c r="C340" t="s">
        <v>10</v>
      </c>
      <c r="D340" t="s">
        <v>8</v>
      </c>
      <c r="E340" s="3" t="str">
        <f t="shared" si="5"/>
        <v>No Outlier</v>
      </c>
    </row>
    <row r="341" spans="1:5" x14ac:dyDescent="0.25">
      <c r="A341" s="1">
        <v>44544</v>
      </c>
      <c r="B341">
        <v>12.3598313852768</v>
      </c>
      <c r="C341" t="s">
        <v>10</v>
      </c>
      <c r="D341" t="s">
        <v>5</v>
      </c>
      <c r="E341" s="3" t="str">
        <f t="shared" si="5"/>
        <v>No Outlier</v>
      </c>
    </row>
    <row r="342" spans="1:5" x14ac:dyDescent="0.25">
      <c r="A342" s="1">
        <v>44545</v>
      </c>
      <c r="B342">
        <v>300</v>
      </c>
      <c r="C342" t="s">
        <v>11</v>
      </c>
      <c r="D342" t="s">
        <v>7</v>
      </c>
      <c r="E342" s="3" t="str">
        <f t="shared" si="5"/>
        <v>No Outlier</v>
      </c>
    </row>
    <row r="343" spans="1:5" x14ac:dyDescent="0.25">
      <c r="A343" s="1">
        <v>44546</v>
      </c>
      <c r="B343">
        <v>13.889207551961499</v>
      </c>
      <c r="C343" t="s">
        <v>10</v>
      </c>
      <c r="D343" t="s">
        <v>5</v>
      </c>
      <c r="E343" s="3" t="str">
        <f t="shared" si="5"/>
        <v>No Outlier</v>
      </c>
    </row>
    <row r="344" spans="1:5" x14ac:dyDescent="0.25">
      <c r="A344" s="1">
        <v>44547</v>
      </c>
      <c r="B344">
        <v>75.136028950221501</v>
      </c>
      <c r="C344" t="s">
        <v>9</v>
      </c>
      <c r="D344" t="s">
        <v>8</v>
      </c>
      <c r="E344" s="3" t="str">
        <f t="shared" si="5"/>
        <v>No Outlier</v>
      </c>
    </row>
    <row r="345" spans="1:5" x14ac:dyDescent="0.25">
      <c r="A345" s="1">
        <v>44548</v>
      </c>
      <c r="B345">
        <v>48694</v>
      </c>
      <c r="C345" t="s">
        <v>11</v>
      </c>
      <c r="D345" t="s">
        <v>7</v>
      </c>
      <c r="E345" s="3" t="str">
        <f t="shared" si="5"/>
        <v>No Outlier</v>
      </c>
    </row>
    <row r="346" spans="1:5" x14ac:dyDescent="0.25">
      <c r="A346" s="1">
        <v>44549</v>
      </c>
      <c r="B346">
        <v>13.6086300141151</v>
      </c>
      <c r="C346" t="s">
        <v>10</v>
      </c>
      <c r="D346" t="s">
        <v>5</v>
      </c>
      <c r="E346" s="3" t="str">
        <f t="shared" si="5"/>
        <v>No Outlier</v>
      </c>
    </row>
    <row r="347" spans="1:5" x14ac:dyDescent="0.25">
      <c r="A347" s="1">
        <v>44550</v>
      </c>
      <c r="B347">
        <v>97.092685692347004</v>
      </c>
      <c r="C347" t="s">
        <v>6</v>
      </c>
      <c r="D347" t="s">
        <v>8</v>
      </c>
      <c r="E347" s="3" t="str">
        <f t="shared" si="5"/>
        <v>No Outlier</v>
      </c>
    </row>
    <row r="348" spans="1:5" x14ac:dyDescent="0.25">
      <c r="A348" s="1">
        <v>44551</v>
      </c>
      <c r="B348">
        <v>82993</v>
      </c>
      <c r="C348" t="s">
        <v>11</v>
      </c>
      <c r="D348" t="s">
        <v>7</v>
      </c>
      <c r="E348" s="3" t="str">
        <f t="shared" si="5"/>
        <v>Outlier</v>
      </c>
    </row>
    <row r="349" spans="1:5" x14ac:dyDescent="0.25">
      <c r="A349" s="1">
        <v>44552</v>
      </c>
      <c r="B349">
        <v>60.302986308195699</v>
      </c>
      <c r="C349" t="s">
        <v>10</v>
      </c>
      <c r="D349" t="s">
        <v>8</v>
      </c>
      <c r="E349" s="3" t="str">
        <f t="shared" si="5"/>
        <v>No Outlier</v>
      </c>
    </row>
    <row r="350" spans="1:5" x14ac:dyDescent="0.25">
      <c r="A350" s="1">
        <v>44553</v>
      </c>
      <c r="B350">
        <v>92833</v>
      </c>
      <c r="C350" t="s">
        <v>9</v>
      </c>
      <c r="D350" t="s">
        <v>7</v>
      </c>
      <c r="E350" s="3" t="str">
        <f t="shared" si="5"/>
        <v>Outlier</v>
      </c>
    </row>
    <row r="351" spans="1:5" x14ac:dyDescent="0.25">
      <c r="A351" s="1">
        <v>44554</v>
      </c>
      <c r="B351">
        <v>89675</v>
      </c>
      <c r="C351" t="s">
        <v>6</v>
      </c>
      <c r="D351" t="s">
        <v>7</v>
      </c>
      <c r="E351" s="3" t="str">
        <f t="shared" si="5"/>
        <v>Outlier</v>
      </c>
    </row>
    <row r="352" spans="1:5" x14ac:dyDescent="0.25">
      <c r="A352" s="1">
        <v>44555</v>
      </c>
      <c r="B352">
        <v>7.8747338305888999</v>
      </c>
      <c r="C352" t="s">
        <v>10</v>
      </c>
      <c r="D352" t="s">
        <v>5</v>
      </c>
      <c r="E352" s="3" t="str">
        <f t="shared" si="5"/>
        <v>No Outlier</v>
      </c>
    </row>
    <row r="353" spans="1:5" x14ac:dyDescent="0.25">
      <c r="A353" s="1">
        <v>44556</v>
      </c>
      <c r="B353">
        <v>26.223663058915999</v>
      </c>
      <c r="C353" t="s">
        <v>4</v>
      </c>
      <c r="D353" t="s">
        <v>8</v>
      </c>
      <c r="E353" s="3" t="str">
        <f t="shared" si="5"/>
        <v>No Outlier</v>
      </c>
    </row>
    <row r="354" spans="1:5" x14ac:dyDescent="0.25">
      <c r="A354" s="1">
        <v>44557</v>
      </c>
      <c r="B354">
        <v>95.290144078091203</v>
      </c>
      <c r="C354" t="s">
        <v>6</v>
      </c>
      <c r="D354" t="s">
        <v>8</v>
      </c>
      <c r="E354" s="3" t="str">
        <f t="shared" si="5"/>
        <v>No Outlier</v>
      </c>
    </row>
    <row r="355" spans="1:5" x14ac:dyDescent="0.25">
      <c r="A355" s="1">
        <v>44558</v>
      </c>
      <c r="B355">
        <v>34693</v>
      </c>
      <c r="C355" t="s">
        <v>4</v>
      </c>
      <c r="D355" t="s">
        <v>7</v>
      </c>
      <c r="E355" s="3" t="str">
        <f t="shared" si="5"/>
        <v>No Outlier</v>
      </c>
    </row>
    <row r="356" spans="1:5" x14ac:dyDescent="0.25">
      <c r="A356" s="1">
        <v>44559</v>
      </c>
      <c r="B356">
        <v>15114</v>
      </c>
      <c r="C356" t="s">
        <v>10</v>
      </c>
      <c r="D356" t="s">
        <v>7</v>
      </c>
      <c r="E356" s="3" t="str">
        <f t="shared" si="5"/>
        <v>No Outlier</v>
      </c>
    </row>
    <row r="357" spans="1:5" x14ac:dyDescent="0.25">
      <c r="A357" s="1">
        <v>44560</v>
      </c>
      <c r="B357">
        <v>71543</v>
      </c>
      <c r="C357" t="s">
        <v>9</v>
      </c>
      <c r="D357" t="s">
        <v>7</v>
      </c>
      <c r="E357" s="3" t="str">
        <f t="shared" si="5"/>
        <v>Outlier</v>
      </c>
    </row>
    <row r="358" spans="1:5" x14ac:dyDescent="0.25">
      <c r="A358" s="1">
        <v>44561</v>
      </c>
      <c r="B358">
        <v>17.7899611443586</v>
      </c>
      <c r="C358" t="s">
        <v>11</v>
      </c>
      <c r="D358" t="s">
        <v>5</v>
      </c>
      <c r="E358" s="3" t="str">
        <f t="shared" si="5"/>
        <v>No Outlier</v>
      </c>
    </row>
    <row r="359" spans="1:5" x14ac:dyDescent="0.25">
      <c r="A359" s="1">
        <v>44562</v>
      </c>
      <c r="B359">
        <v>7.3985230673213396</v>
      </c>
      <c r="C359" t="s">
        <v>9</v>
      </c>
      <c r="D359" t="s">
        <v>5</v>
      </c>
      <c r="E359" s="3" t="str">
        <f t="shared" si="5"/>
        <v>No Outlier</v>
      </c>
    </row>
    <row r="360" spans="1:5" x14ac:dyDescent="0.25">
      <c r="A360" s="1">
        <v>44563</v>
      </c>
      <c r="B360">
        <v>83282</v>
      </c>
      <c r="C360" t="s">
        <v>6</v>
      </c>
      <c r="D360" t="s">
        <v>7</v>
      </c>
      <c r="E360" s="3" t="str">
        <f t="shared" si="5"/>
        <v>Outlier</v>
      </c>
    </row>
    <row r="361" spans="1:5" x14ac:dyDescent="0.25">
      <c r="A361" s="1">
        <v>44564</v>
      </c>
      <c r="B361">
        <v>26266</v>
      </c>
      <c r="C361" t="s">
        <v>4</v>
      </c>
      <c r="D361" t="s">
        <v>7</v>
      </c>
      <c r="E361" s="3" t="str">
        <f t="shared" si="5"/>
        <v>No Outlier</v>
      </c>
    </row>
    <row r="362" spans="1:5" x14ac:dyDescent="0.25">
      <c r="A362" s="1">
        <v>44565</v>
      </c>
      <c r="B362">
        <v>15.650858460888699</v>
      </c>
      <c r="C362" t="s">
        <v>4</v>
      </c>
      <c r="D362" t="s">
        <v>5</v>
      </c>
      <c r="E362" s="3" t="str">
        <f t="shared" si="5"/>
        <v>No Outlier</v>
      </c>
    </row>
    <row r="363" spans="1:5" x14ac:dyDescent="0.25">
      <c r="A363" s="1">
        <v>44566</v>
      </c>
      <c r="B363">
        <v>9.3157946976285793</v>
      </c>
      <c r="C363" t="s">
        <v>6</v>
      </c>
      <c r="D363" t="s">
        <v>5</v>
      </c>
      <c r="E363" s="3" t="str">
        <f t="shared" si="5"/>
        <v>No Outlier</v>
      </c>
    </row>
    <row r="364" spans="1:5" x14ac:dyDescent="0.25">
      <c r="A364" s="1">
        <v>44567</v>
      </c>
      <c r="B364">
        <v>70.872662996967904</v>
      </c>
      <c r="C364" t="s">
        <v>4</v>
      </c>
      <c r="D364" t="s">
        <v>8</v>
      </c>
      <c r="E364" s="3" t="str">
        <f t="shared" si="5"/>
        <v>No Outlier</v>
      </c>
    </row>
    <row r="365" spans="1:5" x14ac:dyDescent="0.25">
      <c r="A365" s="1">
        <v>44568</v>
      </c>
      <c r="B365">
        <v>64.953587991323403</v>
      </c>
      <c r="C365" t="s">
        <v>6</v>
      </c>
      <c r="D365" t="s">
        <v>8</v>
      </c>
      <c r="E365" s="3" t="str">
        <f t="shared" si="5"/>
        <v>No Outlier</v>
      </c>
    </row>
    <row r="366" spans="1:5" x14ac:dyDescent="0.25">
      <c r="A366" s="1">
        <v>44569</v>
      </c>
      <c r="B366">
        <v>74993</v>
      </c>
      <c r="C366" t="s">
        <v>4</v>
      </c>
      <c r="D366" t="s">
        <v>7</v>
      </c>
      <c r="E366" s="3" t="str">
        <f t="shared" si="5"/>
        <v>Outlier</v>
      </c>
    </row>
    <row r="367" spans="1:5" x14ac:dyDescent="0.25">
      <c r="A367" s="1">
        <v>44570</v>
      </c>
      <c r="B367">
        <v>96.903697347463194</v>
      </c>
      <c r="C367" t="s">
        <v>6</v>
      </c>
      <c r="D367" t="s">
        <v>8</v>
      </c>
      <c r="E367" s="3" t="str">
        <f t="shared" si="5"/>
        <v>No Outlier</v>
      </c>
    </row>
    <row r="368" spans="1:5" x14ac:dyDescent="0.25">
      <c r="A368" s="1">
        <v>44571</v>
      </c>
      <c r="B368">
        <v>53213</v>
      </c>
      <c r="C368" t="s">
        <v>9</v>
      </c>
      <c r="D368" t="s">
        <v>7</v>
      </c>
      <c r="E368" s="3" t="str">
        <f t="shared" si="5"/>
        <v>No Outlier</v>
      </c>
    </row>
    <row r="369" spans="1:5" x14ac:dyDescent="0.25">
      <c r="A369" s="1">
        <v>44572</v>
      </c>
      <c r="B369">
        <v>51.551198059689</v>
      </c>
      <c r="C369" t="s">
        <v>10</v>
      </c>
      <c r="D369" t="s">
        <v>8</v>
      </c>
      <c r="E369" s="3" t="str">
        <f t="shared" si="5"/>
        <v>No Outlier</v>
      </c>
    </row>
    <row r="370" spans="1:5" x14ac:dyDescent="0.25">
      <c r="A370" s="1">
        <v>44573</v>
      </c>
      <c r="B370">
        <v>55.261602233882101</v>
      </c>
      <c r="C370" t="s">
        <v>6</v>
      </c>
      <c r="D370" t="s">
        <v>8</v>
      </c>
      <c r="E370" s="3" t="str">
        <f t="shared" si="5"/>
        <v>No Outlier</v>
      </c>
    </row>
    <row r="371" spans="1:5" x14ac:dyDescent="0.25">
      <c r="A371" s="1">
        <v>44574</v>
      </c>
      <c r="B371">
        <v>31174</v>
      </c>
      <c r="C371" t="s">
        <v>9</v>
      </c>
      <c r="D371" t="s">
        <v>7</v>
      </c>
      <c r="E371" s="3" t="str">
        <f t="shared" si="5"/>
        <v>No Outlier</v>
      </c>
    </row>
    <row r="372" spans="1:5" x14ac:dyDescent="0.25">
      <c r="A372" s="1">
        <v>44576</v>
      </c>
      <c r="B372">
        <v>10.131222453774599</v>
      </c>
      <c r="C372" t="s">
        <v>10</v>
      </c>
      <c r="D372" t="s">
        <v>5</v>
      </c>
      <c r="E372" s="3" t="str">
        <f t="shared" si="5"/>
        <v>No Outlier</v>
      </c>
    </row>
    <row r="373" spans="1:5" x14ac:dyDescent="0.25">
      <c r="A373" s="1">
        <v>44577</v>
      </c>
      <c r="B373">
        <v>18.751577525952399</v>
      </c>
      <c r="C373" t="s">
        <v>9</v>
      </c>
      <c r="D373" t="s">
        <v>5</v>
      </c>
      <c r="E373" s="3" t="str">
        <f t="shared" si="5"/>
        <v>No Outlier</v>
      </c>
    </row>
    <row r="374" spans="1:5" x14ac:dyDescent="0.25">
      <c r="A374" s="1">
        <v>44578</v>
      </c>
      <c r="B374">
        <v>42363</v>
      </c>
      <c r="C374" t="s">
        <v>11</v>
      </c>
      <c r="D374" t="s">
        <v>7</v>
      </c>
      <c r="E374" s="3" t="str">
        <f t="shared" si="5"/>
        <v>No Outlier</v>
      </c>
    </row>
    <row r="375" spans="1:5" x14ac:dyDescent="0.25">
      <c r="A375" s="1">
        <v>44579</v>
      </c>
      <c r="B375">
        <v>40755</v>
      </c>
      <c r="C375" t="s">
        <v>6</v>
      </c>
      <c r="D375" t="s">
        <v>7</v>
      </c>
      <c r="E375" s="3" t="str">
        <f t="shared" si="5"/>
        <v>No Outlier</v>
      </c>
    </row>
    <row r="376" spans="1:5" x14ac:dyDescent="0.25">
      <c r="A376" s="1">
        <v>44580</v>
      </c>
      <c r="B376">
        <v>3.7996244638404799</v>
      </c>
      <c r="C376" t="s">
        <v>6</v>
      </c>
      <c r="D376" t="s">
        <v>5</v>
      </c>
      <c r="E376" s="3" t="str">
        <f t="shared" si="5"/>
        <v>No Outlier</v>
      </c>
    </row>
    <row r="377" spans="1:5" x14ac:dyDescent="0.25">
      <c r="A377" s="1">
        <v>44581</v>
      </c>
      <c r="B377">
        <v>34102</v>
      </c>
      <c r="C377" t="s">
        <v>6</v>
      </c>
      <c r="D377" t="s">
        <v>7</v>
      </c>
      <c r="E377" s="3" t="str">
        <f t="shared" si="5"/>
        <v>No Outlier</v>
      </c>
    </row>
    <row r="378" spans="1:5" x14ac:dyDescent="0.25">
      <c r="A378" s="1">
        <v>44582</v>
      </c>
      <c r="B378">
        <v>93.742473441364695</v>
      </c>
      <c r="C378" t="s">
        <v>6</v>
      </c>
      <c r="D378" t="s">
        <v>8</v>
      </c>
      <c r="E378" s="3" t="str">
        <f t="shared" si="5"/>
        <v>No Outlier</v>
      </c>
    </row>
    <row r="379" spans="1:5" x14ac:dyDescent="0.25">
      <c r="A379" s="1">
        <v>44583</v>
      </c>
      <c r="B379">
        <v>56964</v>
      </c>
      <c r="C379" t="s">
        <v>9</v>
      </c>
      <c r="D379" t="s">
        <v>7</v>
      </c>
      <c r="E379" s="3" t="str">
        <f t="shared" si="5"/>
        <v>No Outlier</v>
      </c>
    </row>
    <row r="380" spans="1:5" x14ac:dyDescent="0.25">
      <c r="A380" s="1">
        <v>44584</v>
      </c>
      <c r="B380">
        <v>31.220026647708899</v>
      </c>
      <c r="C380" t="s">
        <v>11</v>
      </c>
      <c r="D380" t="s">
        <v>8</v>
      </c>
      <c r="E380" s="3" t="str">
        <f t="shared" si="5"/>
        <v>No Outlier</v>
      </c>
    </row>
    <row r="381" spans="1:5" x14ac:dyDescent="0.25">
      <c r="A381" s="1">
        <v>44585</v>
      </c>
      <c r="B381">
        <v>30.208488274640398</v>
      </c>
      <c r="C381" t="s">
        <v>10</v>
      </c>
      <c r="D381" t="s">
        <v>8</v>
      </c>
      <c r="E381" s="3" t="str">
        <f t="shared" si="5"/>
        <v>No Outlier</v>
      </c>
    </row>
    <row r="382" spans="1:5" x14ac:dyDescent="0.25">
      <c r="A382" s="1">
        <v>44586</v>
      </c>
      <c r="B382">
        <v>98677</v>
      </c>
      <c r="C382" t="s">
        <v>10</v>
      </c>
      <c r="D382" t="s">
        <v>7</v>
      </c>
      <c r="E382" s="3" t="str">
        <f t="shared" si="5"/>
        <v>Outlier</v>
      </c>
    </row>
    <row r="383" spans="1:5" x14ac:dyDescent="0.25">
      <c r="A383" s="1">
        <v>44587</v>
      </c>
      <c r="B383">
        <v>23035</v>
      </c>
      <c r="C383" t="s">
        <v>11</v>
      </c>
      <c r="D383" t="s">
        <v>7</v>
      </c>
      <c r="E383" s="3" t="str">
        <f t="shared" si="5"/>
        <v>No Outlier</v>
      </c>
    </row>
    <row r="384" spans="1:5" x14ac:dyDescent="0.25">
      <c r="A384" s="1">
        <v>44588</v>
      </c>
      <c r="B384">
        <v>92.565655445147598</v>
      </c>
      <c r="C384" t="s">
        <v>6</v>
      </c>
      <c r="D384" t="s">
        <v>8</v>
      </c>
      <c r="E384" s="3" t="str">
        <f t="shared" si="5"/>
        <v>No Outlier</v>
      </c>
    </row>
    <row r="385" spans="1:5" x14ac:dyDescent="0.25">
      <c r="A385" s="1">
        <v>44589</v>
      </c>
      <c r="B385">
        <v>16.7910992327113</v>
      </c>
      <c r="C385" t="s">
        <v>6</v>
      </c>
      <c r="D385" t="s">
        <v>5</v>
      </c>
      <c r="E385" s="3" t="str">
        <f t="shared" si="5"/>
        <v>No Outlier</v>
      </c>
    </row>
    <row r="386" spans="1:5" x14ac:dyDescent="0.25">
      <c r="A386" s="1">
        <v>44590</v>
      </c>
      <c r="B386">
        <v>65.381343144719295</v>
      </c>
      <c r="C386" t="s">
        <v>11</v>
      </c>
      <c r="D386" t="s">
        <v>8</v>
      </c>
      <c r="E386" s="3" t="str">
        <f t="shared" si="5"/>
        <v>No Outlier</v>
      </c>
    </row>
    <row r="387" spans="1:5" x14ac:dyDescent="0.25">
      <c r="A387" s="1">
        <v>44591</v>
      </c>
      <c r="B387">
        <v>38544</v>
      </c>
      <c r="C387" t="s">
        <v>4</v>
      </c>
      <c r="D387" t="s">
        <v>7</v>
      </c>
      <c r="E387" s="3" t="str">
        <f t="shared" si="5"/>
        <v>No Outlier</v>
      </c>
    </row>
    <row r="388" spans="1:5" x14ac:dyDescent="0.25">
      <c r="A388" s="1">
        <v>44592</v>
      </c>
      <c r="B388">
        <v>76932</v>
      </c>
      <c r="C388" t="s">
        <v>9</v>
      </c>
      <c r="D388" t="s">
        <v>7</v>
      </c>
      <c r="E388" s="3" t="str">
        <f t="shared" ref="E388:E451" si="6">IF(OR(B388&lt;$I$11, B388&gt;$I$10), "Outlier", "No Outlier")</f>
        <v>Outlier</v>
      </c>
    </row>
    <row r="389" spans="1:5" x14ac:dyDescent="0.25">
      <c r="A389" s="1">
        <v>44593</v>
      </c>
      <c r="B389">
        <v>9.0418404200118001</v>
      </c>
      <c r="C389" t="s">
        <v>10</v>
      </c>
      <c r="D389" t="s">
        <v>5</v>
      </c>
      <c r="E389" s="3" t="str">
        <f t="shared" si="6"/>
        <v>No Outlier</v>
      </c>
    </row>
    <row r="390" spans="1:5" x14ac:dyDescent="0.25">
      <c r="A390" s="1">
        <v>44594</v>
      </c>
      <c r="B390">
        <v>44472</v>
      </c>
      <c r="C390" t="s">
        <v>11</v>
      </c>
      <c r="D390" t="s">
        <v>7</v>
      </c>
      <c r="E390" s="3" t="str">
        <f t="shared" si="6"/>
        <v>No Outlier</v>
      </c>
    </row>
    <row r="391" spans="1:5" x14ac:dyDescent="0.25">
      <c r="A391" s="1">
        <v>44595</v>
      </c>
      <c r="B391">
        <v>36252</v>
      </c>
      <c r="C391" t="s">
        <v>6</v>
      </c>
      <c r="D391" t="s">
        <v>7</v>
      </c>
      <c r="E391" s="3" t="str">
        <f t="shared" si="6"/>
        <v>No Outlier</v>
      </c>
    </row>
    <row r="392" spans="1:5" x14ac:dyDescent="0.25">
      <c r="A392" s="1">
        <v>44596</v>
      </c>
      <c r="B392">
        <v>16.084083064149301</v>
      </c>
      <c r="C392" t="s">
        <v>6</v>
      </c>
      <c r="D392" t="s">
        <v>5</v>
      </c>
      <c r="E392" s="3" t="str">
        <f t="shared" si="6"/>
        <v>No Outlier</v>
      </c>
    </row>
    <row r="393" spans="1:5" x14ac:dyDescent="0.25">
      <c r="A393" s="1">
        <v>44597</v>
      </c>
      <c r="B393">
        <v>19530</v>
      </c>
      <c r="C393" t="s">
        <v>6</v>
      </c>
      <c r="D393" t="s">
        <v>7</v>
      </c>
      <c r="E393" s="3" t="str">
        <f t="shared" si="6"/>
        <v>No Outlier</v>
      </c>
    </row>
    <row r="394" spans="1:5" x14ac:dyDescent="0.25">
      <c r="A394" s="1">
        <v>44598</v>
      </c>
      <c r="B394">
        <v>11.185021901967101</v>
      </c>
      <c r="C394" t="s">
        <v>9</v>
      </c>
      <c r="D394" t="s">
        <v>5</v>
      </c>
      <c r="E394" s="3" t="str">
        <f t="shared" si="6"/>
        <v>No Outlier</v>
      </c>
    </row>
    <row r="395" spans="1:5" x14ac:dyDescent="0.25">
      <c r="A395" s="1">
        <v>44599</v>
      </c>
      <c r="B395">
        <v>5.5968245539988697</v>
      </c>
      <c r="C395" t="s">
        <v>4</v>
      </c>
      <c r="D395" t="s">
        <v>5</v>
      </c>
      <c r="E395" s="3" t="str">
        <f t="shared" si="6"/>
        <v>No Outlier</v>
      </c>
    </row>
    <row r="396" spans="1:5" x14ac:dyDescent="0.25">
      <c r="A396" s="1">
        <v>44600</v>
      </c>
      <c r="B396">
        <v>48.6315003793</v>
      </c>
      <c r="C396" t="s">
        <v>9</v>
      </c>
      <c r="D396" t="s">
        <v>8</v>
      </c>
      <c r="E396" s="3" t="str">
        <f t="shared" si="6"/>
        <v>No Outlier</v>
      </c>
    </row>
    <row r="397" spans="1:5" x14ac:dyDescent="0.25">
      <c r="A397" s="1">
        <v>44601</v>
      </c>
      <c r="B397">
        <v>31.650781492588902</v>
      </c>
      <c r="C397" t="s">
        <v>6</v>
      </c>
      <c r="D397" t="s">
        <v>8</v>
      </c>
      <c r="E397" s="3" t="str">
        <f t="shared" si="6"/>
        <v>No Outlier</v>
      </c>
    </row>
    <row r="398" spans="1:5" x14ac:dyDescent="0.25">
      <c r="A398" s="1">
        <v>44602</v>
      </c>
      <c r="B398">
        <v>92080</v>
      </c>
      <c r="C398" t="s">
        <v>11</v>
      </c>
      <c r="D398" t="s">
        <v>7</v>
      </c>
      <c r="E398" s="3" t="str">
        <f t="shared" si="6"/>
        <v>Outlier</v>
      </c>
    </row>
    <row r="399" spans="1:5" x14ac:dyDescent="0.25">
      <c r="A399" s="1">
        <v>44603</v>
      </c>
      <c r="B399">
        <v>19.518435328092199</v>
      </c>
      <c r="C399" t="s">
        <v>11</v>
      </c>
      <c r="D399" t="s">
        <v>5</v>
      </c>
      <c r="E399" s="3" t="str">
        <f t="shared" si="6"/>
        <v>No Outlier</v>
      </c>
    </row>
    <row r="400" spans="1:5" x14ac:dyDescent="0.25">
      <c r="A400" s="1">
        <v>44604</v>
      </c>
      <c r="B400">
        <v>11.3375572386326</v>
      </c>
      <c r="C400" t="s">
        <v>9</v>
      </c>
      <c r="D400" t="s">
        <v>5</v>
      </c>
      <c r="E400" s="3" t="str">
        <f t="shared" si="6"/>
        <v>No Outlier</v>
      </c>
    </row>
    <row r="401" spans="1:5" x14ac:dyDescent="0.25">
      <c r="A401" s="1">
        <v>44605</v>
      </c>
      <c r="B401">
        <v>1.3863518194751501</v>
      </c>
      <c r="C401" t="s">
        <v>6</v>
      </c>
      <c r="D401" t="s">
        <v>5</v>
      </c>
      <c r="E401" s="3" t="str">
        <f t="shared" si="6"/>
        <v>No Outlier</v>
      </c>
    </row>
    <row r="402" spans="1:5" x14ac:dyDescent="0.25">
      <c r="A402" s="1">
        <v>44606</v>
      </c>
      <c r="B402">
        <v>88318</v>
      </c>
      <c r="C402" t="s">
        <v>6</v>
      </c>
      <c r="D402" t="s">
        <v>7</v>
      </c>
      <c r="E402" s="3" t="str">
        <f t="shared" si="6"/>
        <v>Outlier</v>
      </c>
    </row>
    <row r="403" spans="1:5" x14ac:dyDescent="0.25">
      <c r="A403" s="1">
        <v>44607</v>
      </c>
      <c r="B403">
        <v>32.828523496229103</v>
      </c>
      <c r="C403" t="s">
        <v>11</v>
      </c>
      <c r="D403" t="s">
        <v>8</v>
      </c>
      <c r="E403" s="3" t="str">
        <f t="shared" si="6"/>
        <v>No Outlier</v>
      </c>
    </row>
    <row r="404" spans="1:5" x14ac:dyDescent="0.25">
      <c r="A404" s="1">
        <v>44608</v>
      </c>
      <c r="B404">
        <v>80.966801465156294</v>
      </c>
      <c r="C404" t="s">
        <v>10</v>
      </c>
      <c r="D404" t="s">
        <v>8</v>
      </c>
      <c r="E404" s="3" t="str">
        <f t="shared" si="6"/>
        <v>No Outlier</v>
      </c>
    </row>
    <row r="405" spans="1:5" x14ac:dyDescent="0.25">
      <c r="A405" s="1">
        <v>44609</v>
      </c>
      <c r="B405">
        <v>91127</v>
      </c>
      <c r="C405" t="s">
        <v>11</v>
      </c>
      <c r="D405" t="s">
        <v>7</v>
      </c>
      <c r="E405" s="3" t="str">
        <f t="shared" si="6"/>
        <v>Outlier</v>
      </c>
    </row>
    <row r="406" spans="1:5" x14ac:dyDescent="0.25">
      <c r="A406" s="1">
        <v>44610</v>
      </c>
      <c r="B406">
        <v>14.968552711433899</v>
      </c>
      <c r="C406" t="s">
        <v>10</v>
      </c>
      <c r="D406" t="s">
        <v>5</v>
      </c>
      <c r="E406" s="3" t="str">
        <f t="shared" si="6"/>
        <v>No Outlier</v>
      </c>
    </row>
    <row r="407" spans="1:5" x14ac:dyDescent="0.25">
      <c r="A407" s="1">
        <v>44611</v>
      </c>
      <c r="B407">
        <v>10811</v>
      </c>
      <c r="C407" t="s">
        <v>10</v>
      </c>
      <c r="D407" t="s">
        <v>7</v>
      </c>
      <c r="E407" s="3" t="str">
        <f t="shared" si="6"/>
        <v>No Outlier</v>
      </c>
    </row>
    <row r="408" spans="1:5" x14ac:dyDescent="0.25">
      <c r="A408" s="1">
        <v>44612</v>
      </c>
      <c r="B408">
        <v>7.4323979054143097</v>
      </c>
      <c r="C408" t="s">
        <v>4</v>
      </c>
      <c r="D408" t="s">
        <v>5</v>
      </c>
      <c r="E408" s="3" t="str">
        <f t="shared" si="6"/>
        <v>No Outlier</v>
      </c>
    </row>
    <row r="409" spans="1:5" x14ac:dyDescent="0.25">
      <c r="A409" s="1">
        <v>44613</v>
      </c>
      <c r="B409">
        <v>67</v>
      </c>
      <c r="C409" t="s">
        <v>6</v>
      </c>
      <c r="D409" t="s">
        <v>5</v>
      </c>
      <c r="E409" s="3" t="str">
        <f t="shared" si="6"/>
        <v>No Outlier</v>
      </c>
    </row>
    <row r="410" spans="1:5" x14ac:dyDescent="0.25">
      <c r="A410" s="1">
        <v>44614</v>
      </c>
      <c r="B410">
        <v>4.4632819698635897</v>
      </c>
      <c r="C410" t="s">
        <v>4</v>
      </c>
      <c r="D410" t="s">
        <v>5</v>
      </c>
      <c r="E410" s="3" t="str">
        <f t="shared" si="6"/>
        <v>No Outlier</v>
      </c>
    </row>
    <row r="411" spans="1:5" x14ac:dyDescent="0.25">
      <c r="A411" s="1">
        <v>44615</v>
      </c>
      <c r="B411">
        <v>98853</v>
      </c>
      <c r="C411" t="s">
        <v>6</v>
      </c>
      <c r="D411" t="s">
        <v>7</v>
      </c>
      <c r="E411" s="3" t="str">
        <f t="shared" si="6"/>
        <v>Outlier</v>
      </c>
    </row>
    <row r="412" spans="1:5" x14ac:dyDescent="0.25">
      <c r="A412" s="1">
        <v>44616</v>
      </c>
      <c r="B412">
        <v>43462</v>
      </c>
      <c r="C412" t="s">
        <v>4</v>
      </c>
      <c r="D412" t="s">
        <v>7</v>
      </c>
      <c r="E412" s="3" t="str">
        <f t="shared" si="6"/>
        <v>No Outlier</v>
      </c>
    </row>
    <row r="413" spans="1:5" x14ac:dyDescent="0.25">
      <c r="A413" s="1">
        <v>44617</v>
      </c>
      <c r="B413">
        <v>31144</v>
      </c>
      <c r="C413" t="s">
        <v>11</v>
      </c>
      <c r="D413" t="s">
        <v>7</v>
      </c>
      <c r="E413" s="3" t="str">
        <f t="shared" si="6"/>
        <v>No Outlier</v>
      </c>
    </row>
    <row r="414" spans="1:5" x14ac:dyDescent="0.25">
      <c r="A414" s="1">
        <v>44618</v>
      </c>
      <c r="B414">
        <v>94.003388195535706</v>
      </c>
      <c r="C414" t="s">
        <v>9</v>
      </c>
      <c r="D414" t="s">
        <v>8</v>
      </c>
      <c r="E414" s="3" t="str">
        <f t="shared" si="6"/>
        <v>No Outlier</v>
      </c>
    </row>
    <row r="415" spans="1:5" x14ac:dyDescent="0.25">
      <c r="A415" s="1">
        <v>44619</v>
      </c>
      <c r="B415">
        <v>99.0210432066511</v>
      </c>
      <c r="C415" t="s">
        <v>9</v>
      </c>
      <c r="D415" t="s">
        <v>8</v>
      </c>
      <c r="E415" s="3" t="str">
        <f t="shared" si="6"/>
        <v>No Outlier</v>
      </c>
    </row>
    <row r="416" spans="1:5" x14ac:dyDescent="0.25">
      <c r="A416" s="1">
        <v>44620</v>
      </c>
      <c r="B416">
        <v>32.798238868235501</v>
      </c>
      <c r="C416" t="s">
        <v>4</v>
      </c>
      <c r="D416" t="s">
        <v>8</v>
      </c>
      <c r="E416" s="3" t="str">
        <f t="shared" si="6"/>
        <v>No Outlier</v>
      </c>
    </row>
    <row r="417" spans="1:5" x14ac:dyDescent="0.25">
      <c r="A417" s="1">
        <v>44621</v>
      </c>
      <c r="B417">
        <v>42.127675843182701</v>
      </c>
      <c r="C417" t="s">
        <v>11</v>
      </c>
      <c r="D417" t="s">
        <v>8</v>
      </c>
      <c r="E417" s="3" t="str">
        <f t="shared" si="6"/>
        <v>No Outlier</v>
      </c>
    </row>
    <row r="418" spans="1:5" x14ac:dyDescent="0.25">
      <c r="A418" s="1">
        <v>44622</v>
      </c>
      <c r="B418">
        <v>7.30656904124554</v>
      </c>
      <c r="C418" t="s">
        <v>11</v>
      </c>
      <c r="D418" t="s">
        <v>5</v>
      </c>
      <c r="E418" s="3" t="str">
        <f t="shared" si="6"/>
        <v>No Outlier</v>
      </c>
    </row>
    <row r="419" spans="1:5" x14ac:dyDescent="0.25">
      <c r="A419" s="1">
        <v>44623</v>
      </c>
      <c r="B419">
        <v>49.325624481244198</v>
      </c>
      <c r="C419" t="s">
        <v>6</v>
      </c>
      <c r="D419" t="s">
        <v>8</v>
      </c>
      <c r="E419" s="3" t="str">
        <f t="shared" si="6"/>
        <v>No Outlier</v>
      </c>
    </row>
    <row r="420" spans="1:5" x14ac:dyDescent="0.25">
      <c r="A420" s="1">
        <v>44624</v>
      </c>
      <c r="B420">
        <v>9299.5889999999999</v>
      </c>
      <c r="C420" t="s">
        <v>6</v>
      </c>
      <c r="D420" t="s">
        <v>5</v>
      </c>
      <c r="E420" s="3" t="str">
        <f t="shared" si="6"/>
        <v>No Outlier</v>
      </c>
    </row>
    <row r="421" spans="1:5" x14ac:dyDescent="0.25">
      <c r="A421" s="1">
        <v>44625</v>
      </c>
      <c r="B421">
        <v>97.635122588377797</v>
      </c>
      <c r="C421" t="s">
        <v>6</v>
      </c>
      <c r="D421" t="s">
        <v>8</v>
      </c>
      <c r="E421" s="3" t="str">
        <f t="shared" si="6"/>
        <v>No Outlier</v>
      </c>
    </row>
    <row r="422" spans="1:5" x14ac:dyDescent="0.25">
      <c r="A422" s="1">
        <v>44626</v>
      </c>
      <c r="B422">
        <v>10.4529444573789</v>
      </c>
      <c r="C422" t="s">
        <v>9</v>
      </c>
      <c r="D422" t="s">
        <v>5</v>
      </c>
      <c r="E422" s="3" t="str">
        <f t="shared" si="6"/>
        <v>No Outlier</v>
      </c>
    </row>
    <row r="423" spans="1:5" x14ac:dyDescent="0.25">
      <c r="A423" s="1">
        <v>44627</v>
      </c>
      <c r="B423">
        <v>82.103327866159603</v>
      </c>
      <c r="C423" t="s">
        <v>6</v>
      </c>
      <c r="D423" t="s">
        <v>8</v>
      </c>
      <c r="E423" s="3" t="str">
        <f t="shared" si="6"/>
        <v>No Outlier</v>
      </c>
    </row>
    <row r="424" spans="1:5" x14ac:dyDescent="0.25">
      <c r="A424" s="1">
        <v>44628</v>
      </c>
      <c r="B424">
        <v>61440</v>
      </c>
      <c r="C424" t="s">
        <v>9</v>
      </c>
      <c r="D424" t="s">
        <v>7</v>
      </c>
      <c r="E424" s="3" t="str">
        <f t="shared" si="6"/>
        <v>No Outlier</v>
      </c>
    </row>
    <row r="425" spans="1:5" x14ac:dyDescent="0.25">
      <c r="A425" s="1">
        <v>44629</v>
      </c>
      <c r="B425">
        <v>76496</v>
      </c>
      <c r="C425" t="s">
        <v>10</v>
      </c>
      <c r="D425" t="s">
        <v>7</v>
      </c>
      <c r="E425" s="3" t="str">
        <f t="shared" si="6"/>
        <v>Outlier</v>
      </c>
    </row>
    <row r="426" spans="1:5" x14ac:dyDescent="0.25">
      <c r="A426" s="1">
        <v>44630</v>
      </c>
      <c r="B426">
        <v>19.233811700390198</v>
      </c>
      <c r="C426" t="s">
        <v>10</v>
      </c>
      <c r="D426" t="s">
        <v>8</v>
      </c>
      <c r="E426" s="3" t="str">
        <f t="shared" si="6"/>
        <v>No Outlier</v>
      </c>
    </row>
    <row r="427" spans="1:5" x14ac:dyDescent="0.25">
      <c r="A427" s="1">
        <v>44631</v>
      </c>
      <c r="B427">
        <v>6.6171590374665001</v>
      </c>
      <c r="C427" t="s">
        <v>6</v>
      </c>
      <c r="D427" t="s">
        <v>5</v>
      </c>
      <c r="E427" s="3" t="str">
        <f t="shared" si="6"/>
        <v>No Outlier</v>
      </c>
    </row>
    <row r="428" spans="1:5" x14ac:dyDescent="0.25">
      <c r="A428" s="1">
        <v>44632</v>
      </c>
      <c r="B428">
        <v>14.6355953149214</v>
      </c>
      <c r="C428" t="s">
        <v>4</v>
      </c>
      <c r="D428" t="s">
        <v>5</v>
      </c>
      <c r="E428" s="3" t="str">
        <f t="shared" si="6"/>
        <v>No Outlier</v>
      </c>
    </row>
    <row r="429" spans="1:5" x14ac:dyDescent="0.25">
      <c r="A429" s="1">
        <v>44633</v>
      </c>
      <c r="B429">
        <v>9.4342592409207793</v>
      </c>
      <c r="C429" t="s">
        <v>6</v>
      </c>
      <c r="D429" t="s">
        <v>5</v>
      </c>
      <c r="E429" s="3" t="str">
        <f t="shared" si="6"/>
        <v>No Outlier</v>
      </c>
    </row>
    <row r="430" spans="1:5" x14ac:dyDescent="0.25">
      <c r="A430" s="1">
        <v>44634</v>
      </c>
      <c r="B430">
        <v>51210</v>
      </c>
      <c r="C430" t="s">
        <v>9</v>
      </c>
      <c r="D430" t="s">
        <v>7</v>
      </c>
      <c r="E430" s="3" t="str">
        <f t="shared" si="6"/>
        <v>No Outlier</v>
      </c>
    </row>
    <row r="431" spans="1:5" x14ac:dyDescent="0.25">
      <c r="A431" s="1">
        <v>44635</v>
      </c>
      <c r="B431">
        <v>34.709982406737097</v>
      </c>
      <c r="C431" t="s">
        <v>11</v>
      </c>
      <c r="D431" t="s">
        <v>8</v>
      </c>
      <c r="E431" s="3" t="str">
        <f t="shared" si="6"/>
        <v>No Outlier</v>
      </c>
    </row>
    <row r="432" spans="1:5" x14ac:dyDescent="0.25">
      <c r="A432" s="1">
        <v>44636</v>
      </c>
      <c r="B432">
        <v>92973</v>
      </c>
      <c r="C432" t="s">
        <v>6</v>
      </c>
      <c r="D432" t="s">
        <v>7</v>
      </c>
      <c r="E432" s="3" t="str">
        <f t="shared" si="6"/>
        <v>Outlier</v>
      </c>
    </row>
    <row r="433" spans="1:5" x14ac:dyDescent="0.25">
      <c r="A433" s="1">
        <v>44637</v>
      </c>
      <c r="B433">
        <v>56.177741751809599</v>
      </c>
      <c r="C433" t="s">
        <v>4</v>
      </c>
      <c r="D433" t="s">
        <v>8</v>
      </c>
      <c r="E433" s="3" t="str">
        <f t="shared" si="6"/>
        <v>No Outlier</v>
      </c>
    </row>
    <row r="434" spans="1:5" x14ac:dyDescent="0.25">
      <c r="A434" s="1">
        <v>44638</v>
      </c>
      <c r="B434">
        <v>23714</v>
      </c>
      <c r="C434" t="s">
        <v>9</v>
      </c>
      <c r="D434" t="s">
        <v>7</v>
      </c>
      <c r="E434" s="3" t="str">
        <f t="shared" si="6"/>
        <v>No Outlier</v>
      </c>
    </row>
    <row r="435" spans="1:5" x14ac:dyDescent="0.25">
      <c r="A435" s="1">
        <v>44639</v>
      </c>
      <c r="B435">
        <v>15.8449274251258</v>
      </c>
      <c r="C435" t="s">
        <v>11</v>
      </c>
      <c r="D435" t="s">
        <v>5</v>
      </c>
      <c r="E435" s="3" t="str">
        <f t="shared" si="6"/>
        <v>No Outlier</v>
      </c>
    </row>
    <row r="436" spans="1:5" x14ac:dyDescent="0.25">
      <c r="A436" s="1">
        <v>44640</v>
      </c>
      <c r="B436">
        <v>13812</v>
      </c>
      <c r="C436" t="s">
        <v>4</v>
      </c>
      <c r="D436" t="s">
        <v>7</v>
      </c>
      <c r="E436" s="3" t="str">
        <f t="shared" si="6"/>
        <v>No Outlier</v>
      </c>
    </row>
    <row r="437" spans="1:5" x14ac:dyDescent="0.25">
      <c r="A437" s="1">
        <v>44641</v>
      </c>
      <c r="B437">
        <v>7.9602409890358201</v>
      </c>
      <c r="C437" t="s">
        <v>6</v>
      </c>
      <c r="D437" t="s">
        <v>5</v>
      </c>
      <c r="E437" s="3" t="str">
        <f t="shared" si="6"/>
        <v>No Outlier</v>
      </c>
    </row>
    <row r="438" spans="1:5" x14ac:dyDescent="0.25">
      <c r="A438" s="1">
        <v>44642</v>
      </c>
      <c r="B438">
        <v>1.61532115561367</v>
      </c>
      <c r="C438" t="s">
        <v>4</v>
      </c>
      <c r="D438" t="s">
        <v>5</v>
      </c>
      <c r="E438" s="3" t="str">
        <f t="shared" si="6"/>
        <v>No Outlier</v>
      </c>
    </row>
    <row r="439" spans="1:5" x14ac:dyDescent="0.25">
      <c r="A439" s="1">
        <v>44643</v>
      </c>
      <c r="B439">
        <v>9.5485288055810802</v>
      </c>
      <c r="C439" t="s">
        <v>10</v>
      </c>
      <c r="D439" t="s">
        <v>5</v>
      </c>
      <c r="E439" s="3" t="str">
        <f t="shared" si="6"/>
        <v>No Outlier</v>
      </c>
    </row>
    <row r="440" spans="1:5" x14ac:dyDescent="0.25">
      <c r="A440" s="1">
        <v>44644</v>
      </c>
      <c r="B440">
        <v>49.954536025804302</v>
      </c>
      <c r="C440" t="s">
        <v>11</v>
      </c>
      <c r="D440" t="s">
        <v>8</v>
      </c>
      <c r="E440" s="3" t="str">
        <f t="shared" si="6"/>
        <v>No Outlier</v>
      </c>
    </row>
    <row r="441" spans="1:5" x14ac:dyDescent="0.25">
      <c r="A441" s="1">
        <v>44645</v>
      </c>
      <c r="B441">
        <v>3.6162070487419999</v>
      </c>
      <c r="C441" t="s">
        <v>10</v>
      </c>
      <c r="D441" t="s">
        <v>5</v>
      </c>
      <c r="E441" s="3" t="str">
        <f t="shared" si="6"/>
        <v>No Outlier</v>
      </c>
    </row>
    <row r="442" spans="1:5" x14ac:dyDescent="0.25">
      <c r="A442" s="1">
        <v>44646</v>
      </c>
      <c r="B442">
        <v>1500</v>
      </c>
      <c r="C442" t="s">
        <v>10</v>
      </c>
      <c r="D442" t="s">
        <v>8</v>
      </c>
      <c r="E442" s="3" t="str">
        <f t="shared" si="6"/>
        <v>No Outlier</v>
      </c>
    </row>
    <row r="443" spans="1:5" x14ac:dyDescent="0.25">
      <c r="A443" s="1">
        <v>44647</v>
      </c>
      <c r="B443">
        <v>19869</v>
      </c>
      <c r="C443" t="s">
        <v>11</v>
      </c>
      <c r="D443" t="s">
        <v>7</v>
      </c>
      <c r="E443" s="3" t="str">
        <f t="shared" si="6"/>
        <v>No Outlier</v>
      </c>
    </row>
    <row r="444" spans="1:5" x14ac:dyDescent="0.25">
      <c r="A444" s="1">
        <v>44648</v>
      </c>
      <c r="B444">
        <v>4.5349129399793897</v>
      </c>
      <c r="C444" t="s">
        <v>9</v>
      </c>
      <c r="D444" t="s">
        <v>5</v>
      </c>
      <c r="E444" s="3" t="str">
        <f t="shared" si="6"/>
        <v>No Outlier</v>
      </c>
    </row>
    <row r="445" spans="1:5" x14ac:dyDescent="0.25">
      <c r="A445" s="1">
        <v>44649</v>
      </c>
      <c r="B445">
        <v>92.218825523186794</v>
      </c>
      <c r="C445" t="s">
        <v>11</v>
      </c>
      <c r="D445" t="s">
        <v>8</v>
      </c>
      <c r="E445" s="3" t="str">
        <f t="shared" si="6"/>
        <v>No Outlier</v>
      </c>
    </row>
    <row r="446" spans="1:5" x14ac:dyDescent="0.25">
      <c r="A446" s="1">
        <v>44650</v>
      </c>
      <c r="B446">
        <v>79.746803517833897</v>
      </c>
      <c r="C446" t="s">
        <v>6</v>
      </c>
      <c r="D446" t="s">
        <v>8</v>
      </c>
      <c r="E446" s="3" t="str">
        <f t="shared" si="6"/>
        <v>No Outlier</v>
      </c>
    </row>
    <row r="447" spans="1:5" x14ac:dyDescent="0.25">
      <c r="A447" s="1">
        <v>44651</v>
      </c>
      <c r="B447">
        <v>85199</v>
      </c>
      <c r="C447" t="s">
        <v>10</v>
      </c>
      <c r="D447" t="s">
        <v>7</v>
      </c>
      <c r="E447" s="3" t="str">
        <f t="shared" si="6"/>
        <v>Outlier</v>
      </c>
    </row>
    <row r="448" spans="1:5" x14ac:dyDescent="0.25">
      <c r="A448" s="1">
        <v>44652</v>
      </c>
      <c r="B448">
        <v>18.4130992812957</v>
      </c>
      <c r="C448" t="s">
        <v>6</v>
      </c>
      <c r="D448" t="s">
        <v>5</v>
      </c>
      <c r="E448" s="3" t="str">
        <f t="shared" si="6"/>
        <v>No Outlier</v>
      </c>
    </row>
    <row r="449" spans="1:5" x14ac:dyDescent="0.25">
      <c r="A449" s="1">
        <v>44653</v>
      </c>
      <c r="B449">
        <v>21074</v>
      </c>
      <c r="C449" t="s">
        <v>4</v>
      </c>
      <c r="D449" t="s">
        <v>7</v>
      </c>
      <c r="E449" s="3" t="str">
        <f t="shared" si="6"/>
        <v>No Outlier</v>
      </c>
    </row>
    <row r="450" spans="1:5" x14ac:dyDescent="0.25">
      <c r="A450" s="1">
        <v>44654</v>
      </c>
      <c r="B450">
        <v>99</v>
      </c>
      <c r="C450" t="s">
        <v>4</v>
      </c>
      <c r="D450" t="s">
        <v>7</v>
      </c>
      <c r="E450" s="3" t="str">
        <f t="shared" si="6"/>
        <v>No Outlier</v>
      </c>
    </row>
    <row r="451" spans="1:5" x14ac:dyDescent="0.25">
      <c r="A451" s="1">
        <v>44655</v>
      </c>
      <c r="B451">
        <v>9.4571126621066401</v>
      </c>
      <c r="C451" t="s">
        <v>11</v>
      </c>
      <c r="D451" t="s">
        <v>5</v>
      </c>
      <c r="E451" s="3" t="str">
        <f t="shared" si="6"/>
        <v>No Outlier</v>
      </c>
    </row>
    <row r="452" spans="1:5" x14ac:dyDescent="0.25">
      <c r="A452" s="1">
        <v>44656</v>
      </c>
      <c r="B452">
        <v>19.383663490898101</v>
      </c>
      <c r="C452" t="s">
        <v>10</v>
      </c>
      <c r="D452" t="s">
        <v>5</v>
      </c>
      <c r="E452" s="3" t="str">
        <f t="shared" ref="E452:E515" si="7">IF(OR(B452&lt;$I$11, B452&gt;$I$10), "Outlier", "No Outlier")</f>
        <v>No Outlier</v>
      </c>
    </row>
    <row r="453" spans="1:5" x14ac:dyDescent="0.25">
      <c r="A453" s="1">
        <v>44657</v>
      </c>
      <c r="B453">
        <v>7.60108060003272</v>
      </c>
      <c r="C453" t="s">
        <v>11</v>
      </c>
      <c r="D453" t="s">
        <v>5</v>
      </c>
      <c r="E453" s="3" t="str">
        <f t="shared" si="7"/>
        <v>No Outlier</v>
      </c>
    </row>
    <row r="454" spans="1:5" x14ac:dyDescent="0.25">
      <c r="A454" s="1">
        <v>44658</v>
      </c>
      <c r="B454">
        <v>11.301255863285601</v>
      </c>
      <c r="C454" t="s">
        <v>10</v>
      </c>
      <c r="D454" t="s">
        <v>5</v>
      </c>
      <c r="E454" s="3" t="str">
        <f t="shared" si="7"/>
        <v>No Outlier</v>
      </c>
    </row>
    <row r="455" spans="1:5" x14ac:dyDescent="0.25">
      <c r="A455" s="1">
        <v>44659</v>
      </c>
      <c r="B455">
        <v>98298</v>
      </c>
      <c r="C455" t="s">
        <v>4</v>
      </c>
      <c r="D455" t="s">
        <v>7</v>
      </c>
      <c r="E455" s="3" t="str">
        <f t="shared" si="7"/>
        <v>Outlier</v>
      </c>
    </row>
    <row r="456" spans="1:5" x14ac:dyDescent="0.25">
      <c r="A456" s="1">
        <v>44660</v>
      </c>
      <c r="B456">
        <v>55.788017065687001</v>
      </c>
      <c r="C456" t="s">
        <v>11</v>
      </c>
      <c r="D456" t="s">
        <v>8</v>
      </c>
      <c r="E456" s="3" t="str">
        <f t="shared" si="7"/>
        <v>No Outlier</v>
      </c>
    </row>
    <row r="457" spans="1:5" x14ac:dyDescent="0.25">
      <c r="A457" s="1">
        <v>44661</v>
      </c>
      <c r="B457">
        <v>23202</v>
      </c>
      <c r="C457" t="s">
        <v>4</v>
      </c>
      <c r="D457" t="s">
        <v>7</v>
      </c>
      <c r="E457" s="3" t="str">
        <f t="shared" si="7"/>
        <v>No Outlier</v>
      </c>
    </row>
    <row r="458" spans="1:5" x14ac:dyDescent="0.25">
      <c r="A458" s="1">
        <v>44662</v>
      </c>
      <c r="B458">
        <v>12.3655624127439</v>
      </c>
      <c r="C458" t="s">
        <v>9</v>
      </c>
      <c r="D458" t="s">
        <v>8</v>
      </c>
      <c r="E458" s="3" t="str">
        <f t="shared" si="7"/>
        <v>No Outlier</v>
      </c>
    </row>
    <row r="459" spans="1:5" x14ac:dyDescent="0.25">
      <c r="A459" s="1">
        <v>44663</v>
      </c>
      <c r="B459">
        <v>8.0093121445231894</v>
      </c>
      <c r="C459" t="s">
        <v>9</v>
      </c>
      <c r="D459" t="s">
        <v>5</v>
      </c>
      <c r="E459" s="3" t="str">
        <f t="shared" si="7"/>
        <v>No Outlier</v>
      </c>
    </row>
    <row r="460" spans="1:5" x14ac:dyDescent="0.25">
      <c r="A460" s="1">
        <v>44664</v>
      </c>
      <c r="B460">
        <v>85209</v>
      </c>
      <c r="C460" t="s">
        <v>11</v>
      </c>
      <c r="D460" t="s">
        <v>7</v>
      </c>
      <c r="E460" s="3" t="str">
        <f t="shared" si="7"/>
        <v>Outlier</v>
      </c>
    </row>
    <row r="461" spans="1:5" x14ac:dyDescent="0.25">
      <c r="A461" s="1">
        <v>44665</v>
      </c>
      <c r="B461">
        <v>45539</v>
      </c>
      <c r="C461" t="s">
        <v>6</v>
      </c>
      <c r="D461" t="s">
        <v>7</v>
      </c>
      <c r="E461" s="3" t="str">
        <f t="shared" si="7"/>
        <v>No Outlier</v>
      </c>
    </row>
    <row r="462" spans="1:5" x14ac:dyDescent="0.25">
      <c r="A462" s="1">
        <v>44666</v>
      </c>
      <c r="B462">
        <v>14.6585235379236</v>
      </c>
      <c r="C462" t="s">
        <v>9</v>
      </c>
      <c r="D462" t="s">
        <v>5</v>
      </c>
      <c r="E462" s="3" t="str">
        <f t="shared" si="7"/>
        <v>No Outlier</v>
      </c>
    </row>
    <row r="463" spans="1:5" x14ac:dyDescent="0.25">
      <c r="A463" s="1">
        <v>44667</v>
      </c>
      <c r="B463">
        <v>79.224809533722805</v>
      </c>
      <c r="C463" t="s">
        <v>9</v>
      </c>
      <c r="D463" t="s">
        <v>8</v>
      </c>
      <c r="E463" s="3" t="str">
        <f t="shared" si="7"/>
        <v>No Outlier</v>
      </c>
    </row>
    <row r="464" spans="1:5" x14ac:dyDescent="0.25">
      <c r="A464" s="1">
        <v>44668</v>
      </c>
      <c r="B464">
        <v>21426</v>
      </c>
      <c r="C464" t="s">
        <v>10</v>
      </c>
      <c r="D464" t="s">
        <v>7</v>
      </c>
      <c r="E464" s="3" t="str">
        <f t="shared" si="7"/>
        <v>No Outlier</v>
      </c>
    </row>
    <row r="465" spans="1:5" x14ac:dyDescent="0.25">
      <c r="A465" s="1">
        <v>44669</v>
      </c>
      <c r="B465">
        <v>2.40913537554081</v>
      </c>
      <c r="C465" t="s">
        <v>6</v>
      </c>
      <c r="D465" t="s">
        <v>5</v>
      </c>
      <c r="E465" s="3" t="str">
        <f t="shared" si="7"/>
        <v>No Outlier</v>
      </c>
    </row>
    <row r="466" spans="1:5" x14ac:dyDescent="0.25">
      <c r="A466" s="1">
        <v>44670</v>
      </c>
      <c r="B466">
        <v>10.8298402245773</v>
      </c>
      <c r="C466" t="s">
        <v>4</v>
      </c>
      <c r="D466" t="s">
        <v>5</v>
      </c>
      <c r="E466" s="3" t="str">
        <f t="shared" si="7"/>
        <v>No Outlier</v>
      </c>
    </row>
    <row r="467" spans="1:5" x14ac:dyDescent="0.25">
      <c r="A467" s="1">
        <v>44671</v>
      </c>
      <c r="B467">
        <v>13.156084657966501</v>
      </c>
      <c r="C467" t="s">
        <v>4</v>
      </c>
      <c r="D467" t="s">
        <v>5</v>
      </c>
      <c r="E467" s="3" t="str">
        <f t="shared" si="7"/>
        <v>No Outlier</v>
      </c>
    </row>
    <row r="468" spans="1:5" x14ac:dyDescent="0.25">
      <c r="A468" s="1">
        <v>44672</v>
      </c>
      <c r="B468">
        <v>61704</v>
      </c>
      <c r="C468" t="s">
        <v>9</v>
      </c>
      <c r="D468" t="s">
        <v>7</v>
      </c>
      <c r="E468" s="3" t="str">
        <f t="shared" si="7"/>
        <v>No Outlier</v>
      </c>
    </row>
    <row r="469" spans="1:5" x14ac:dyDescent="0.25">
      <c r="A469" s="1">
        <v>44673</v>
      </c>
      <c r="B469">
        <v>21274</v>
      </c>
      <c r="C469" t="s">
        <v>9</v>
      </c>
      <c r="D469" t="s">
        <v>7</v>
      </c>
      <c r="E469" s="3" t="str">
        <f t="shared" si="7"/>
        <v>No Outlier</v>
      </c>
    </row>
    <row r="470" spans="1:5" x14ac:dyDescent="0.25">
      <c r="A470" s="1">
        <v>44674</v>
      </c>
      <c r="B470">
        <v>44862</v>
      </c>
      <c r="C470" t="s">
        <v>4</v>
      </c>
      <c r="D470" t="s">
        <v>7</v>
      </c>
      <c r="E470" s="3" t="str">
        <f t="shared" si="7"/>
        <v>No Outlier</v>
      </c>
    </row>
    <row r="471" spans="1:5" x14ac:dyDescent="0.25">
      <c r="A471" s="1">
        <v>44675</v>
      </c>
      <c r="B471">
        <v>47291</v>
      </c>
      <c r="C471" t="s">
        <v>4</v>
      </c>
      <c r="D471" t="s">
        <v>7</v>
      </c>
      <c r="E471" s="3" t="str">
        <f t="shared" si="7"/>
        <v>No Outlier</v>
      </c>
    </row>
    <row r="472" spans="1:5" x14ac:dyDescent="0.25">
      <c r="A472" s="1">
        <v>44676</v>
      </c>
      <c r="B472">
        <v>95.273482312868197</v>
      </c>
      <c r="C472" t="s">
        <v>9</v>
      </c>
      <c r="D472" t="s">
        <v>8</v>
      </c>
      <c r="E472" s="3" t="str">
        <f t="shared" si="7"/>
        <v>No Outlier</v>
      </c>
    </row>
    <row r="473" spans="1:5" x14ac:dyDescent="0.25">
      <c r="A473" s="1">
        <v>44678</v>
      </c>
      <c r="B473">
        <v>88238</v>
      </c>
      <c r="C473" t="s">
        <v>9</v>
      </c>
      <c r="D473" t="s">
        <v>7</v>
      </c>
      <c r="E473" s="3" t="str">
        <f t="shared" si="7"/>
        <v>Outlier</v>
      </c>
    </row>
    <row r="474" spans="1:5" x14ac:dyDescent="0.25">
      <c r="A474" s="1">
        <v>44679</v>
      </c>
      <c r="B474">
        <v>21.265326561421201</v>
      </c>
      <c r="C474" t="s">
        <v>10</v>
      </c>
      <c r="D474" t="s">
        <v>8</v>
      </c>
      <c r="E474" s="3" t="str">
        <f t="shared" si="7"/>
        <v>No Outlier</v>
      </c>
    </row>
    <row r="475" spans="1:5" x14ac:dyDescent="0.25">
      <c r="A475" s="1">
        <v>44680</v>
      </c>
      <c r="B475">
        <v>11.1360825655992</v>
      </c>
      <c r="C475" t="s">
        <v>9</v>
      </c>
      <c r="D475" t="s">
        <v>5</v>
      </c>
      <c r="E475" s="3" t="str">
        <f t="shared" si="7"/>
        <v>No Outlier</v>
      </c>
    </row>
    <row r="476" spans="1:5" x14ac:dyDescent="0.25">
      <c r="A476" s="1">
        <v>44681</v>
      </c>
      <c r="B476">
        <v>4.2040821332064198</v>
      </c>
      <c r="C476" t="s">
        <v>9</v>
      </c>
      <c r="D476" t="s">
        <v>5</v>
      </c>
      <c r="E476" s="3" t="str">
        <f t="shared" si="7"/>
        <v>No Outlier</v>
      </c>
    </row>
    <row r="477" spans="1:5" x14ac:dyDescent="0.25">
      <c r="A477" s="1">
        <v>44682</v>
      </c>
      <c r="B477">
        <v>27439</v>
      </c>
      <c r="C477" t="s">
        <v>9</v>
      </c>
      <c r="D477" t="s">
        <v>7</v>
      </c>
      <c r="E477" s="3" t="str">
        <f t="shared" si="7"/>
        <v>No Outlier</v>
      </c>
    </row>
    <row r="478" spans="1:5" x14ac:dyDescent="0.25">
      <c r="A478" s="1">
        <v>44683</v>
      </c>
      <c r="B478">
        <v>18.138016980123801</v>
      </c>
      <c r="C478" t="s">
        <v>10</v>
      </c>
      <c r="D478" t="s">
        <v>5</v>
      </c>
      <c r="E478" s="3" t="str">
        <f t="shared" si="7"/>
        <v>No Outlier</v>
      </c>
    </row>
    <row r="479" spans="1:5" x14ac:dyDescent="0.25">
      <c r="A479" s="1">
        <v>44684</v>
      </c>
      <c r="B479">
        <v>1.78269176691389</v>
      </c>
      <c r="C479" t="s">
        <v>11</v>
      </c>
      <c r="D479" t="s">
        <v>5</v>
      </c>
      <c r="E479" s="3" t="str">
        <f t="shared" si="7"/>
        <v>No Outlier</v>
      </c>
    </row>
    <row r="480" spans="1:5" x14ac:dyDescent="0.25">
      <c r="A480" s="1">
        <v>44685</v>
      </c>
      <c r="B480">
        <v>10958</v>
      </c>
      <c r="C480" t="s">
        <v>9</v>
      </c>
      <c r="D480" t="s">
        <v>7</v>
      </c>
      <c r="E480" s="3" t="str">
        <f t="shared" si="7"/>
        <v>No Outlier</v>
      </c>
    </row>
    <row r="481" spans="1:5" x14ac:dyDescent="0.25">
      <c r="A481" s="1">
        <v>44686</v>
      </c>
      <c r="B481">
        <v>68.601697973703907</v>
      </c>
      <c r="C481" t="s">
        <v>9</v>
      </c>
      <c r="D481" t="s">
        <v>8</v>
      </c>
      <c r="E481" s="3" t="str">
        <f t="shared" si="7"/>
        <v>No Outlier</v>
      </c>
    </row>
    <row r="482" spans="1:5" x14ac:dyDescent="0.25">
      <c r="A482" s="1">
        <v>44687</v>
      </c>
      <c r="B482">
        <v>65.629758369246105</v>
      </c>
      <c r="C482" t="s">
        <v>11</v>
      </c>
      <c r="D482" t="s">
        <v>8</v>
      </c>
      <c r="E482" s="3" t="str">
        <f t="shared" si="7"/>
        <v>No Outlier</v>
      </c>
    </row>
    <row r="483" spans="1:5" x14ac:dyDescent="0.25">
      <c r="A483" s="1">
        <v>44688</v>
      </c>
      <c r="B483">
        <v>90.0097193304059</v>
      </c>
      <c r="C483" t="s">
        <v>9</v>
      </c>
      <c r="D483" t="s">
        <v>8</v>
      </c>
      <c r="E483" s="3" t="str">
        <f t="shared" si="7"/>
        <v>No Outlier</v>
      </c>
    </row>
    <row r="484" spans="1:5" x14ac:dyDescent="0.25">
      <c r="A484" s="1">
        <v>44689</v>
      </c>
      <c r="B484">
        <v>67.771656037110901</v>
      </c>
      <c r="C484" t="s">
        <v>10</v>
      </c>
      <c r="D484" t="s">
        <v>8</v>
      </c>
      <c r="E484" s="3" t="str">
        <f t="shared" si="7"/>
        <v>No Outlier</v>
      </c>
    </row>
    <row r="485" spans="1:5" x14ac:dyDescent="0.25">
      <c r="A485" s="1">
        <v>44690</v>
      </c>
      <c r="B485">
        <v>32.039011958404799</v>
      </c>
      <c r="C485" t="s">
        <v>6</v>
      </c>
      <c r="D485" t="s">
        <v>8</v>
      </c>
      <c r="E485" s="3" t="str">
        <f t="shared" si="7"/>
        <v>No Outlier</v>
      </c>
    </row>
    <row r="486" spans="1:5" x14ac:dyDescent="0.25">
      <c r="A486" s="1">
        <v>44691</v>
      </c>
      <c r="B486">
        <v>50.818971965965403</v>
      </c>
      <c r="C486" t="s">
        <v>11</v>
      </c>
      <c r="D486" t="s">
        <v>8</v>
      </c>
      <c r="E486" s="3" t="str">
        <f t="shared" si="7"/>
        <v>No Outlier</v>
      </c>
    </row>
    <row r="487" spans="1:5" x14ac:dyDescent="0.25">
      <c r="A487" s="1">
        <v>44692</v>
      </c>
      <c r="B487">
        <v>62619</v>
      </c>
      <c r="C487" t="s">
        <v>6</v>
      </c>
      <c r="D487" t="s">
        <v>7</v>
      </c>
      <c r="E487" s="3" t="str">
        <f t="shared" si="7"/>
        <v>No Outlier</v>
      </c>
    </row>
    <row r="488" spans="1:5" x14ac:dyDescent="0.25">
      <c r="A488" s="1">
        <v>44693</v>
      </c>
      <c r="B488">
        <v>51.799794199780102</v>
      </c>
      <c r="C488" t="s">
        <v>10</v>
      </c>
      <c r="D488" t="s">
        <v>8</v>
      </c>
      <c r="E488" s="3" t="str">
        <f t="shared" si="7"/>
        <v>No Outlier</v>
      </c>
    </row>
    <row r="489" spans="1:5" x14ac:dyDescent="0.25">
      <c r="A489" s="1">
        <v>44694</v>
      </c>
      <c r="B489">
        <v>3.7297051320900501</v>
      </c>
      <c r="C489" t="s">
        <v>10</v>
      </c>
      <c r="D489" t="s">
        <v>5</v>
      </c>
      <c r="E489" s="3" t="str">
        <f t="shared" si="7"/>
        <v>No Outlier</v>
      </c>
    </row>
    <row r="490" spans="1:5" x14ac:dyDescent="0.25">
      <c r="A490" s="1">
        <v>44695</v>
      </c>
      <c r="B490">
        <v>19.772444019874701</v>
      </c>
      <c r="C490" t="s">
        <v>10</v>
      </c>
      <c r="D490" t="s">
        <v>5</v>
      </c>
      <c r="E490" s="3" t="str">
        <f t="shared" si="7"/>
        <v>No Outlier</v>
      </c>
    </row>
    <row r="491" spans="1:5" x14ac:dyDescent="0.25">
      <c r="A491" s="1">
        <v>44696</v>
      </c>
      <c r="B491">
        <v>21.768953639714699</v>
      </c>
      <c r="C491" t="s">
        <v>10</v>
      </c>
      <c r="D491" t="s">
        <v>8</v>
      </c>
      <c r="E491" s="3" t="str">
        <f t="shared" si="7"/>
        <v>No Outlier</v>
      </c>
    </row>
    <row r="492" spans="1:5" x14ac:dyDescent="0.25">
      <c r="A492" s="1">
        <v>44697</v>
      </c>
      <c r="B492">
        <v>11.671373099219</v>
      </c>
      <c r="C492" t="s">
        <v>10</v>
      </c>
      <c r="D492" t="s">
        <v>5</v>
      </c>
      <c r="E492" s="3" t="str">
        <f t="shared" si="7"/>
        <v>No Outlier</v>
      </c>
    </row>
    <row r="493" spans="1:5" x14ac:dyDescent="0.25">
      <c r="A493" s="1">
        <v>44698</v>
      </c>
      <c r="B493">
        <v>66141</v>
      </c>
      <c r="C493" t="s">
        <v>11</v>
      </c>
      <c r="D493" t="s">
        <v>7</v>
      </c>
      <c r="E493" s="3" t="str">
        <f t="shared" si="7"/>
        <v>Outlier</v>
      </c>
    </row>
    <row r="494" spans="1:5" x14ac:dyDescent="0.25">
      <c r="A494" s="1">
        <v>44699</v>
      </c>
      <c r="B494">
        <v>50.4636410796098</v>
      </c>
      <c r="C494" t="s">
        <v>4</v>
      </c>
      <c r="D494" t="s">
        <v>8</v>
      </c>
      <c r="E494" s="3" t="str">
        <f t="shared" si="7"/>
        <v>No Outlier</v>
      </c>
    </row>
    <row r="495" spans="1:5" x14ac:dyDescent="0.25">
      <c r="A495" s="1">
        <v>44700</v>
      </c>
      <c r="B495">
        <v>11632</v>
      </c>
      <c r="C495" t="s">
        <v>10</v>
      </c>
      <c r="D495" t="s">
        <v>7</v>
      </c>
      <c r="E495" s="3" t="str">
        <f t="shared" si="7"/>
        <v>No Outlier</v>
      </c>
    </row>
    <row r="496" spans="1:5" x14ac:dyDescent="0.25">
      <c r="A496" s="1">
        <v>44702</v>
      </c>
      <c r="B496">
        <v>25932</v>
      </c>
      <c r="C496" t="s">
        <v>10</v>
      </c>
      <c r="D496" t="s">
        <v>7</v>
      </c>
      <c r="E496" s="3" t="str">
        <f t="shared" si="7"/>
        <v>No Outlier</v>
      </c>
    </row>
    <row r="497" spans="1:5" x14ac:dyDescent="0.25">
      <c r="A497" s="1">
        <v>44703</v>
      </c>
      <c r="B497">
        <v>14.7014401476203</v>
      </c>
      <c r="C497" t="s">
        <v>4</v>
      </c>
      <c r="D497" t="s">
        <v>5</v>
      </c>
      <c r="E497" s="3" t="str">
        <f t="shared" si="7"/>
        <v>No Outlier</v>
      </c>
    </row>
    <row r="498" spans="1:5" x14ac:dyDescent="0.25">
      <c r="A498" s="1">
        <v>44704</v>
      </c>
      <c r="B498">
        <v>70308</v>
      </c>
      <c r="C498" t="s">
        <v>9</v>
      </c>
      <c r="D498" t="s">
        <v>7</v>
      </c>
      <c r="E498" s="3" t="str">
        <f t="shared" si="7"/>
        <v>Outlier</v>
      </c>
    </row>
    <row r="499" spans="1:5" x14ac:dyDescent="0.25">
      <c r="A499" s="1">
        <v>44705</v>
      </c>
      <c r="B499">
        <v>54.888373755788798</v>
      </c>
      <c r="C499" t="s">
        <v>10</v>
      </c>
      <c r="D499" t="s">
        <v>8</v>
      </c>
      <c r="E499" s="3" t="str">
        <f t="shared" si="7"/>
        <v>No Outlier</v>
      </c>
    </row>
    <row r="500" spans="1:5" x14ac:dyDescent="0.25">
      <c r="A500" s="1">
        <v>44706</v>
      </c>
      <c r="B500">
        <v>12.0858668394715</v>
      </c>
      <c r="C500" t="s">
        <v>6</v>
      </c>
      <c r="D500" t="s">
        <v>8</v>
      </c>
      <c r="E500" s="3" t="str">
        <f t="shared" si="7"/>
        <v>No Outlier</v>
      </c>
    </row>
    <row r="501" spans="1:5" x14ac:dyDescent="0.25">
      <c r="A501" s="1">
        <v>44707</v>
      </c>
      <c r="B501">
        <v>9.6873822016048798</v>
      </c>
      <c r="C501" t="s">
        <v>4</v>
      </c>
      <c r="D501" t="s">
        <v>5</v>
      </c>
      <c r="E501" s="3" t="str">
        <f t="shared" si="7"/>
        <v>No Outlier</v>
      </c>
    </row>
    <row r="502" spans="1:5" x14ac:dyDescent="0.25">
      <c r="A502" s="1">
        <v>44708</v>
      </c>
      <c r="B502">
        <v>81460</v>
      </c>
      <c r="C502" t="s">
        <v>10</v>
      </c>
      <c r="D502" t="s">
        <v>7</v>
      </c>
      <c r="E502" s="3" t="str">
        <f t="shared" si="7"/>
        <v>Outlier</v>
      </c>
    </row>
    <row r="503" spans="1:5" x14ac:dyDescent="0.25">
      <c r="A503" s="1">
        <v>44709</v>
      </c>
      <c r="B503">
        <v>11624</v>
      </c>
      <c r="C503" t="s">
        <v>10</v>
      </c>
      <c r="D503" t="s">
        <v>7</v>
      </c>
      <c r="E503" s="3" t="str">
        <f t="shared" si="7"/>
        <v>No Outlier</v>
      </c>
    </row>
    <row r="504" spans="1:5" x14ac:dyDescent="0.25">
      <c r="A504" s="1">
        <v>44710</v>
      </c>
      <c r="B504">
        <v>63.776689390916701</v>
      </c>
      <c r="C504" t="s">
        <v>6</v>
      </c>
      <c r="D504" t="s">
        <v>8</v>
      </c>
      <c r="E504" s="3" t="str">
        <f t="shared" si="7"/>
        <v>No Outlier</v>
      </c>
    </row>
    <row r="505" spans="1:5" x14ac:dyDescent="0.25">
      <c r="A505" s="1">
        <v>44711</v>
      </c>
      <c r="B505">
        <v>58.302167436003401</v>
      </c>
      <c r="C505" t="s">
        <v>11</v>
      </c>
      <c r="D505" t="s">
        <v>8</v>
      </c>
      <c r="E505" s="3" t="str">
        <f t="shared" si="7"/>
        <v>No Outlier</v>
      </c>
    </row>
    <row r="506" spans="1:5" x14ac:dyDescent="0.25">
      <c r="A506" s="1">
        <v>44712</v>
      </c>
      <c r="B506">
        <v>22.054144959308299</v>
      </c>
      <c r="C506" t="s">
        <v>10</v>
      </c>
      <c r="D506" t="s">
        <v>8</v>
      </c>
      <c r="E506" s="3" t="str">
        <f t="shared" si="7"/>
        <v>No Outlier</v>
      </c>
    </row>
    <row r="507" spans="1:5" x14ac:dyDescent="0.25">
      <c r="A507" s="1">
        <v>44713</v>
      </c>
      <c r="B507">
        <v>7.9497751557326097</v>
      </c>
      <c r="C507" t="s">
        <v>6</v>
      </c>
      <c r="D507" t="s">
        <v>5</v>
      </c>
      <c r="E507" s="3" t="str">
        <f t="shared" si="7"/>
        <v>No Outlier</v>
      </c>
    </row>
    <row r="508" spans="1:5" x14ac:dyDescent="0.25">
      <c r="A508" s="1">
        <v>44714</v>
      </c>
      <c r="B508">
        <v>14.071815506013801</v>
      </c>
      <c r="C508" t="s">
        <v>11</v>
      </c>
      <c r="D508" t="s">
        <v>8</v>
      </c>
      <c r="E508" s="3" t="str">
        <f t="shared" si="7"/>
        <v>No Outlier</v>
      </c>
    </row>
    <row r="509" spans="1:5" x14ac:dyDescent="0.25">
      <c r="A509" s="1">
        <v>44715</v>
      </c>
      <c r="B509">
        <v>11.6745204381529</v>
      </c>
      <c r="C509" t="s">
        <v>10</v>
      </c>
      <c r="D509" t="s">
        <v>5</v>
      </c>
      <c r="E509" s="3" t="str">
        <f t="shared" si="7"/>
        <v>No Outlier</v>
      </c>
    </row>
    <row r="510" spans="1:5" x14ac:dyDescent="0.25">
      <c r="A510" s="1">
        <v>44716</v>
      </c>
      <c r="B510">
        <v>6.4834322437428096</v>
      </c>
      <c r="C510" t="s">
        <v>6</v>
      </c>
      <c r="D510" t="s">
        <v>5</v>
      </c>
      <c r="E510" s="3" t="str">
        <f t="shared" si="7"/>
        <v>No Outlier</v>
      </c>
    </row>
    <row r="511" spans="1:5" x14ac:dyDescent="0.25">
      <c r="A511" s="1">
        <v>44717</v>
      </c>
      <c r="B511">
        <v>9.5567332321679395</v>
      </c>
      <c r="C511" t="s">
        <v>9</v>
      </c>
      <c r="D511" t="s">
        <v>5</v>
      </c>
      <c r="E511" s="3" t="str">
        <f t="shared" si="7"/>
        <v>No Outlier</v>
      </c>
    </row>
    <row r="512" spans="1:5" x14ac:dyDescent="0.25">
      <c r="A512" s="1">
        <v>44718</v>
      </c>
      <c r="B512">
        <v>84.278018616275205</v>
      </c>
      <c r="C512" t="s">
        <v>9</v>
      </c>
      <c r="D512" t="s">
        <v>8</v>
      </c>
      <c r="E512" s="3" t="str">
        <f t="shared" si="7"/>
        <v>No Outlier</v>
      </c>
    </row>
    <row r="513" spans="1:5" x14ac:dyDescent="0.25">
      <c r="A513" s="1">
        <v>44719</v>
      </c>
      <c r="B513">
        <v>12.6098196823701</v>
      </c>
      <c r="C513" t="s">
        <v>4</v>
      </c>
      <c r="D513" t="s">
        <v>5</v>
      </c>
      <c r="E513" s="3" t="str">
        <f t="shared" si="7"/>
        <v>No Outlier</v>
      </c>
    </row>
    <row r="514" spans="1:5" x14ac:dyDescent="0.25">
      <c r="A514" s="1">
        <v>44720</v>
      </c>
      <c r="B514">
        <v>56629</v>
      </c>
      <c r="C514" t="s">
        <v>10</v>
      </c>
      <c r="D514" t="s">
        <v>7</v>
      </c>
      <c r="E514" s="3" t="str">
        <f t="shared" si="7"/>
        <v>No Outlier</v>
      </c>
    </row>
    <row r="515" spans="1:5" x14ac:dyDescent="0.25">
      <c r="A515" s="1">
        <v>44721</v>
      </c>
      <c r="B515">
        <v>60.204865444491503</v>
      </c>
      <c r="C515" t="s">
        <v>10</v>
      </c>
      <c r="D515" t="s">
        <v>8</v>
      </c>
      <c r="E515" s="3" t="str">
        <f t="shared" si="7"/>
        <v>No Outlier</v>
      </c>
    </row>
    <row r="516" spans="1:5" x14ac:dyDescent="0.25">
      <c r="A516" s="1">
        <v>44722</v>
      </c>
      <c r="B516">
        <v>31090</v>
      </c>
      <c r="C516" t="s">
        <v>9</v>
      </c>
      <c r="D516" t="s">
        <v>7</v>
      </c>
      <c r="E516" s="3" t="str">
        <f t="shared" ref="E516:E579" si="8">IF(OR(B516&lt;$I$11, B516&gt;$I$10), "Outlier", "No Outlier")</f>
        <v>No Outlier</v>
      </c>
    </row>
    <row r="517" spans="1:5" x14ac:dyDescent="0.25">
      <c r="A517" s="1">
        <v>44723</v>
      </c>
      <c r="B517">
        <v>8.6263546012452199</v>
      </c>
      <c r="C517" t="s">
        <v>11</v>
      </c>
      <c r="D517" t="s">
        <v>5</v>
      </c>
      <c r="E517" s="3" t="str">
        <f t="shared" si="8"/>
        <v>No Outlier</v>
      </c>
    </row>
    <row r="518" spans="1:5" x14ac:dyDescent="0.25">
      <c r="A518" s="1">
        <v>44724</v>
      </c>
      <c r="B518">
        <v>10100</v>
      </c>
      <c r="C518" t="s">
        <v>4</v>
      </c>
      <c r="D518" t="s">
        <v>7</v>
      </c>
      <c r="E518" s="3" t="str">
        <f t="shared" si="8"/>
        <v>No Outlier</v>
      </c>
    </row>
    <row r="519" spans="1:5" x14ac:dyDescent="0.25">
      <c r="A519" s="1">
        <v>44725</v>
      </c>
      <c r="B519">
        <v>7.3277734017025704</v>
      </c>
      <c r="C519" t="s">
        <v>6</v>
      </c>
      <c r="D519" t="s">
        <v>5</v>
      </c>
      <c r="E519" s="3" t="str">
        <f t="shared" si="8"/>
        <v>No Outlier</v>
      </c>
    </row>
    <row r="520" spans="1:5" x14ac:dyDescent="0.25">
      <c r="A520" s="1">
        <v>44726</v>
      </c>
      <c r="B520">
        <v>9.6827826263745997</v>
      </c>
      <c r="C520" t="s">
        <v>9</v>
      </c>
      <c r="D520" t="s">
        <v>5</v>
      </c>
      <c r="E520" s="3" t="str">
        <f t="shared" si="8"/>
        <v>No Outlier</v>
      </c>
    </row>
    <row r="521" spans="1:5" x14ac:dyDescent="0.25">
      <c r="A521" s="1">
        <v>44727</v>
      </c>
      <c r="B521">
        <v>3.6558387296747399</v>
      </c>
      <c r="C521" t="s">
        <v>9</v>
      </c>
      <c r="D521" t="s">
        <v>5</v>
      </c>
      <c r="E521" s="3" t="str">
        <f t="shared" si="8"/>
        <v>No Outlier</v>
      </c>
    </row>
    <row r="522" spans="1:5" x14ac:dyDescent="0.25">
      <c r="A522" s="1">
        <v>44728</v>
      </c>
      <c r="B522">
        <v>24.625184128924499</v>
      </c>
      <c r="C522" t="s">
        <v>9</v>
      </c>
      <c r="D522" t="s">
        <v>8</v>
      </c>
      <c r="E522" s="3" t="str">
        <f t="shared" si="8"/>
        <v>No Outlier</v>
      </c>
    </row>
    <row r="523" spans="1:5" x14ac:dyDescent="0.25">
      <c r="A523" s="1">
        <v>44729</v>
      </c>
      <c r="B523">
        <v>17.0094366199184</v>
      </c>
      <c r="C523" t="s">
        <v>9</v>
      </c>
      <c r="D523" t="s">
        <v>5</v>
      </c>
      <c r="E523" s="3" t="str">
        <f t="shared" si="8"/>
        <v>No Outlier</v>
      </c>
    </row>
    <row r="524" spans="1:5" x14ac:dyDescent="0.25">
      <c r="A524" s="1">
        <v>44730</v>
      </c>
      <c r="B524">
        <v>55.658348758116603</v>
      </c>
      <c r="C524" t="s">
        <v>9</v>
      </c>
      <c r="D524" t="s">
        <v>8</v>
      </c>
      <c r="E524" s="3" t="str">
        <f t="shared" si="8"/>
        <v>No Outlier</v>
      </c>
    </row>
    <row r="525" spans="1:5" x14ac:dyDescent="0.25">
      <c r="A525" s="1">
        <v>44731</v>
      </c>
      <c r="B525">
        <v>10.307086389258901</v>
      </c>
      <c r="C525" t="s">
        <v>9</v>
      </c>
      <c r="D525" t="s">
        <v>5</v>
      </c>
      <c r="E525" s="3" t="str">
        <f t="shared" si="8"/>
        <v>No Outlier</v>
      </c>
    </row>
    <row r="526" spans="1:5" x14ac:dyDescent="0.25">
      <c r="A526" s="1">
        <v>44732</v>
      </c>
      <c r="B526">
        <v>52.740333999822901</v>
      </c>
      <c r="C526" t="s">
        <v>11</v>
      </c>
      <c r="D526" t="s">
        <v>8</v>
      </c>
      <c r="E526" s="3" t="str">
        <f t="shared" si="8"/>
        <v>No Outlier</v>
      </c>
    </row>
    <row r="527" spans="1:5" x14ac:dyDescent="0.25">
      <c r="A527" s="1">
        <v>44733</v>
      </c>
      <c r="B527">
        <v>39.811563422102999</v>
      </c>
      <c r="C527" t="s">
        <v>11</v>
      </c>
      <c r="D527" t="s">
        <v>8</v>
      </c>
      <c r="E527" s="3" t="str">
        <f t="shared" si="8"/>
        <v>No Outlier</v>
      </c>
    </row>
    <row r="528" spans="1:5" x14ac:dyDescent="0.25">
      <c r="A528" s="1">
        <v>44734</v>
      </c>
      <c r="B528">
        <v>62.533192766390698</v>
      </c>
      <c r="C528" t="s">
        <v>11</v>
      </c>
      <c r="D528" t="s">
        <v>8</v>
      </c>
      <c r="E528" s="3" t="str">
        <f t="shared" si="8"/>
        <v>No Outlier</v>
      </c>
    </row>
    <row r="529" spans="1:5" x14ac:dyDescent="0.25">
      <c r="A529" s="1">
        <v>44735</v>
      </c>
      <c r="B529">
        <v>10.0172140676161</v>
      </c>
      <c r="C529" t="s">
        <v>9</v>
      </c>
      <c r="D529" t="s">
        <v>5</v>
      </c>
      <c r="E529" s="3" t="str">
        <f t="shared" si="8"/>
        <v>No Outlier</v>
      </c>
    </row>
    <row r="530" spans="1:5" x14ac:dyDescent="0.25">
      <c r="A530" s="1">
        <v>44736</v>
      </c>
      <c r="B530">
        <v>5.3233212806776304</v>
      </c>
      <c r="C530" t="s">
        <v>11</v>
      </c>
      <c r="D530" t="s">
        <v>5</v>
      </c>
      <c r="E530" s="3" t="str">
        <f t="shared" si="8"/>
        <v>No Outlier</v>
      </c>
    </row>
    <row r="531" spans="1:5" x14ac:dyDescent="0.25">
      <c r="A531" s="1">
        <v>44737</v>
      </c>
      <c r="B531">
        <v>10.1285268905738</v>
      </c>
      <c r="C531" t="s">
        <v>9</v>
      </c>
      <c r="D531" t="s">
        <v>5</v>
      </c>
      <c r="E531" s="3" t="str">
        <f t="shared" si="8"/>
        <v>No Outlier</v>
      </c>
    </row>
    <row r="532" spans="1:5" x14ac:dyDescent="0.25">
      <c r="A532" s="1">
        <v>44738</v>
      </c>
      <c r="B532">
        <v>14.7024738697333</v>
      </c>
      <c r="C532" t="s">
        <v>6</v>
      </c>
      <c r="D532" t="s">
        <v>5</v>
      </c>
      <c r="E532" s="3" t="str">
        <f t="shared" si="8"/>
        <v>No Outlier</v>
      </c>
    </row>
    <row r="533" spans="1:5" x14ac:dyDescent="0.25">
      <c r="A533" s="1">
        <v>44739</v>
      </c>
      <c r="B533">
        <v>9299.5889999999999</v>
      </c>
      <c r="C533" t="s">
        <v>4</v>
      </c>
      <c r="D533" t="s">
        <v>7</v>
      </c>
      <c r="E533" s="3" t="str">
        <f t="shared" si="8"/>
        <v>No Outlier</v>
      </c>
    </row>
    <row r="534" spans="1:5" x14ac:dyDescent="0.25">
      <c r="A534" s="1">
        <v>44740</v>
      </c>
      <c r="B534">
        <v>80047</v>
      </c>
      <c r="C534" t="s">
        <v>11</v>
      </c>
      <c r="D534" t="s">
        <v>7</v>
      </c>
      <c r="E534" s="3" t="str">
        <f t="shared" si="8"/>
        <v>Outlier</v>
      </c>
    </row>
    <row r="535" spans="1:5" x14ac:dyDescent="0.25">
      <c r="A535" s="1">
        <v>44741</v>
      </c>
      <c r="B535">
        <v>7482</v>
      </c>
      <c r="C535" t="s">
        <v>6</v>
      </c>
      <c r="D535" t="s">
        <v>7</v>
      </c>
      <c r="E535" s="3" t="str">
        <f t="shared" si="8"/>
        <v>No Outlier</v>
      </c>
    </row>
    <row r="536" spans="1:5" x14ac:dyDescent="0.25">
      <c r="A536" s="1">
        <v>44742</v>
      </c>
      <c r="B536">
        <v>47.690226835227101</v>
      </c>
      <c r="C536" t="s">
        <v>6</v>
      </c>
      <c r="D536" t="s">
        <v>8</v>
      </c>
      <c r="E536" s="3" t="str">
        <f t="shared" si="8"/>
        <v>No Outlier</v>
      </c>
    </row>
    <row r="537" spans="1:5" x14ac:dyDescent="0.25">
      <c r="A537" s="1">
        <v>44743</v>
      </c>
      <c r="B537">
        <v>4.8739419713405496</v>
      </c>
      <c r="C537" t="s">
        <v>9</v>
      </c>
      <c r="D537" t="s">
        <v>5</v>
      </c>
      <c r="E537" s="3" t="str">
        <f t="shared" si="8"/>
        <v>No Outlier</v>
      </c>
    </row>
    <row r="538" spans="1:5" x14ac:dyDescent="0.25">
      <c r="A538" s="1">
        <v>44744</v>
      </c>
      <c r="B538">
        <v>18.489898048046999</v>
      </c>
      <c r="C538" t="s">
        <v>11</v>
      </c>
      <c r="D538" t="s">
        <v>5</v>
      </c>
      <c r="E538" s="3" t="str">
        <f t="shared" si="8"/>
        <v>No Outlier</v>
      </c>
    </row>
    <row r="539" spans="1:5" x14ac:dyDescent="0.25">
      <c r="A539" s="1">
        <v>44745</v>
      </c>
      <c r="B539">
        <v>3.6235672299189901</v>
      </c>
      <c r="C539" t="s">
        <v>4</v>
      </c>
      <c r="D539" t="s">
        <v>5</v>
      </c>
      <c r="E539" s="3" t="str">
        <f t="shared" si="8"/>
        <v>No Outlier</v>
      </c>
    </row>
    <row r="540" spans="1:5" x14ac:dyDescent="0.25">
      <c r="A540" s="1">
        <v>44746</v>
      </c>
      <c r="B540">
        <v>7.1759411540950397</v>
      </c>
      <c r="C540" t="s">
        <v>6</v>
      </c>
      <c r="D540" t="s">
        <v>5</v>
      </c>
      <c r="E540" s="3" t="str">
        <f t="shared" si="8"/>
        <v>No Outlier</v>
      </c>
    </row>
    <row r="541" spans="1:5" x14ac:dyDescent="0.25">
      <c r="A541" s="1">
        <v>44747</v>
      </c>
      <c r="B541">
        <v>8.1596707475282102</v>
      </c>
      <c r="C541" t="s">
        <v>4</v>
      </c>
      <c r="D541" t="s">
        <v>5</v>
      </c>
      <c r="E541" s="3" t="str">
        <f t="shared" si="8"/>
        <v>No Outlier</v>
      </c>
    </row>
    <row r="542" spans="1:5" x14ac:dyDescent="0.25">
      <c r="A542" s="1">
        <v>44748</v>
      </c>
      <c r="B542">
        <v>92.091174483160898</v>
      </c>
      <c r="C542" t="s">
        <v>10</v>
      </c>
      <c r="D542" t="s">
        <v>8</v>
      </c>
      <c r="E542" s="3" t="str">
        <f t="shared" si="8"/>
        <v>No Outlier</v>
      </c>
    </row>
    <row r="543" spans="1:5" x14ac:dyDescent="0.25">
      <c r="A543" s="1">
        <v>44749</v>
      </c>
      <c r="B543">
        <v>7.7314527842514398</v>
      </c>
      <c r="C543" t="s">
        <v>10</v>
      </c>
      <c r="D543" t="s">
        <v>5</v>
      </c>
      <c r="E543" s="3" t="str">
        <f t="shared" si="8"/>
        <v>No Outlier</v>
      </c>
    </row>
    <row r="544" spans="1:5" x14ac:dyDescent="0.25">
      <c r="A544" s="1">
        <v>44750</v>
      </c>
      <c r="B544">
        <v>10.1994219321982</v>
      </c>
      <c r="C544" t="s">
        <v>4</v>
      </c>
      <c r="D544" t="s">
        <v>5</v>
      </c>
      <c r="E544" s="3" t="str">
        <f t="shared" si="8"/>
        <v>No Outlier</v>
      </c>
    </row>
    <row r="545" spans="1:5" x14ac:dyDescent="0.25">
      <c r="A545" s="1">
        <v>44751</v>
      </c>
      <c r="B545">
        <v>60.227798572666302</v>
      </c>
      <c r="C545" t="s">
        <v>4</v>
      </c>
      <c r="D545" t="s">
        <v>8</v>
      </c>
      <c r="E545" s="3" t="str">
        <f t="shared" si="8"/>
        <v>No Outlier</v>
      </c>
    </row>
    <row r="546" spans="1:5" x14ac:dyDescent="0.25">
      <c r="A546" s="1">
        <v>44752</v>
      </c>
      <c r="B546">
        <v>79.405684217887895</v>
      </c>
      <c r="C546" t="s">
        <v>4</v>
      </c>
      <c r="D546" t="s">
        <v>8</v>
      </c>
      <c r="E546" s="3" t="str">
        <f t="shared" si="8"/>
        <v>No Outlier</v>
      </c>
    </row>
    <row r="547" spans="1:5" x14ac:dyDescent="0.25">
      <c r="A547" s="1">
        <v>44753</v>
      </c>
      <c r="B547">
        <v>14.3947769350637</v>
      </c>
      <c r="C547" t="s">
        <v>10</v>
      </c>
      <c r="D547" t="s">
        <v>5</v>
      </c>
      <c r="E547" s="3" t="str">
        <f t="shared" si="8"/>
        <v>No Outlier</v>
      </c>
    </row>
    <row r="548" spans="1:5" x14ac:dyDescent="0.25">
      <c r="A548" s="1">
        <v>44754</v>
      </c>
      <c r="B548">
        <v>41.392285678117503</v>
      </c>
      <c r="C548" t="s">
        <v>10</v>
      </c>
      <c r="D548" t="s">
        <v>8</v>
      </c>
      <c r="E548" s="3" t="str">
        <f t="shared" si="8"/>
        <v>No Outlier</v>
      </c>
    </row>
    <row r="549" spans="1:5" x14ac:dyDescent="0.25">
      <c r="A549" s="1">
        <v>44755</v>
      </c>
      <c r="B549">
        <v>20.968669515944299</v>
      </c>
      <c r="C549" t="s">
        <v>9</v>
      </c>
      <c r="D549" t="s">
        <v>8</v>
      </c>
      <c r="E549" s="3" t="str">
        <f t="shared" si="8"/>
        <v>No Outlier</v>
      </c>
    </row>
    <row r="550" spans="1:5" x14ac:dyDescent="0.25">
      <c r="A550" s="1">
        <v>44756</v>
      </c>
      <c r="B550">
        <v>90.618441538620303</v>
      </c>
      <c r="C550" t="s">
        <v>6</v>
      </c>
      <c r="D550" t="s">
        <v>8</v>
      </c>
      <c r="E550" s="3" t="str">
        <f t="shared" si="8"/>
        <v>No Outlier</v>
      </c>
    </row>
    <row r="551" spans="1:5" x14ac:dyDescent="0.25">
      <c r="A551" s="1">
        <v>44757</v>
      </c>
      <c r="B551">
        <v>95.914797705231507</v>
      </c>
      <c r="C551" t="s">
        <v>4</v>
      </c>
      <c r="D551" t="s">
        <v>8</v>
      </c>
      <c r="E551" s="3" t="str">
        <f t="shared" si="8"/>
        <v>No Outlier</v>
      </c>
    </row>
    <row r="552" spans="1:5" x14ac:dyDescent="0.25">
      <c r="A552" s="1">
        <v>44758</v>
      </c>
      <c r="B552">
        <v>13.785983814945199</v>
      </c>
      <c r="C552" t="s">
        <v>11</v>
      </c>
      <c r="D552" t="s">
        <v>8</v>
      </c>
      <c r="E552" s="3" t="str">
        <f t="shared" si="8"/>
        <v>No Outlier</v>
      </c>
    </row>
    <row r="553" spans="1:5" x14ac:dyDescent="0.25">
      <c r="A553" s="1">
        <v>44759</v>
      </c>
      <c r="B553">
        <v>93.160866870089194</v>
      </c>
      <c r="C553" t="s">
        <v>10</v>
      </c>
      <c r="D553" t="s">
        <v>8</v>
      </c>
      <c r="E553" s="3" t="str">
        <f t="shared" si="8"/>
        <v>No Outlier</v>
      </c>
    </row>
    <row r="554" spans="1:5" x14ac:dyDescent="0.25">
      <c r="A554" s="1">
        <v>44760</v>
      </c>
      <c r="B554">
        <v>10.1025059973131</v>
      </c>
      <c r="C554" t="s">
        <v>4</v>
      </c>
      <c r="D554" t="s">
        <v>5</v>
      </c>
      <c r="E554" s="3" t="str">
        <f t="shared" si="8"/>
        <v>No Outlier</v>
      </c>
    </row>
    <row r="555" spans="1:5" x14ac:dyDescent="0.25">
      <c r="A555" s="1">
        <v>44761</v>
      </c>
      <c r="B555">
        <v>6.1515217179615398</v>
      </c>
      <c r="C555" t="s">
        <v>9</v>
      </c>
      <c r="D555" t="s">
        <v>5</v>
      </c>
      <c r="E555" s="3" t="str">
        <f t="shared" si="8"/>
        <v>No Outlier</v>
      </c>
    </row>
    <row r="556" spans="1:5" x14ac:dyDescent="0.25">
      <c r="A556" s="1">
        <v>44762</v>
      </c>
      <c r="B556">
        <v>6.1608078674091802</v>
      </c>
      <c r="C556" t="s">
        <v>11</v>
      </c>
      <c r="D556" t="s">
        <v>5</v>
      </c>
      <c r="E556" s="3" t="str">
        <f t="shared" si="8"/>
        <v>No Outlier</v>
      </c>
    </row>
    <row r="557" spans="1:5" x14ac:dyDescent="0.25">
      <c r="A557" s="1">
        <v>44763</v>
      </c>
      <c r="B557">
        <v>15.076928557081301</v>
      </c>
      <c r="C557" t="s">
        <v>4</v>
      </c>
      <c r="D557" t="s">
        <v>5</v>
      </c>
      <c r="E557" s="3" t="str">
        <f t="shared" si="8"/>
        <v>No Outlier</v>
      </c>
    </row>
    <row r="558" spans="1:5" x14ac:dyDescent="0.25">
      <c r="A558" s="1">
        <v>44764</v>
      </c>
      <c r="B558">
        <v>11653</v>
      </c>
      <c r="C558" t="s">
        <v>9</v>
      </c>
      <c r="D558" t="s">
        <v>7</v>
      </c>
      <c r="E558" s="3" t="str">
        <f t="shared" si="8"/>
        <v>No Outlier</v>
      </c>
    </row>
    <row r="559" spans="1:5" x14ac:dyDescent="0.25">
      <c r="A559" s="1">
        <v>44765</v>
      </c>
      <c r="B559">
        <v>88616</v>
      </c>
      <c r="C559" t="s">
        <v>4</v>
      </c>
      <c r="D559" t="s">
        <v>7</v>
      </c>
      <c r="E559" s="3" t="str">
        <f t="shared" si="8"/>
        <v>Outlier</v>
      </c>
    </row>
    <row r="560" spans="1:5" x14ac:dyDescent="0.25">
      <c r="A560" s="1">
        <v>44766</v>
      </c>
      <c r="B560">
        <v>18133</v>
      </c>
      <c r="C560" t="s">
        <v>6</v>
      </c>
      <c r="D560" t="s">
        <v>7</v>
      </c>
      <c r="E560" s="3" t="str">
        <f t="shared" si="8"/>
        <v>No Outlier</v>
      </c>
    </row>
    <row r="561" spans="1:5" x14ac:dyDescent="0.25">
      <c r="A561" s="1">
        <v>44767</v>
      </c>
      <c r="B561">
        <v>74.562225062521904</v>
      </c>
      <c r="C561" t="s">
        <v>11</v>
      </c>
      <c r="D561" t="s">
        <v>8</v>
      </c>
      <c r="E561" s="3" t="str">
        <f t="shared" si="8"/>
        <v>No Outlier</v>
      </c>
    </row>
    <row r="562" spans="1:5" x14ac:dyDescent="0.25">
      <c r="A562" s="1">
        <v>44768</v>
      </c>
      <c r="B562">
        <v>15.644555103867299</v>
      </c>
      <c r="C562" t="s">
        <v>11</v>
      </c>
      <c r="D562" t="s">
        <v>5</v>
      </c>
      <c r="E562" s="3" t="str">
        <f t="shared" si="8"/>
        <v>No Outlier</v>
      </c>
    </row>
    <row r="563" spans="1:5" x14ac:dyDescent="0.25">
      <c r="A563" s="1">
        <v>44769</v>
      </c>
      <c r="B563">
        <v>19.580303524828601</v>
      </c>
      <c r="C563" t="s">
        <v>4</v>
      </c>
      <c r="D563" t="s">
        <v>5</v>
      </c>
      <c r="E563" s="3" t="str">
        <f t="shared" si="8"/>
        <v>No Outlier</v>
      </c>
    </row>
    <row r="564" spans="1:5" x14ac:dyDescent="0.25">
      <c r="A564" s="1">
        <v>44770</v>
      </c>
      <c r="B564">
        <v>68.760351793116897</v>
      </c>
      <c r="C564" t="s">
        <v>6</v>
      </c>
      <c r="D564" t="s">
        <v>8</v>
      </c>
      <c r="E564" s="3" t="str">
        <f t="shared" si="8"/>
        <v>No Outlier</v>
      </c>
    </row>
    <row r="565" spans="1:5" x14ac:dyDescent="0.25">
      <c r="A565" s="1">
        <v>44771</v>
      </c>
      <c r="B565">
        <v>68.548482268683799</v>
      </c>
      <c r="C565" t="s">
        <v>10</v>
      </c>
      <c r="D565" t="s">
        <v>8</v>
      </c>
      <c r="E565" s="3" t="str">
        <f t="shared" si="8"/>
        <v>No Outlier</v>
      </c>
    </row>
    <row r="566" spans="1:5" x14ac:dyDescent="0.25">
      <c r="A566" s="1">
        <v>44772</v>
      </c>
      <c r="B566">
        <v>35.687380717179202</v>
      </c>
      <c r="C566" t="s">
        <v>11</v>
      </c>
      <c r="D566" t="s">
        <v>8</v>
      </c>
      <c r="E566" s="3" t="str">
        <f t="shared" si="8"/>
        <v>No Outlier</v>
      </c>
    </row>
    <row r="567" spans="1:5" x14ac:dyDescent="0.25">
      <c r="A567" s="1">
        <v>44773</v>
      </c>
      <c r="B567">
        <v>90498</v>
      </c>
      <c r="C567" t="s">
        <v>9</v>
      </c>
      <c r="D567" t="s">
        <v>7</v>
      </c>
      <c r="E567" s="3" t="str">
        <f t="shared" si="8"/>
        <v>Outlier</v>
      </c>
    </row>
    <row r="568" spans="1:5" x14ac:dyDescent="0.25">
      <c r="A568" s="1">
        <v>44774</v>
      </c>
      <c r="B568">
        <v>75143</v>
      </c>
      <c r="C568" t="s">
        <v>11</v>
      </c>
      <c r="D568" t="s">
        <v>7</v>
      </c>
      <c r="E568" s="3" t="str">
        <f t="shared" si="8"/>
        <v>Outlier</v>
      </c>
    </row>
    <row r="569" spans="1:5" x14ac:dyDescent="0.25">
      <c r="A569" s="1">
        <v>44775</v>
      </c>
      <c r="B569">
        <v>59773</v>
      </c>
      <c r="C569" t="s">
        <v>4</v>
      </c>
      <c r="D569" t="s">
        <v>7</v>
      </c>
      <c r="E569" s="3" t="str">
        <f t="shared" si="8"/>
        <v>No Outlier</v>
      </c>
    </row>
    <row r="570" spans="1:5" x14ac:dyDescent="0.25">
      <c r="A570" s="1">
        <v>44777</v>
      </c>
      <c r="B570">
        <v>42941</v>
      </c>
      <c r="C570" t="s">
        <v>11</v>
      </c>
      <c r="D570" t="s">
        <v>7</v>
      </c>
      <c r="E570" s="3" t="str">
        <f t="shared" si="8"/>
        <v>No Outlier</v>
      </c>
    </row>
    <row r="571" spans="1:5" x14ac:dyDescent="0.25">
      <c r="A571" s="1">
        <v>44778</v>
      </c>
      <c r="B571">
        <v>44110</v>
      </c>
      <c r="C571" t="s">
        <v>9</v>
      </c>
      <c r="D571" t="s">
        <v>7</v>
      </c>
      <c r="E571" s="3" t="str">
        <f t="shared" si="8"/>
        <v>No Outlier</v>
      </c>
    </row>
    <row r="572" spans="1:5" x14ac:dyDescent="0.25">
      <c r="A572" s="1">
        <v>44779</v>
      </c>
      <c r="B572">
        <v>3.0387131246972201</v>
      </c>
      <c r="C572" t="s">
        <v>10</v>
      </c>
      <c r="D572" t="s">
        <v>5</v>
      </c>
      <c r="E572" s="3" t="str">
        <f t="shared" si="8"/>
        <v>No Outlier</v>
      </c>
    </row>
    <row r="573" spans="1:5" x14ac:dyDescent="0.25">
      <c r="A573" s="1">
        <v>44780</v>
      </c>
      <c r="B573">
        <v>50.891417034111498</v>
      </c>
      <c r="C573" t="s">
        <v>9</v>
      </c>
      <c r="D573" t="s">
        <v>8</v>
      </c>
      <c r="E573" s="3" t="str">
        <f t="shared" si="8"/>
        <v>No Outlier</v>
      </c>
    </row>
    <row r="574" spans="1:5" x14ac:dyDescent="0.25">
      <c r="A574" s="1">
        <v>44781</v>
      </c>
      <c r="B574">
        <v>10.3843359864945</v>
      </c>
      <c r="C574" t="s">
        <v>4</v>
      </c>
      <c r="D574" t="s">
        <v>5</v>
      </c>
      <c r="E574" s="3" t="str">
        <f t="shared" si="8"/>
        <v>No Outlier</v>
      </c>
    </row>
    <row r="575" spans="1:5" x14ac:dyDescent="0.25">
      <c r="A575" s="1">
        <v>44782</v>
      </c>
      <c r="B575">
        <v>9.89239461111951</v>
      </c>
      <c r="C575" t="s">
        <v>4</v>
      </c>
      <c r="D575" t="s">
        <v>5</v>
      </c>
      <c r="E575" s="3" t="str">
        <f t="shared" si="8"/>
        <v>No Outlier</v>
      </c>
    </row>
    <row r="576" spans="1:5" x14ac:dyDescent="0.25">
      <c r="A576" s="1">
        <v>44783</v>
      </c>
      <c r="B576">
        <v>48343</v>
      </c>
      <c r="C576" t="s">
        <v>4</v>
      </c>
      <c r="D576" t="s">
        <v>7</v>
      </c>
      <c r="E576" s="3" t="str">
        <f t="shared" si="8"/>
        <v>No Outlier</v>
      </c>
    </row>
    <row r="577" spans="1:5" x14ac:dyDescent="0.25">
      <c r="A577" s="1">
        <v>44784</v>
      </c>
      <c r="B577">
        <v>9.7193749496148598</v>
      </c>
      <c r="C577" t="s">
        <v>10</v>
      </c>
      <c r="D577" t="s">
        <v>5</v>
      </c>
      <c r="E577" s="3" t="str">
        <f t="shared" si="8"/>
        <v>No Outlier</v>
      </c>
    </row>
    <row r="578" spans="1:5" x14ac:dyDescent="0.25">
      <c r="A578" s="1">
        <v>44785</v>
      </c>
      <c r="B578">
        <v>4.5377823134332802</v>
      </c>
      <c r="C578" t="s">
        <v>10</v>
      </c>
      <c r="D578" t="s">
        <v>5</v>
      </c>
      <c r="E578" s="3" t="str">
        <f t="shared" si="8"/>
        <v>No Outlier</v>
      </c>
    </row>
    <row r="579" spans="1:5" x14ac:dyDescent="0.25">
      <c r="A579" s="1">
        <v>44786</v>
      </c>
      <c r="B579">
        <v>61.100310017884503</v>
      </c>
      <c r="C579" t="s">
        <v>4</v>
      </c>
      <c r="D579" t="s">
        <v>8</v>
      </c>
      <c r="E579" s="3" t="str">
        <f t="shared" si="8"/>
        <v>No Outlier</v>
      </c>
    </row>
    <row r="580" spans="1:5" x14ac:dyDescent="0.25">
      <c r="A580" s="1">
        <v>44787</v>
      </c>
      <c r="B580">
        <v>85079</v>
      </c>
      <c r="C580" t="s">
        <v>6</v>
      </c>
      <c r="D580" t="s">
        <v>7</v>
      </c>
      <c r="E580" s="3" t="str">
        <f t="shared" ref="E580:E643" si="9">IF(OR(B580&lt;$I$11, B580&gt;$I$10), "Outlier", "No Outlier")</f>
        <v>Outlier</v>
      </c>
    </row>
    <row r="581" spans="1:5" x14ac:dyDescent="0.25">
      <c r="A581" s="1">
        <v>44788</v>
      </c>
      <c r="B581">
        <v>56.375259306381601</v>
      </c>
      <c r="C581" t="s">
        <v>11</v>
      </c>
      <c r="D581" t="s">
        <v>8</v>
      </c>
      <c r="E581" s="3" t="str">
        <f t="shared" si="9"/>
        <v>No Outlier</v>
      </c>
    </row>
    <row r="582" spans="1:5" x14ac:dyDescent="0.25">
      <c r="A582" s="1">
        <v>44789</v>
      </c>
      <c r="B582">
        <v>70.233026806895793</v>
      </c>
      <c r="C582" t="s">
        <v>4</v>
      </c>
      <c r="D582" t="s">
        <v>8</v>
      </c>
      <c r="E582" s="3" t="str">
        <f t="shared" si="9"/>
        <v>No Outlier</v>
      </c>
    </row>
    <row r="583" spans="1:5" x14ac:dyDescent="0.25">
      <c r="A583" s="1">
        <v>44791</v>
      </c>
      <c r="B583">
        <v>5895</v>
      </c>
      <c r="C583" t="s">
        <v>10</v>
      </c>
      <c r="D583" t="s">
        <v>7</v>
      </c>
      <c r="E583" s="3" t="str">
        <f t="shared" si="9"/>
        <v>No Outlier</v>
      </c>
    </row>
    <row r="584" spans="1:5" x14ac:dyDescent="0.25">
      <c r="A584" s="1">
        <v>44792</v>
      </c>
      <c r="B584">
        <v>31.196912752138001</v>
      </c>
      <c r="C584" t="s">
        <v>10</v>
      </c>
      <c r="D584" t="s">
        <v>8</v>
      </c>
      <c r="E584" s="3" t="str">
        <f t="shared" si="9"/>
        <v>No Outlier</v>
      </c>
    </row>
    <row r="585" spans="1:5" x14ac:dyDescent="0.25">
      <c r="A585" s="1">
        <v>44793</v>
      </c>
      <c r="B585">
        <v>37.1751255722453</v>
      </c>
      <c r="C585" t="s">
        <v>9</v>
      </c>
      <c r="D585" t="s">
        <v>8</v>
      </c>
      <c r="E585" s="3" t="str">
        <f t="shared" si="9"/>
        <v>No Outlier</v>
      </c>
    </row>
    <row r="586" spans="1:5" x14ac:dyDescent="0.25">
      <c r="A586" s="1">
        <v>44794</v>
      </c>
      <c r="B586">
        <v>39282</v>
      </c>
      <c r="C586" t="s">
        <v>10</v>
      </c>
      <c r="D586" t="s">
        <v>7</v>
      </c>
      <c r="E586" s="3" t="str">
        <f t="shared" si="9"/>
        <v>No Outlier</v>
      </c>
    </row>
    <row r="587" spans="1:5" x14ac:dyDescent="0.25">
      <c r="A587" s="1">
        <v>44795</v>
      </c>
      <c r="B587">
        <v>5.4897489710179102</v>
      </c>
      <c r="C587" t="s">
        <v>11</v>
      </c>
      <c r="D587" t="s">
        <v>5</v>
      </c>
      <c r="E587" s="3" t="str">
        <f t="shared" si="9"/>
        <v>No Outlier</v>
      </c>
    </row>
    <row r="588" spans="1:5" x14ac:dyDescent="0.25">
      <c r="A588" s="1">
        <v>44796</v>
      </c>
      <c r="B588">
        <v>37.612570780325697</v>
      </c>
      <c r="C588" t="s">
        <v>6</v>
      </c>
      <c r="D588" t="s">
        <v>8</v>
      </c>
      <c r="E588" s="3" t="str">
        <f t="shared" si="9"/>
        <v>No Outlier</v>
      </c>
    </row>
    <row r="589" spans="1:5" x14ac:dyDescent="0.25">
      <c r="A589" s="1">
        <v>44797</v>
      </c>
      <c r="B589">
        <v>10.5478889535294</v>
      </c>
      <c r="C589" t="s">
        <v>10</v>
      </c>
      <c r="D589" t="s">
        <v>5</v>
      </c>
      <c r="E589" s="3" t="str">
        <f t="shared" si="9"/>
        <v>No Outlier</v>
      </c>
    </row>
    <row r="590" spans="1:5" x14ac:dyDescent="0.25">
      <c r="A590" s="1">
        <v>44798</v>
      </c>
      <c r="B590">
        <v>0</v>
      </c>
      <c r="C590" t="s">
        <v>10</v>
      </c>
      <c r="D590" t="s">
        <v>5</v>
      </c>
      <c r="E590" s="3" t="str">
        <f t="shared" si="9"/>
        <v>No Outlier</v>
      </c>
    </row>
    <row r="591" spans="1:5" x14ac:dyDescent="0.25">
      <c r="A591" s="1">
        <v>44799</v>
      </c>
      <c r="B591">
        <v>65.316290332946394</v>
      </c>
      <c r="C591" t="s">
        <v>4</v>
      </c>
      <c r="D591" t="s">
        <v>8</v>
      </c>
      <c r="E591" s="3" t="str">
        <f t="shared" si="9"/>
        <v>No Outlier</v>
      </c>
    </row>
    <row r="592" spans="1:5" x14ac:dyDescent="0.25">
      <c r="A592" s="1">
        <v>44800</v>
      </c>
      <c r="B592">
        <v>45903</v>
      </c>
      <c r="C592" t="s">
        <v>4</v>
      </c>
      <c r="D592" t="s">
        <v>7</v>
      </c>
      <c r="E592" s="3" t="str">
        <f t="shared" si="9"/>
        <v>No Outlier</v>
      </c>
    </row>
    <row r="593" spans="1:5" x14ac:dyDescent="0.25">
      <c r="A593" s="1">
        <v>44801</v>
      </c>
      <c r="B593">
        <v>77.296135343577006</v>
      </c>
      <c r="C593" t="s">
        <v>9</v>
      </c>
      <c r="D593" t="s">
        <v>8</v>
      </c>
      <c r="E593" s="3" t="str">
        <f t="shared" si="9"/>
        <v>No Outlier</v>
      </c>
    </row>
    <row r="594" spans="1:5" x14ac:dyDescent="0.25">
      <c r="A594" s="1">
        <v>44802</v>
      </c>
      <c r="B594">
        <v>47.4261053888102</v>
      </c>
      <c r="C594" t="s">
        <v>9</v>
      </c>
      <c r="D594" t="s">
        <v>8</v>
      </c>
      <c r="E594" s="3" t="str">
        <f t="shared" si="9"/>
        <v>No Outlier</v>
      </c>
    </row>
    <row r="595" spans="1:5" x14ac:dyDescent="0.25">
      <c r="A595" s="1">
        <v>44803</v>
      </c>
      <c r="B595">
        <v>78.161547097389303</v>
      </c>
      <c r="C595" t="s">
        <v>4</v>
      </c>
      <c r="D595" t="s">
        <v>8</v>
      </c>
      <c r="E595" s="3" t="str">
        <f t="shared" si="9"/>
        <v>No Outlier</v>
      </c>
    </row>
    <row r="596" spans="1:5" x14ac:dyDescent="0.25">
      <c r="A596" s="1">
        <v>44804</v>
      </c>
      <c r="B596">
        <v>94173</v>
      </c>
      <c r="C596" t="s">
        <v>9</v>
      </c>
      <c r="D596" t="s">
        <v>7</v>
      </c>
      <c r="E596" s="3" t="str">
        <f t="shared" si="9"/>
        <v>Outlier</v>
      </c>
    </row>
    <row r="597" spans="1:5" x14ac:dyDescent="0.25">
      <c r="A597" s="1">
        <v>44805</v>
      </c>
      <c r="B597">
        <v>73879</v>
      </c>
      <c r="C597" t="s">
        <v>6</v>
      </c>
      <c r="D597" t="s">
        <v>7</v>
      </c>
      <c r="E597" s="3" t="str">
        <f t="shared" si="9"/>
        <v>Outlier</v>
      </c>
    </row>
    <row r="598" spans="1:5" x14ac:dyDescent="0.25">
      <c r="A598" s="1">
        <v>44806</v>
      </c>
      <c r="B598">
        <v>14.3715563779615</v>
      </c>
      <c r="C598" t="s">
        <v>11</v>
      </c>
      <c r="D598" t="s">
        <v>5</v>
      </c>
      <c r="E598" s="3" t="str">
        <f t="shared" si="9"/>
        <v>No Outlier</v>
      </c>
    </row>
    <row r="599" spans="1:5" x14ac:dyDescent="0.25">
      <c r="A599" s="1">
        <v>44807</v>
      </c>
      <c r="B599">
        <v>3.13196703920813</v>
      </c>
      <c r="C599" t="s">
        <v>9</v>
      </c>
      <c r="D599" t="s">
        <v>5</v>
      </c>
      <c r="E599" s="3" t="str">
        <f t="shared" si="9"/>
        <v>No Outlier</v>
      </c>
    </row>
    <row r="600" spans="1:5" x14ac:dyDescent="0.25">
      <c r="A600" s="1">
        <v>44808</v>
      </c>
      <c r="B600">
        <v>4.8409788003663001</v>
      </c>
      <c r="C600" t="s">
        <v>9</v>
      </c>
      <c r="D600" t="s">
        <v>5</v>
      </c>
      <c r="E600" s="3" t="str">
        <f t="shared" si="9"/>
        <v>No Outlier</v>
      </c>
    </row>
    <row r="601" spans="1:5" x14ac:dyDescent="0.25">
      <c r="A601" s="1">
        <v>44809</v>
      </c>
      <c r="B601">
        <v>26566</v>
      </c>
      <c r="C601" t="s">
        <v>10</v>
      </c>
      <c r="D601" t="s">
        <v>7</v>
      </c>
      <c r="E601" s="3" t="str">
        <f t="shared" si="9"/>
        <v>No Outlier</v>
      </c>
    </row>
    <row r="602" spans="1:5" x14ac:dyDescent="0.25">
      <c r="A602" s="1">
        <v>44810</v>
      </c>
      <c r="B602">
        <v>9.3949705005329793</v>
      </c>
      <c r="C602" t="s">
        <v>4</v>
      </c>
      <c r="D602" t="s">
        <v>5</v>
      </c>
      <c r="E602" s="3" t="str">
        <f t="shared" si="9"/>
        <v>No Outlier</v>
      </c>
    </row>
    <row r="603" spans="1:5" x14ac:dyDescent="0.25">
      <c r="A603" s="1">
        <v>44811</v>
      </c>
      <c r="B603">
        <v>12.0798058903793</v>
      </c>
      <c r="C603" t="s">
        <v>11</v>
      </c>
      <c r="D603" t="s">
        <v>5</v>
      </c>
      <c r="E603" s="3" t="str">
        <f t="shared" si="9"/>
        <v>No Outlier</v>
      </c>
    </row>
    <row r="604" spans="1:5" x14ac:dyDescent="0.25">
      <c r="A604" s="1">
        <v>44812</v>
      </c>
      <c r="B604">
        <v>9.4641711515571796</v>
      </c>
      <c r="C604" t="s">
        <v>11</v>
      </c>
      <c r="D604" t="s">
        <v>5</v>
      </c>
      <c r="E604" s="3" t="str">
        <f t="shared" si="9"/>
        <v>No Outlier</v>
      </c>
    </row>
    <row r="605" spans="1:5" x14ac:dyDescent="0.25">
      <c r="A605" s="1">
        <v>44813</v>
      </c>
      <c r="B605">
        <v>21.874990583898899</v>
      </c>
      <c r="C605" t="s">
        <v>6</v>
      </c>
      <c r="D605" t="s">
        <v>8</v>
      </c>
      <c r="E605" s="3" t="str">
        <f t="shared" si="9"/>
        <v>No Outlier</v>
      </c>
    </row>
    <row r="606" spans="1:5" x14ac:dyDescent="0.25">
      <c r="A606" s="1">
        <v>44814</v>
      </c>
      <c r="B606">
        <v>60.752006658884198</v>
      </c>
      <c r="C606" t="s">
        <v>9</v>
      </c>
      <c r="D606" t="s">
        <v>8</v>
      </c>
      <c r="E606" s="3" t="str">
        <f t="shared" si="9"/>
        <v>No Outlier</v>
      </c>
    </row>
    <row r="607" spans="1:5" x14ac:dyDescent="0.25">
      <c r="A607" s="1">
        <v>44815</v>
      </c>
      <c r="B607">
        <v>70.549094100463194</v>
      </c>
      <c r="C607" t="s">
        <v>10</v>
      </c>
      <c r="D607" t="s">
        <v>8</v>
      </c>
      <c r="E607" s="3" t="str">
        <f t="shared" si="9"/>
        <v>No Outlier</v>
      </c>
    </row>
    <row r="608" spans="1:5" x14ac:dyDescent="0.25">
      <c r="A608" s="1">
        <v>44816</v>
      </c>
      <c r="B608">
        <v>9299.5889999999999</v>
      </c>
      <c r="C608" t="s">
        <v>10</v>
      </c>
      <c r="D608" t="s">
        <v>5</v>
      </c>
      <c r="E608" s="3" t="str">
        <f t="shared" si="9"/>
        <v>No Outlier</v>
      </c>
    </row>
    <row r="609" spans="1:5" x14ac:dyDescent="0.25">
      <c r="A609" s="1">
        <v>44817</v>
      </c>
      <c r="B609">
        <v>33560</v>
      </c>
      <c r="C609" t="s">
        <v>9</v>
      </c>
      <c r="D609" t="s">
        <v>7</v>
      </c>
      <c r="E609" s="3" t="str">
        <f t="shared" si="9"/>
        <v>No Outlier</v>
      </c>
    </row>
    <row r="610" spans="1:5" x14ac:dyDescent="0.25">
      <c r="A610" s="1">
        <v>44818</v>
      </c>
      <c r="B610">
        <v>10936</v>
      </c>
      <c r="C610" t="s">
        <v>6</v>
      </c>
      <c r="D610" t="s">
        <v>7</v>
      </c>
      <c r="E610" s="3" t="str">
        <f t="shared" si="9"/>
        <v>No Outlier</v>
      </c>
    </row>
    <row r="611" spans="1:5" x14ac:dyDescent="0.25">
      <c r="A611" s="1">
        <v>44819</v>
      </c>
      <c r="B611">
        <v>73.034639028745801</v>
      </c>
      <c r="C611" t="s">
        <v>9</v>
      </c>
      <c r="D611" t="s">
        <v>8</v>
      </c>
      <c r="E611" s="3" t="str">
        <f t="shared" si="9"/>
        <v>No Outlier</v>
      </c>
    </row>
    <row r="612" spans="1:5" x14ac:dyDescent="0.25">
      <c r="A612" s="1">
        <v>44820</v>
      </c>
      <c r="B612">
        <v>14046</v>
      </c>
      <c r="C612" t="s">
        <v>6</v>
      </c>
      <c r="D612" t="s">
        <v>7</v>
      </c>
      <c r="E612" s="3" t="str">
        <f t="shared" si="9"/>
        <v>No Outlier</v>
      </c>
    </row>
    <row r="613" spans="1:5" x14ac:dyDescent="0.25">
      <c r="A613" s="1">
        <v>44821</v>
      </c>
      <c r="B613">
        <v>42629</v>
      </c>
      <c r="C613" t="s">
        <v>6</v>
      </c>
      <c r="D613" t="s">
        <v>7</v>
      </c>
      <c r="E613" s="3" t="str">
        <f t="shared" si="9"/>
        <v>No Outlier</v>
      </c>
    </row>
    <row r="614" spans="1:5" x14ac:dyDescent="0.25">
      <c r="A614" s="1">
        <v>44822</v>
      </c>
      <c r="B614">
        <v>9299.5889999999999</v>
      </c>
      <c r="C614" t="s">
        <v>6</v>
      </c>
      <c r="D614" t="s">
        <v>7</v>
      </c>
      <c r="E614" s="3" t="str">
        <f t="shared" si="9"/>
        <v>No Outlier</v>
      </c>
    </row>
    <row r="615" spans="1:5" x14ac:dyDescent="0.25">
      <c r="A615" s="1">
        <v>44823</v>
      </c>
      <c r="B615">
        <v>99.357093872279094</v>
      </c>
      <c r="C615" t="s">
        <v>6</v>
      </c>
      <c r="D615" t="s">
        <v>8</v>
      </c>
      <c r="E615" s="3" t="str">
        <f t="shared" si="9"/>
        <v>No Outlier</v>
      </c>
    </row>
    <row r="616" spans="1:5" x14ac:dyDescent="0.25">
      <c r="A616" s="1">
        <v>44824</v>
      </c>
      <c r="B616">
        <v>88.265825677963704</v>
      </c>
      <c r="C616" t="s">
        <v>6</v>
      </c>
      <c r="D616" t="s">
        <v>8</v>
      </c>
      <c r="E616" s="3" t="str">
        <f t="shared" si="9"/>
        <v>No Outlier</v>
      </c>
    </row>
    <row r="617" spans="1:5" x14ac:dyDescent="0.25">
      <c r="A617" s="1">
        <v>44825</v>
      </c>
      <c r="B617">
        <v>17.222499336643001</v>
      </c>
      <c r="C617" t="s">
        <v>9</v>
      </c>
      <c r="D617" t="s">
        <v>8</v>
      </c>
      <c r="E617" s="3" t="str">
        <f t="shared" si="9"/>
        <v>No Outlier</v>
      </c>
    </row>
    <row r="618" spans="1:5" x14ac:dyDescent="0.25">
      <c r="A618" s="1">
        <v>44826</v>
      </c>
      <c r="B618">
        <v>90660</v>
      </c>
      <c r="C618" t="s">
        <v>10</v>
      </c>
      <c r="D618" t="s">
        <v>7</v>
      </c>
      <c r="E618" s="3" t="str">
        <f t="shared" si="9"/>
        <v>Outlier</v>
      </c>
    </row>
    <row r="619" spans="1:5" x14ac:dyDescent="0.25">
      <c r="A619" s="1">
        <v>44827</v>
      </c>
      <c r="B619">
        <v>28392</v>
      </c>
      <c r="C619" t="s">
        <v>9</v>
      </c>
      <c r="D619" t="s">
        <v>7</v>
      </c>
      <c r="E619" s="3" t="str">
        <f t="shared" si="9"/>
        <v>No Outlier</v>
      </c>
    </row>
    <row r="620" spans="1:5" x14ac:dyDescent="0.25">
      <c r="A620" s="1">
        <v>44828</v>
      </c>
      <c r="B620">
        <v>57.595828558960797</v>
      </c>
      <c r="C620" t="s">
        <v>4</v>
      </c>
      <c r="D620" t="s">
        <v>8</v>
      </c>
      <c r="E620" s="3" t="str">
        <f t="shared" si="9"/>
        <v>No Outlier</v>
      </c>
    </row>
    <row r="621" spans="1:5" x14ac:dyDescent="0.25">
      <c r="A621" s="1">
        <v>44829</v>
      </c>
      <c r="B621">
        <v>7979</v>
      </c>
      <c r="C621" t="s">
        <v>10</v>
      </c>
      <c r="D621" t="s">
        <v>7</v>
      </c>
      <c r="E621" s="3" t="str">
        <f t="shared" si="9"/>
        <v>No Outlier</v>
      </c>
    </row>
    <row r="622" spans="1:5" x14ac:dyDescent="0.25">
      <c r="A622" s="1">
        <v>44830</v>
      </c>
      <c r="B622">
        <v>70.614987199891004</v>
      </c>
      <c r="C622" t="s">
        <v>9</v>
      </c>
      <c r="D622" t="s">
        <v>8</v>
      </c>
      <c r="E622" s="3" t="str">
        <f t="shared" si="9"/>
        <v>No Outlier</v>
      </c>
    </row>
    <row r="623" spans="1:5" x14ac:dyDescent="0.25">
      <c r="A623" s="1">
        <v>44831</v>
      </c>
      <c r="B623">
        <v>57.874024764708203</v>
      </c>
      <c r="C623" t="s">
        <v>4</v>
      </c>
      <c r="D623" t="s">
        <v>8</v>
      </c>
      <c r="E623" s="3" t="str">
        <f t="shared" si="9"/>
        <v>No Outlier</v>
      </c>
    </row>
    <row r="624" spans="1:5" x14ac:dyDescent="0.25">
      <c r="A624" s="1">
        <v>44832</v>
      </c>
      <c r="B624">
        <v>65375</v>
      </c>
      <c r="C624" t="s">
        <v>10</v>
      </c>
      <c r="D624" t="s">
        <v>7</v>
      </c>
      <c r="E624" s="3" t="str">
        <f t="shared" si="9"/>
        <v>Outlier</v>
      </c>
    </row>
    <row r="625" spans="1:5" x14ac:dyDescent="0.25">
      <c r="A625" s="1">
        <v>44833</v>
      </c>
      <c r="B625">
        <v>41129</v>
      </c>
      <c r="C625" t="s">
        <v>4</v>
      </c>
      <c r="D625" t="s">
        <v>7</v>
      </c>
      <c r="E625" s="3" t="str">
        <f t="shared" si="9"/>
        <v>No Outlier</v>
      </c>
    </row>
    <row r="626" spans="1:5" x14ac:dyDescent="0.25">
      <c r="A626" s="1">
        <v>44834</v>
      </c>
      <c r="B626">
        <v>15.544308656037201</v>
      </c>
      <c r="C626" t="s">
        <v>11</v>
      </c>
      <c r="D626" t="s">
        <v>5</v>
      </c>
      <c r="E626" s="3" t="str">
        <f t="shared" si="9"/>
        <v>No Outlier</v>
      </c>
    </row>
    <row r="627" spans="1:5" x14ac:dyDescent="0.25">
      <c r="A627" s="1">
        <v>44835</v>
      </c>
      <c r="B627">
        <v>8.9655713713432892</v>
      </c>
      <c r="C627" t="s">
        <v>11</v>
      </c>
      <c r="D627" t="s">
        <v>5</v>
      </c>
      <c r="E627" s="3" t="str">
        <f t="shared" si="9"/>
        <v>No Outlier</v>
      </c>
    </row>
    <row r="628" spans="1:5" x14ac:dyDescent="0.25">
      <c r="A628" s="1">
        <v>44836</v>
      </c>
      <c r="B628">
        <v>32011</v>
      </c>
      <c r="C628" t="s">
        <v>11</v>
      </c>
      <c r="D628" t="s">
        <v>7</v>
      </c>
      <c r="E628" s="3" t="str">
        <f t="shared" si="9"/>
        <v>No Outlier</v>
      </c>
    </row>
    <row r="629" spans="1:5" x14ac:dyDescent="0.25">
      <c r="A629" s="1">
        <v>44837</v>
      </c>
      <c r="B629">
        <v>82849</v>
      </c>
      <c r="C629" t="s">
        <v>11</v>
      </c>
      <c r="D629" t="s">
        <v>7</v>
      </c>
      <c r="E629" s="3" t="str">
        <f t="shared" si="9"/>
        <v>Outlier</v>
      </c>
    </row>
    <row r="630" spans="1:5" x14ac:dyDescent="0.25">
      <c r="A630" s="1">
        <v>44838</v>
      </c>
      <c r="B630">
        <v>63.800640705839697</v>
      </c>
      <c r="C630" t="s">
        <v>11</v>
      </c>
      <c r="D630" t="s">
        <v>8</v>
      </c>
      <c r="E630" s="3" t="str">
        <f t="shared" si="9"/>
        <v>No Outlier</v>
      </c>
    </row>
    <row r="631" spans="1:5" x14ac:dyDescent="0.25">
      <c r="A631" s="1">
        <v>44839</v>
      </c>
      <c r="B631">
        <v>10798</v>
      </c>
      <c r="C631" t="s">
        <v>6</v>
      </c>
      <c r="D631" t="s">
        <v>7</v>
      </c>
      <c r="E631" s="3" t="str">
        <f t="shared" si="9"/>
        <v>No Outlier</v>
      </c>
    </row>
    <row r="632" spans="1:5" x14ac:dyDescent="0.25">
      <c r="A632" s="1">
        <v>44840</v>
      </c>
      <c r="B632">
        <v>31.090535063880498</v>
      </c>
      <c r="C632" t="s">
        <v>4</v>
      </c>
      <c r="D632" t="s">
        <v>8</v>
      </c>
      <c r="E632" s="3" t="str">
        <f t="shared" si="9"/>
        <v>No Outlier</v>
      </c>
    </row>
    <row r="633" spans="1:5" x14ac:dyDescent="0.25">
      <c r="A633" s="1">
        <v>44841</v>
      </c>
      <c r="B633">
        <v>23367</v>
      </c>
      <c r="C633" t="s">
        <v>9</v>
      </c>
      <c r="D633" t="s">
        <v>7</v>
      </c>
      <c r="E633" s="3" t="str">
        <f t="shared" si="9"/>
        <v>No Outlier</v>
      </c>
    </row>
    <row r="634" spans="1:5" x14ac:dyDescent="0.25">
      <c r="A634" s="1">
        <v>44842</v>
      </c>
      <c r="B634">
        <v>31.074536542749101</v>
      </c>
      <c r="C634" t="s">
        <v>9</v>
      </c>
      <c r="D634" t="s">
        <v>8</v>
      </c>
      <c r="E634" s="3" t="str">
        <f t="shared" si="9"/>
        <v>No Outlier</v>
      </c>
    </row>
    <row r="635" spans="1:5" x14ac:dyDescent="0.25">
      <c r="A635" s="1">
        <v>44843</v>
      </c>
      <c r="B635">
        <v>61.9727333174093</v>
      </c>
      <c r="C635" t="s">
        <v>10</v>
      </c>
      <c r="D635" t="s">
        <v>8</v>
      </c>
      <c r="E635" s="3" t="str">
        <f t="shared" si="9"/>
        <v>No Outlier</v>
      </c>
    </row>
    <row r="636" spans="1:5" x14ac:dyDescent="0.25">
      <c r="A636" s="1">
        <v>44844</v>
      </c>
      <c r="B636">
        <v>44552</v>
      </c>
      <c r="C636" t="s">
        <v>4</v>
      </c>
      <c r="D636" t="s">
        <v>7</v>
      </c>
      <c r="E636" s="3" t="str">
        <f t="shared" si="9"/>
        <v>No Outlier</v>
      </c>
    </row>
    <row r="637" spans="1:5" x14ac:dyDescent="0.25">
      <c r="A637" s="1">
        <v>44845</v>
      </c>
      <c r="B637">
        <v>10.903770031033501</v>
      </c>
      <c r="C637" t="s">
        <v>6</v>
      </c>
      <c r="D637" t="s">
        <v>5</v>
      </c>
      <c r="E637" s="3" t="str">
        <f t="shared" si="9"/>
        <v>No Outlier</v>
      </c>
    </row>
    <row r="638" spans="1:5" x14ac:dyDescent="0.25">
      <c r="A638" s="1">
        <v>44846</v>
      </c>
      <c r="B638">
        <v>34.763852845774402</v>
      </c>
      <c r="C638" t="s">
        <v>9</v>
      </c>
      <c r="D638" t="s">
        <v>8</v>
      </c>
      <c r="E638" s="3" t="str">
        <f t="shared" si="9"/>
        <v>No Outlier</v>
      </c>
    </row>
    <row r="639" spans="1:5" x14ac:dyDescent="0.25">
      <c r="A639" s="1">
        <v>44847</v>
      </c>
      <c r="B639">
        <v>17.714563928313702</v>
      </c>
      <c r="C639" t="s">
        <v>4</v>
      </c>
      <c r="D639" t="s">
        <v>5</v>
      </c>
      <c r="E639" s="3" t="str">
        <f t="shared" si="9"/>
        <v>No Outlier</v>
      </c>
    </row>
    <row r="640" spans="1:5" x14ac:dyDescent="0.25">
      <c r="A640" s="1">
        <v>44848</v>
      </c>
      <c r="B640">
        <v>13.8962523424387</v>
      </c>
      <c r="C640" t="s">
        <v>9</v>
      </c>
      <c r="D640" t="s">
        <v>5</v>
      </c>
      <c r="E640" s="3" t="str">
        <f t="shared" si="9"/>
        <v>No Outlier</v>
      </c>
    </row>
    <row r="641" spans="1:5" x14ac:dyDescent="0.25">
      <c r="A641" s="1">
        <v>44849</v>
      </c>
      <c r="B641">
        <v>14.219568725720899</v>
      </c>
      <c r="C641" t="s">
        <v>10</v>
      </c>
      <c r="D641" t="s">
        <v>8</v>
      </c>
      <c r="E641" s="3" t="str">
        <f t="shared" si="9"/>
        <v>No Outlier</v>
      </c>
    </row>
    <row r="642" spans="1:5" x14ac:dyDescent="0.25">
      <c r="A642" s="1">
        <v>44850</v>
      </c>
      <c r="B642">
        <v>13.755507970168701</v>
      </c>
      <c r="C642" t="s">
        <v>9</v>
      </c>
      <c r="D642" t="s">
        <v>5</v>
      </c>
      <c r="E642" s="3" t="str">
        <f t="shared" si="9"/>
        <v>No Outlier</v>
      </c>
    </row>
    <row r="643" spans="1:5" x14ac:dyDescent="0.25">
      <c r="A643" s="1">
        <v>44851</v>
      </c>
      <c r="B643">
        <v>72.667756657818003</v>
      </c>
      <c r="C643" t="s">
        <v>6</v>
      </c>
      <c r="D643" t="s">
        <v>8</v>
      </c>
      <c r="E643" s="3" t="str">
        <f t="shared" si="9"/>
        <v>No Outlier</v>
      </c>
    </row>
    <row r="644" spans="1:5" x14ac:dyDescent="0.25">
      <c r="A644" s="1">
        <v>44852</v>
      </c>
      <c r="B644">
        <v>44306</v>
      </c>
      <c r="C644" t="s">
        <v>6</v>
      </c>
      <c r="D644" t="s">
        <v>7</v>
      </c>
      <c r="E644" s="3" t="str">
        <f t="shared" ref="E644:E707" si="10">IF(OR(B644&lt;$I$11, B644&gt;$I$10), "Outlier", "No Outlier")</f>
        <v>No Outlier</v>
      </c>
    </row>
    <row r="645" spans="1:5" x14ac:dyDescent="0.25">
      <c r="A645" s="1">
        <v>44853</v>
      </c>
      <c r="B645">
        <v>75507</v>
      </c>
      <c r="C645" t="s">
        <v>6</v>
      </c>
      <c r="D645" t="s">
        <v>7</v>
      </c>
      <c r="E645" s="3" t="str">
        <f t="shared" si="10"/>
        <v>Outlier</v>
      </c>
    </row>
    <row r="646" spans="1:5" x14ac:dyDescent="0.25">
      <c r="A646" s="1">
        <v>44854</v>
      </c>
      <c r="B646">
        <v>34536</v>
      </c>
      <c r="C646" t="s">
        <v>10</v>
      </c>
      <c r="D646" t="s">
        <v>7</v>
      </c>
      <c r="E646" s="3" t="str">
        <f t="shared" si="10"/>
        <v>No Outlier</v>
      </c>
    </row>
    <row r="647" spans="1:5" x14ac:dyDescent="0.25">
      <c r="A647" s="1">
        <v>44855</v>
      </c>
      <c r="B647">
        <v>3.74268323413839</v>
      </c>
      <c r="C647" t="s">
        <v>6</v>
      </c>
      <c r="D647" t="s">
        <v>5</v>
      </c>
      <c r="E647" s="3" t="str">
        <f t="shared" si="10"/>
        <v>No Outlier</v>
      </c>
    </row>
    <row r="648" spans="1:5" x14ac:dyDescent="0.25">
      <c r="A648" s="1">
        <v>44856</v>
      </c>
      <c r="B648">
        <v>78713</v>
      </c>
      <c r="C648" t="s">
        <v>6</v>
      </c>
      <c r="D648" t="s">
        <v>7</v>
      </c>
      <c r="E648" s="3" t="str">
        <f t="shared" si="10"/>
        <v>Outlier</v>
      </c>
    </row>
    <row r="649" spans="1:5" x14ac:dyDescent="0.25">
      <c r="A649" s="1">
        <v>44857</v>
      </c>
      <c r="B649">
        <v>60.155808237934501</v>
      </c>
      <c r="C649" t="s">
        <v>4</v>
      </c>
      <c r="D649" t="s">
        <v>8</v>
      </c>
      <c r="E649" s="3" t="str">
        <f t="shared" si="10"/>
        <v>No Outlier</v>
      </c>
    </row>
    <row r="650" spans="1:5" x14ac:dyDescent="0.25">
      <c r="A650" s="1">
        <v>44859</v>
      </c>
      <c r="B650">
        <v>68.203526639315001</v>
      </c>
      <c r="C650" t="s">
        <v>6</v>
      </c>
      <c r="D650" t="s">
        <v>8</v>
      </c>
      <c r="E650" s="3" t="str">
        <f t="shared" si="10"/>
        <v>No Outlier</v>
      </c>
    </row>
    <row r="651" spans="1:5" x14ac:dyDescent="0.25">
      <c r="A651" s="1">
        <v>44860</v>
      </c>
      <c r="B651">
        <v>18.3217596874177</v>
      </c>
      <c r="C651" t="s">
        <v>4</v>
      </c>
      <c r="D651" t="s">
        <v>8</v>
      </c>
      <c r="E651" s="3" t="str">
        <f t="shared" si="10"/>
        <v>No Outlier</v>
      </c>
    </row>
    <row r="652" spans="1:5" x14ac:dyDescent="0.25">
      <c r="A652" s="1">
        <v>44861</v>
      </c>
      <c r="B652">
        <v>40187</v>
      </c>
      <c r="C652" t="s">
        <v>6</v>
      </c>
      <c r="D652" t="s">
        <v>7</v>
      </c>
      <c r="E652" s="3" t="str">
        <f t="shared" si="10"/>
        <v>No Outlier</v>
      </c>
    </row>
    <row r="653" spans="1:5" x14ac:dyDescent="0.25">
      <c r="A653" s="1">
        <v>44862</v>
      </c>
      <c r="B653">
        <v>12.4944194812738</v>
      </c>
      <c r="C653" t="s">
        <v>11</v>
      </c>
      <c r="D653" t="s">
        <v>5</v>
      </c>
      <c r="E653" s="3" t="str">
        <f t="shared" si="10"/>
        <v>No Outlier</v>
      </c>
    </row>
    <row r="654" spans="1:5" x14ac:dyDescent="0.25">
      <c r="A654" s="1">
        <v>44863</v>
      </c>
      <c r="B654">
        <v>29662</v>
      </c>
      <c r="C654" t="s">
        <v>9</v>
      </c>
      <c r="D654" t="s">
        <v>7</v>
      </c>
      <c r="E654" s="3" t="str">
        <f t="shared" si="10"/>
        <v>No Outlier</v>
      </c>
    </row>
    <row r="655" spans="1:5" x14ac:dyDescent="0.25">
      <c r="A655" s="1">
        <v>44864</v>
      </c>
      <c r="B655">
        <v>13.757559922472799</v>
      </c>
      <c r="C655" t="s">
        <v>4</v>
      </c>
      <c r="D655" t="s">
        <v>5</v>
      </c>
      <c r="E655" s="3" t="str">
        <f t="shared" si="10"/>
        <v>No Outlier</v>
      </c>
    </row>
    <row r="656" spans="1:5" x14ac:dyDescent="0.25">
      <c r="A656" s="1">
        <v>44865</v>
      </c>
      <c r="B656">
        <v>28.800017969702498</v>
      </c>
      <c r="C656" t="s">
        <v>10</v>
      </c>
      <c r="D656" t="s">
        <v>8</v>
      </c>
      <c r="E656" s="3" t="str">
        <f t="shared" si="10"/>
        <v>No Outlier</v>
      </c>
    </row>
    <row r="657" spans="1:5" x14ac:dyDescent="0.25">
      <c r="A657" s="1">
        <v>44866</v>
      </c>
      <c r="B657">
        <v>96.131778447400507</v>
      </c>
      <c r="C657" t="s">
        <v>11</v>
      </c>
      <c r="D657" t="s">
        <v>8</v>
      </c>
      <c r="E657" s="3" t="str">
        <f t="shared" si="10"/>
        <v>No Outlier</v>
      </c>
    </row>
    <row r="658" spans="1:5" x14ac:dyDescent="0.25">
      <c r="A658" s="1">
        <v>44867</v>
      </c>
      <c r="B658">
        <v>29906</v>
      </c>
      <c r="C658" t="s">
        <v>11</v>
      </c>
      <c r="D658" t="s">
        <v>7</v>
      </c>
      <c r="E658" s="3" t="str">
        <f t="shared" si="10"/>
        <v>No Outlier</v>
      </c>
    </row>
    <row r="659" spans="1:5" x14ac:dyDescent="0.25">
      <c r="A659" s="1">
        <v>44868</v>
      </c>
      <c r="B659">
        <v>19.9918681333384</v>
      </c>
      <c r="C659" t="s">
        <v>6</v>
      </c>
      <c r="D659" t="s">
        <v>5</v>
      </c>
      <c r="E659" s="3" t="str">
        <f t="shared" si="10"/>
        <v>No Outlier</v>
      </c>
    </row>
    <row r="660" spans="1:5" x14ac:dyDescent="0.25">
      <c r="A660" s="1">
        <v>44869</v>
      </c>
      <c r="B660">
        <v>96177</v>
      </c>
      <c r="C660" t="s">
        <v>9</v>
      </c>
      <c r="D660" t="s">
        <v>7</v>
      </c>
      <c r="E660" s="3" t="str">
        <f t="shared" si="10"/>
        <v>Outlier</v>
      </c>
    </row>
    <row r="661" spans="1:5" x14ac:dyDescent="0.25">
      <c r="A661" s="1">
        <v>44870</v>
      </c>
      <c r="B661">
        <v>4.8857497165799799</v>
      </c>
      <c r="C661" t="s">
        <v>4</v>
      </c>
      <c r="D661" t="s">
        <v>5</v>
      </c>
      <c r="E661" s="3" t="str">
        <f t="shared" si="10"/>
        <v>No Outlier</v>
      </c>
    </row>
    <row r="662" spans="1:5" x14ac:dyDescent="0.25">
      <c r="A662" s="1">
        <v>44871</v>
      </c>
      <c r="B662">
        <v>7.1106851677206402</v>
      </c>
      <c r="C662" t="s">
        <v>10</v>
      </c>
      <c r="D662" t="s">
        <v>5</v>
      </c>
      <c r="E662" s="3" t="str">
        <f t="shared" si="10"/>
        <v>No Outlier</v>
      </c>
    </row>
    <row r="663" spans="1:5" x14ac:dyDescent="0.25">
      <c r="A663" s="1">
        <v>44872</v>
      </c>
      <c r="B663">
        <v>51.962541476104398</v>
      </c>
      <c r="C663" t="s">
        <v>10</v>
      </c>
      <c r="D663" t="s">
        <v>8</v>
      </c>
      <c r="E663" s="3" t="str">
        <f t="shared" si="10"/>
        <v>No Outlier</v>
      </c>
    </row>
    <row r="664" spans="1:5" x14ac:dyDescent="0.25">
      <c r="A664" s="1">
        <v>44873</v>
      </c>
      <c r="B664">
        <v>33.540546464681697</v>
      </c>
      <c r="C664" t="s">
        <v>9</v>
      </c>
      <c r="D664" t="s">
        <v>8</v>
      </c>
      <c r="E664" s="3" t="str">
        <f t="shared" si="10"/>
        <v>No Outlier</v>
      </c>
    </row>
    <row r="665" spans="1:5" x14ac:dyDescent="0.25">
      <c r="A665" s="1">
        <v>44874</v>
      </c>
      <c r="B665">
        <v>51.940366021355501</v>
      </c>
      <c r="C665" t="s">
        <v>6</v>
      </c>
      <c r="D665" t="s">
        <v>8</v>
      </c>
      <c r="E665" s="3" t="str">
        <f t="shared" si="10"/>
        <v>No Outlier</v>
      </c>
    </row>
    <row r="666" spans="1:5" x14ac:dyDescent="0.25">
      <c r="A666" s="1">
        <v>44875</v>
      </c>
      <c r="B666">
        <v>92.289744900773997</v>
      </c>
      <c r="C666" t="s">
        <v>10</v>
      </c>
      <c r="D666" t="s">
        <v>8</v>
      </c>
      <c r="E666" s="3" t="str">
        <f t="shared" si="10"/>
        <v>No Outlier</v>
      </c>
    </row>
    <row r="667" spans="1:5" x14ac:dyDescent="0.25">
      <c r="A667" s="1">
        <v>44876</v>
      </c>
      <c r="B667">
        <v>47.253715352076199</v>
      </c>
      <c r="C667" t="s">
        <v>9</v>
      </c>
      <c r="D667" t="s">
        <v>8</v>
      </c>
      <c r="E667" s="3" t="str">
        <f t="shared" si="10"/>
        <v>No Outlier</v>
      </c>
    </row>
    <row r="668" spans="1:5" x14ac:dyDescent="0.25">
      <c r="A668" s="1">
        <v>44877</v>
      </c>
      <c r="B668">
        <v>24126</v>
      </c>
      <c r="C668" t="s">
        <v>11</v>
      </c>
      <c r="D668" t="s">
        <v>7</v>
      </c>
      <c r="E668" s="3" t="str">
        <f t="shared" si="10"/>
        <v>No Outlier</v>
      </c>
    </row>
    <row r="669" spans="1:5" x14ac:dyDescent="0.25">
      <c r="A669" s="1">
        <v>44878</v>
      </c>
      <c r="B669">
        <v>59.798040718795598</v>
      </c>
      <c r="C669" t="s">
        <v>9</v>
      </c>
      <c r="D669" t="s">
        <v>8</v>
      </c>
      <c r="E669" s="3" t="str">
        <f t="shared" si="10"/>
        <v>No Outlier</v>
      </c>
    </row>
    <row r="670" spans="1:5" x14ac:dyDescent="0.25">
      <c r="A670" s="1">
        <v>44880</v>
      </c>
      <c r="B670">
        <v>30715</v>
      </c>
      <c r="C670" t="s">
        <v>10</v>
      </c>
      <c r="D670" t="s">
        <v>7</v>
      </c>
      <c r="E670" s="3" t="str">
        <f t="shared" si="10"/>
        <v>No Outlier</v>
      </c>
    </row>
    <row r="671" spans="1:5" x14ac:dyDescent="0.25">
      <c r="A671" s="1">
        <v>44881</v>
      </c>
      <c r="B671">
        <v>54786</v>
      </c>
      <c r="C671" t="s">
        <v>9</v>
      </c>
      <c r="D671" t="s">
        <v>7</v>
      </c>
      <c r="E671" s="3" t="str">
        <f t="shared" si="10"/>
        <v>No Outlier</v>
      </c>
    </row>
    <row r="672" spans="1:5" x14ac:dyDescent="0.25">
      <c r="A672" s="1">
        <v>44882</v>
      </c>
      <c r="B672">
        <v>70444</v>
      </c>
      <c r="C672" t="s">
        <v>9</v>
      </c>
      <c r="D672" t="s">
        <v>7</v>
      </c>
      <c r="E672" s="3" t="str">
        <f t="shared" si="10"/>
        <v>Outlier</v>
      </c>
    </row>
    <row r="673" spans="1:5" x14ac:dyDescent="0.25">
      <c r="A673" s="1">
        <v>44883</v>
      </c>
      <c r="B673">
        <v>18.925826355904899</v>
      </c>
      <c r="C673" t="s">
        <v>10</v>
      </c>
      <c r="D673" t="s">
        <v>5</v>
      </c>
      <c r="E673" s="3" t="str">
        <f t="shared" si="10"/>
        <v>No Outlier</v>
      </c>
    </row>
    <row r="674" spans="1:5" x14ac:dyDescent="0.25">
      <c r="A674" s="1">
        <v>44884</v>
      </c>
      <c r="B674">
        <v>78.702456309968696</v>
      </c>
      <c r="C674" t="s">
        <v>6</v>
      </c>
      <c r="D674" t="s">
        <v>8</v>
      </c>
      <c r="E674" s="3" t="str">
        <f t="shared" si="10"/>
        <v>No Outlier</v>
      </c>
    </row>
    <row r="675" spans="1:5" x14ac:dyDescent="0.25">
      <c r="A675" s="1">
        <v>44885</v>
      </c>
      <c r="B675">
        <v>13.192194633575401</v>
      </c>
      <c r="C675" t="s">
        <v>6</v>
      </c>
      <c r="D675" t="s">
        <v>5</v>
      </c>
      <c r="E675" s="3" t="str">
        <f t="shared" si="10"/>
        <v>No Outlier</v>
      </c>
    </row>
    <row r="676" spans="1:5" x14ac:dyDescent="0.25">
      <c r="A676" s="1">
        <v>44886</v>
      </c>
      <c r="B676">
        <v>25.141028135638599</v>
      </c>
      <c r="C676" t="s">
        <v>10</v>
      </c>
      <c r="D676" t="s">
        <v>8</v>
      </c>
      <c r="E676" s="3" t="str">
        <f t="shared" si="10"/>
        <v>No Outlier</v>
      </c>
    </row>
    <row r="677" spans="1:5" x14ac:dyDescent="0.25">
      <c r="A677" s="1">
        <v>44887</v>
      </c>
      <c r="B677">
        <v>23344</v>
      </c>
      <c r="C677" t="s">
        <v>9</v>
      </c>
      <c r="D677" t="s">
        <v>7</v>
      </c>
      <c r="E677" s="3" t="str">
        <f t="shared" si="10"/>
        <v>No Outlier</v>
      </c>
    </row>
    <row r="678" spans="1:5" x14ac:dyDescent="0.25">
      <c r="A678" s="1">
        <v>44888</v>
      </c>
      <c r="B678">
        <v>26.564299557514001</v>
      </c>
      <c r="C678" t="s">
        <v>9</v>
      </c>
      <c r="D678" t="s">
        <v>8</v>
      </c>
      <c r="E678" s="3" t="str">
        <f t="shared" si="10"/>
        <v>No Outlier</v>
      </c>
    </row>
    <row r="679" spans="1:5" x14ac:dyDescent="0.25">
      <c r="A679" s="1">
        <v>44889</v>
      </c>
      <c r="B679">
        <v>19.1875009843402</v>
      </c>
      <c r="C679" t="s">
        <v>9</v>
      </c>
      <c r="D679" t="s">
        <v>5</v>
      </c>
      <c r="E679" s="3" t="str">
        <f t="shared" si="10"/>
        <v>No Outlier</v>
      </c>
    </row>
    <row r="680" spans="1:5" x14ac:dyDescent="0.25">
      <c r="A680" s="1">
        <v>44890</v>
      </c>
      <c r="B680">
        <v>14742</v>
      </c>
      <c r="C680" t="s">
        <v>11</v>
      </c>
      <c r="D680" t="s">
        <v>7</v>
      </c>
      <c r="E680" s="3" t="str">
        <f t="shared" si="10"/>
        <v>No Outlier</v>
      </c>
    </row>
    <row r="681" spans="1:5" x14ac:dyDescent="0.25">
      <c r="A681" s="1">
        <v>44891</v>
      </c>
      <c r="B681">
        <v>59053</v>
      </c>
      <c r="C681" t="s">
        <v>4</v>
      </c>
      <c r="D681" t="s">
        <v>7</v>
      </c>
      <c r="E681" s="3" t="str">
        <f t="shared" si="10"/>
        <v>No Outlier</v>
      </c>
    </row>
    <row r="682" spans="1:5" x14ac:dyDescent="0.25">
      <c r="A682" s="1">
        <v>44892</v>
      </c>
      <c r="B682">
        <v>5.3972344494714601</v>
      </c>
      <c r="C682" t="s">
        <v>4</v>
      </c>
      <c r="D682" t="s">
        <v>5</v>
      </c>
      <c r="E682" s="3" t="str">
        <f t="shared" si="10"/>
        <v>No Outlier</v>
      </c>
    </row>
    <row r="683" spans="1:5" x14ac:dyDescent="0.25">
      <c r="A683" s="1">
        <v>44893</v>
      </c>
      <c r="B683">
        <v>33668</v>
      </c>
      <c r="C683" t="s">
        <v>9</v>
      </c>
      <c r="D683" t="s">
        <v>7</v>
      </c>
      <c r="E683" s="3" t="str">
        <f t="shared" si="10"/>
        <v>No Outlier</v>
      </c>
    </row>
    <row r="684" spans="1:5" x14ac:dyDescent="0.25">
      <c r="A684" s="1">
        <v>44894</v>
      </c>
      <c r="B684">
        <v>43.588062341813</v>
      </c>
      <c r="C684" t="s">
        <v>9</v>
      </c>
      <c r="D684" t="s">
        <v>8</v>
      </c>
      <c r="E684" s="3" t="str">
        <f t="shared" si="10"/>
        <v>No Outlier</v>
      </c>
    </row>
    <row r="685" spans="1:5" x14ac:dyDescent="0.25">
      <c r="A685" s="1">
        <v>44895</v>
      </c>
      <c r="B685">
        <v>13.668339861513401</v>
      </c>
      <c r="C685" t="s">
        <v>9</v>
      </c>
      <c r="D685" t="s">
        <v>5</v>
      </c>
      <c r="E685" s="3" t="str">
        <f t="shared" si="10"/>
        <v>No Outlier</v>
      </c>
    </row>
    <row r="686" spans="1:5" x14ac:dyDescent="0.25">
      <c r="A686" s="1">
        <v>44896</v>
      </c>
      <c r="B686">
        <v>69.335590779087596</v>
      </c>
      <c r="C686" t="s">
        <v>11</v>
      </c>
      <c r="D686" t="s">
        <v>8</v>
      </c>
      <c r="E686" s="3" t="str">
        <f t="shared" si="10"/>
        <v>No Outlier</v>
      </c>
    </row>
    <row r="687" spans="1:5" x14ac:dyDescent="0.25">
      <c r="A687" s="1">
        <v>44897</v>
      </c>
      <c r="B687">
        <v>74758</v>
      </c>
      <c r="C687" t="s">
        <v>9</v>
      </c>
      <c r="D687" t="s">
        <v>7</v>
      </c>
      <c r="E687" s="3" t="str">
        <f t="shared" si="10"/>
        <v>Outlier</v>
      </c>
    </row>
    <row r="688" spans="1:5" x14ac:dyDescent="0.25">
      <c r="A688" s="1">
        <v>44898</v>
      </c>
      <c r="B688">
        <v>11.0665871315103</v>
      </c>
      <c r="C688" t="s">
        <v>9</v>
      </c>
      <c r="D688" t="s">
        <v>8</v>
      </c>
      <c r="E688" s="3" t="str">
        <f t="shared" si="10"/>
        <v>No Outlier</v>
      </c>
    </row>
    <row r="689" spans="1:5" x14ac:dyDescent="0.25">
      <c r="A689" s="1">
        <v>44899</v>
      </c>
      <c r="B689">
        <v>6.2200740067588001</v>
      </c>
      <c r="C689" t="s">
        <v>10</v>
      </c>
      <c r="D689" t="s">
        <v>5</v>
      </c>
      <c r="E689" s="3" t="str">
        <f t="shared" si="10"/>
        <v>No Outlier</v>
      </c>
    </row>
    <row r="690" spans="1:5" x14ac:dyDescent="0.25">
      <c r="A690" s="1">
        <v>44900</v>
      </c>
      <c r="B690">
        <v>70826</v>
      </c>
      <c r="C690" t="s">
        <v>6</v>
      </c>
      <c r="D690" t="s">
        <v>7</v>
      </c>
      <c r="E690" s="3" t="str">
        <f t="shared" si="10"/>
        <v>Outlier</v>
      </c>
    </row>
    <row r="691" spans="1:5" x14ac:dyDescent="0.25">
      <c r="A691" s="1">
        <v>44901</v>
      </c>
      <c r="B691">
        <v>19026</v>
      </c>
      <c r="C691" t="s">
        <v>11</v>
      </c>
      <c r="D691" t="s">
        <v>7</v>
      </c>
      <c r="E691" s="3" t="str">
        <f t="shared" si="10"/>
        <v>No Outlier</v>
      </c>
    </row>
    <row r="692" spans="1:5" x14ac:dyDescent="0.25">
      <c r="A692" s="1">
        <v>44902</v>
      </c>
      <c r="B692">
        <v>3.8290522290647599</v>
      </c>
      <c r="C692" t="s">
        <v>4</v>
      </c>
      <c r="D692" t="s">
        <v>5</v>
      </c>
      <c r="E692" s="3" t="str">
        <f t="shared" si="10"/>
        <v>No Outlier</v>
      </c>
    </row>
    <row r="693" spans="1:5" x14ac:dyDescent="0.25">
      <c r="A693" s="1">
        <v>44903</v>
      </c>
      <c r="B693">
        <v>11.002663722604099</v>
      </c>
      <c r="C693" t="s">
        <v>10</v>
      </c>
      <c r="D693" t="s">
        <v>5</v>
      </c>
      <c r="E693" s="3" t="str">
        <f t="shared" si="10"/>
        <v>No Outlier</v>
      </c>
    </row>
    <row r="694" spans="1:5" x14ac:dyDescent="0.25">
      <c r="A694" s="1">
        <v>44904</v>
      </c>
      <c r="B694">
        <v>81.544269887512002</v>
      </c>
      <c r="C694" t="s">
        <v>11</v>
      </c>
      <c r="D694" t="s">
        <v>8</v>
      </c>
      <c r="E694" s="3" t="str">
        <f t="shared" si="10"/>
        <v>No Outlier</v>
      </c>
    </row>
    <row r="695" spans="1:5" x14ac:dyDescent="0.25">
      <c r="A695" s="1">
        <v>44905</v>
      </c>
      <c r="B695">
        <v>9299.5889999999999</v>
      </c>
      <c r="C695" t="s">
        <v>6</v>
      </c>
      <c r="D695" t="s">
        <v>8</v>
      </c>
      <c r="E695" s="3" t="str">
        <f t="shared" si="10"/>
        <v>No Outlier</v>
      </c>
    </row>
    <row r="696" spans="1:5" x14ac:dyDescent="0.25">
      <c r="A696" s="1">
        <v>44906</v>
      </c>
      <c r="B696">
        <v>5.6209499896647497</v>
      </c>
      <c r="C696" t="s">
        <v>4</v>
      </c>
      <c r="D696" t="s">
        <v>5</v>
      </c>
      <c r="E696" s="3" t="str">
        <f t="shared" si="10"/>
        <v>No Outlier</v>
      </c>
    </row>
    <row r="697" spans="1:5" x14ac:dyDescent="0.25">
      <c r="A697" s="1">
        <v>44907</v>
      </c>
      <c r="B697">
        <v>71.563746292334599</v>
      </c>
      <c r="C697" t="s">
        <v>11</v>
      </c>
      <c r="D697" t="s">
        <v>8</v>
      </c>
      <c r="E697" s="3" t="str">
        <f t="shared" si="10"/>
        <v>No Outlier</v>
      </c>
    </row>
    <row r="698" spans="1:5" x14ac:dyDescent="0.25">
      <c r="A698" s="1">
        <v>44908</v>
      </c>
      <c r="B698">
        <v>19.8418194003862</v>
      </c>
      <c r="C698" t="s">
        <v>11</v>
      </c>
      <c r="D698" t="s">
        <v>5</v>
      </c>
      <c r="E698" s="3" t="str">
        <f t="shared" si="10"/>
        <v>No Outlier</v>
      </c>
    </row>
    <row r="699" spans="1:5" x14ac:dyDescent="0.25">
      <c r="A699" s="1">
        <v>44909</v>
      </c>
      <c r="B699">
        <v>58120</v>
      </c>
      <c r="C699" t="s">
        <v>6</v>
      </c>
      <c r="D699" t="s">
        <v>7</v>
      </c>
      <c r="E699" s="3" t="str">
        <f t="shared" si="10"/>
        <v>No Outlier</v>
      </c>
    </row>
    <row r="700" spans="1:5" x14ac:dyDescent="0.25">
      <c r="A700" s="1">
        <v>44910</v>
      </c>
      <c r="B700">
        <v>59.743129557672503</v>
      </c>
      <c r="C700" t="s">
        <v>11</v>
      </c>
      <c r="D700" t="s">
        <v>8</v>
      </c>
      <c r="E700" s="3" t="str">
        <f t="shared" si="10"/>
        <v>No Outlier</v>
      </c>
    </row>
    <row r="701" spans="1:5" x14ac:dyDescent="0.25">
      <c r="A701" s="1">
        <v>44911</v>
      </c>
      <c r="B701">
        <v>1.1795532804284801</v>
      </c>
      <c r="C701" t="s">
        <v>4</v>
      </c>
      <c r="D701" t="s">
        <v>5</v>
      </c>
      <c r="E701" s="3" t="str">
        <f t="shared" si="10"/>
        <v>No Outlier</v>
      </c>
    </row>
    <row r="702" spans="1:5" x14ac:dyDescent="0.25">
      <c r="A702" s="1">
        <v>44912</v>
      </c>
      <c r="B702">
        <v>70517</v>
      </c>
      <c r="C702" t="s">
        <v>6</v>
      </c>
      <c r="D702" t="s">
        <v>7</v>
      </c>
      <c r="E702" s="3" t="str">
        <f t="shared" si="10"/>
        <v>Outlier</v>
      </c>
    </row>
    <row r="703" spans="1:5" x14ac:dyDescent="0.25">
      <c r="A703" s="1">
        <v>44913</v>
      </c>
      <c r="B703">
        <v>15.9031499050121</v>
      </c>
      <c r="C703" t="s">
        <v>9</v>
      </c>
      <c r="D703" t="s">
        <v>5</v>
      </c>
      <c r="E703" s="3" t="str">
        <f t="shared" si="10"/>
        <v>No Outlier</v>
      </c>
    </row>
    <row r="704" spans="1:5" x14ac:dyDescent="0.25">
      <c r="A704" s="1">
        <v>44914</v>
      </c>
      <c r="B704">
        <v>74226</v>
      </c>
      <c r="C704" t="s">
        <v>11</v>
      </c>
      <c r="D704" t="s">
        <v>7</v>
      </c>
      <c r="E704" s="3" t="str">
        <f t="shared" si="10"/>
        <v>Outlier</v>
      </c>
    </row>
    <row r="705" spans="1:5" x14ac:dyDescent="0.25">
      <c r="A705" s="1">
        <v>44916</v>
      </c>
      <c r="B705">
        <v>34.398554743756101</v>
      </c>
      <c r="C705" t="s">
        <v>11</v>
      </c>
      <c r="D705" t="s">
        <v>8</v>
      </c>
      <c r="E705" s="3" t="str">
        <f t="shared" si="10"/>
        <v>No Outlier</v>
      </c>
    </row>
    <row r="706" spans="1:5" x14ac:dyDescent="0.25">
      <c r="A706" s="1">
        <v>44917</v>
      </c>
      <c r="B706">
        <v>18.5861113915375</v>
      </c>
      <c r="C706" t="s">
        <v>9</v>
      </c>
      <c r="D706" t="s">
        <v>5</v>
      </c>
      <c r="E706" s="3" t="str">
        <f t="shared" si="10"/>
        <v>No Outlier</v>
      </c>
    </row>
    <row r="707" spans="1:5" x14ac:dyDescent="0.25">
      <c r="A707" s="1">
        <v>44918</v>
      </c>
      <c r="B707">
        <v>13.5040755691016</v>
      </c>
      <c r="C707" t="s">
        <v>4</v>
      </c>
      <c r="D707" t="s">
        <v>5</v>
      </c>
      <c r="E707" s="3" t="str">
        <f t="shared" si="10"/>
        <v>No Outlier</v>
      </c>
    </row>
    <row r="708" spans="1:5" x14ac:dyDescent="0.25">
      <c r="A708" s="1">
        <v>44920</v>
      </c>
      <c r="B708">
        <v>3.7396396643879601</v>
      </c>
      <c r="C708" t="s">
        <v>6</v>
      </c>
      <c r="D708" t="s">
        <v>5</v>
      </c>
      <c r="E708" s="3" t="str">
        <f t="shared" ref="E708:E715" si="11">IF(OR(B708&lt;$I$11, B708&gt;$I$10), "Outlier", "No Outlier")</f>
        <v>No Outlier</v>
      </c>
    </row>
    <row r="709" spans="1:5" x14ac:dyDescent="0.25">
      <c r="A709" s="1">
        <v>44921</v>
      </c>
      <c r="B709">
        <v>44226</v>
      </c>
      <c r="C709" t="s">
        <v>4</v>
      </c>
      <c r="D709" t="s">
        <v>7</v>
      </c>
      <c r="E709" s="3" t="str">
        <f t="shared" si="11"/>
        <v>No Outlier</v>
      </c>
    </row>
    <row r="710" spans="1:5" x14ac:dyDescent="0.25">
      <c r="A710" s="1">
        <v>44923</v>
      </c>
      <c r="B710">
        <v>18.033989573051599</v>
      </c>
      <c r="C710" t="s">
        <v>10</v>
      </c>
      <c r="D710" t="s">
        <v>5</v>
      </c>
      <c r="E710" s="3" t="str">
        <f t="shared" si="11"/>
        <v>No Outlier</v>
      </c>
    </row>
    <row r="711" spans="1:5" x14ac:dyDescent="0.25">
      <c r="A711" s="1">
        <v>44924</v>
      </c>
      <c r="B711">
        <v>78.004833806880299</v>
      </c>
      <c r="C711" t="s">
        <v>4</v>
      </c>
      <c r="D711" t="s">
        <v>8</v>
      </c>
      <c r="E711" s="3" t="str">
        <f t="shared" si="11"/>
        <v>No Outlier</v>
      </c>
    </row>
    <row r="712" spans="1:5" x14ac:dyDescent="0.25">
      <c r="A712" s="1">
        <v>44925</v>
      </c>
      <c r="B712">
        <v>9299.5889999999999</v>
      </c>
      <c r="C712" t="s">
        <v>9</v>
      </c>
      <c r="D712" t="s">
        <v>5</v>
      </c>
      <c r="E712" s="3" t="str">
        <f t="shared" si="11"/>
        <v>No Outlier</v>
      </c>
    </row>
    <row r="713" spans="1:5" x14ac:dyDescent="0.25">
      <c r="A713" s="1">
        <v>44926</v>
      </c>
      <c r="B713">
        <v>19.5121432212839</v>
      </c>
      <c r="C713" t="s">
        <v>11</v>
      </c>
      <c r="D713" t="s">
        <v>5</v>
      </c>
      <c r="E713" s="3" t="str">
        <f t="shared" si="11"/>
        <v>No Outlier</v>
      </c>
    </row>
    <row r="714" spans="1:5" x14ac:dyDescent="0.25">
      <c r="A714" s="1">
        <v>44215</v>
      </c>
      <c r="B714">
        <v>2500</v>
      </c>
      <c r="C714" t="s">
        <v>10</v>
      </c>
      <c r="D714" t="s">
        <v>7</v>
      </c>
      <c r="E714" s="3" t="str">
        <f t="shared" si="11"/>
        <v>No Outlier</v>
      </c>
    </row>
    <row r="715" spans="1:5" x14ac:dyDescent="0.25">
      <c r="A715" s="1">
        <v>44645</v>
      </c>
      <c r="B715">
        <v>33.895000000000003</v>
      </c>
      <c r="C715" t="s">
        <v>10</v>
      </c>
      <c r="D715" t="s">
        <v>5</v>
      </c>
      <c r="E715" s="3" t="str">
        <f t="shared" si="11"/>
        <v>No Outlier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8FA1C-CADE-4831-BC59-B32E0E354BD6}">
  <dimension ref="A1:L733"/>
  <sheetViews>
    <sheetView topLeftCell="A713" zoomScale="128" zoomScaleNormal="142" workbookViewId="0">
      <selection activeCell="D24" sqref="D24"/>
    </sheetView>
  </sheetViews>
  <sheetFormatPr defaultRowHeight="15" x14ac:dyDescent="0.25"/>
  <cols>
    <col min="1" max="1" width="11.28515625" bestFit="1" customWidth="1"/>
    <col min="2" max="2" width="16" bestFit="1" customWidth="1"/>
    <col min="3" max="3" width="14" bestFit="1" customWidth="1"/>
    <col min="4" max="4" width="28.42578125" bestFit="1" customWidth="1"/>
    <col min="5" max="5" width="10.28515625" bestFit="1" customWidth="1"/>
    <col min="7" max="7" width="14.5703125" customWidth="1"/>
    <col min="8" max="8" width="28.85546875" bestFit="1" customWidth="1"/>
    <col min="9" max="9" width="14" bestFit="1" customWidth="1"/>
    <col min="11" max="11" width="29.7109375" customWidth="1"/>
    <col min="12" max="12" width="13.28515625" bestFit="1" customWidth="1"/>
  </cols>
  <sheetData>
    <row r="1" spans="1:12" ht="45" x14ac:dyDescent="0.6">
      <c r="G1" s="4" t="s">
        <v>18</v>
      </c>
    </row>
    <row r="3" spans="1:12" x14ac:dyDescent="0.25">
      <c r="A3" t="s">
        <v>19</v>
      </c>
      <c r="B3" t="s">
        <v>20</v>
      </c>
      <c r="C3" t="s">
        <v>2</v>
      </c>
      <c r="D3" t="s">
        <v>3</v>
      </c>
      <c r="E3" t="s">
        <v>13</v>
      </c>
    </row>
    <row r="4" spans="1:12" ht="22.5" x14ac:dyDescent="0.3">
      <c r="A4" s="1">
        <v>44197</v>
      </c>
      <c r="B4">
        <v>3.8350039979946202</v>
      </c>
      <c r="C4" t="s">
        <v>4</v>
      </c>
      <c r="D4" t="s">
        <v>5</v>
      </c>
      <c r="E4" s="3" t="str">
        <f>IF(OR(B4&lt;$I$11,B4&gt;$I$10), "Outlier", "No Outlier")</f>
        <v>No Outlier</v>
      </c>
      <c r="H4" s="5" t="s">
        <v>80</v>
      </c>
    </row>
    <row r="5" spans="1:12" x14ac:dyDescent="0.25">
      <c r="A5" s="1">
        <v>44198</v>
      </c>
      <c r="B5">
        <v>58723.2635668312</v>
      </c>
      <c r="C5" t="s">
        <v>6</v>
      </c>
      <c r="D5" t="s">
        <v>7</v>
      </c>
      <c r="E5" s="3" t="str">
        <f t="shared" ref="E5:E68" si="0">IF(OR(B5&lt;$I$11,B5&gt;$I$10), "Outlier", "No Outlier")</f>
        <v>No Outlier</v>
      </c>
    </row>
    <row r="6" spans="1:12" x14ac:dyDescent="0.25">
      <c r="A6" s="1">
        <v>44199</v>
      </c>
      <c r="B6">
        <v>50.925100529130901</v>
      </c>
      <c r="C6" t="s">
        <v>6</v>
      </c>
      <c r="D6" t="s">
        <v>8</v>
      </c>
      <c r="E6" s="3" t="str">
        <f t="shared" si="0"/>
        <v>No Outlier</v>
      </c>
      <c r="H6" t="s">
        <v>16</v>
      </c>
      <c r="I6" t="s">
        <v>17</v>
      </c>
    </row>
    <row r="7" spans="1:12" ht="22.5" x14ac:dyDescent="0.3">
      <c r="A7" s="1">
        <v>44200</v>
      </c>
      <c r="B7">
        <v>34147.075648210797</v>
      </c>
      <c r="C7" t="s">
        <v>6</v>
      </c>
      <c r="D7" t="s">
        <v>7</v>
      </c>
      <c r="E7" s="3" t="str">
        <f t="shared" si="0"/>
        <v>No Outlier</v>
      </c>
      <c r="H7" t="s">
        <v>90</v>
      </c>
      <c r="I7">
        <f>_xlfn.QUARTILE.INC(Table14[Demand Level], 1)</f>
        <v>13.235868403105975</v>
      </c>
      <c r="K7" s="5" t="s">
        <v>106</v>
      </c>
    </row>
    <row r="8" spans="1:12" ht="22.5" x14ac:dyDescent="0.3">
      <c r="A8" s="1">
        <v>44201</v>
      </c>
      <c r="B8">
        <v>86.727351531453095</v>
      </c>
      <c r="C8" t="s">
        <v>9</v>
      </c>
      <c r="D8" t="s">
        <v>8</v>
      </c>
      <c r="E8" s="3" t="str">
        <f t="shared" si="0"/>
        <v>No Outlier</v>
      </c>
      <c r="H8" t="s">
        <v>91</v>
      </c>
      <c r="I8">
        <f>_xlfn.QUARTILE.INC(Table14[Demand Level],3)</f>
        <v>26301.282230468099</v>
      </c>
      <c r="K8" s="5"/>
    </row>
    <row r="9" spans="1:12" x14ac:dyDescent="0.25">
      <c r="A9" s="1">
        <v>44202</v>
      </c>
      <c r="B9">
        <v>1.3990909605323301</v>
      </c>
      <c r="C9" t="s">
        <v>9</v>
      </c>
      <c r="D9" t="s">
        <v>5</v>
      </c>
      <c r="E9" s="3" t="str">
        <f t="shared" si="0"/>
        <v>No Outlier</v>
      </c>
      <c r="H9" t="s">
        <v>92</v>
      </c>
      <c r="I9">
        <f>I8-I7</f>
        <v>26288.046362064993</v>
      </c>
      <c r="K9" t="s">
        <v>16</v>
      </c>
      <c r="L9" t="s">
        <v>17</v>
      </c>
    </row>
    <row r="10" spans="1:12" x14ac:dyDescent="0.25">
      <c r="A10" s="1">
        <v>44203</v>
      </c>
      <c r="B10">
        <v>45.427103720010997</v>
      </c>
      <c r="C10" t="s">
        <v>10</v>
      </c>
      <c r="D10" t="s">
        <v>8</v>
      </c>
      <c r="E10" s="3" t="str">
        <f t="shared" si="0"/>
        <v>No Outlier</v>
      </c>
      <c r="H10" t="s">
        <v>93</v>
      </c>
      <c r="I10">
        <f>I8+(1.5*I9)</f>
        <v>65733.351773565591</v>
      </c>
      <c r="K10" t="s">
        <v>110</v>
      </c>
      <c r="L10">
        <f>MIN(Table14[Demand Level])</f>
        <v>1.1371627402089799</v>
      </c>
    </row>
    <row r="11" spans="1:12" x14ac:dyDescent="0.25">
      <c r="A11" s="1">
        <v>44204</v>
      </c>
      <c r="B11">
        <v>85.133228841060301</v>
      </c>
      <c r="C11" t="s">
        <v>6</v>
      </c>
      <c r="D11" t="s">
        <v>8</v>
      </c>
      <c r="E11" s="3" t="str">
        <f t="shared" si="0"/>
        <v>No Outlier</v>
      </c>
      <c r="H11" t="s">
        <v>94</v>
      </c>
      <c r="I11">
        <f>I7-(1.5*I9)</f>
        <v>-39418.833674694382</v>
      </c>
      <c r="K11" t="s">
        <v>90</v>
      </c>
      <c r="L11">
        <f>_xlfn.QUARTILE.INC(Table14[Demand Level], 1)</f>
        <v>13.235868403105975</v>
      </c>
    </row>
    <row r="12" spans="1:12" x14ac:dyDescent="0.25">
      <c r="A12" s="1">
        <v>44205</v>
      </c>
      <c r="B12">
        <v>14.271095750686399</v>
      </c>
      <c r="C12" t="s">
        <v>9</v>
      </c>
      <c r="D12" t="s">
        <v>5</v>
      </c>
      <c r="E12" s="3" t="str">
        <f t="shared" si="0"/>
        <v>No Outlier</v>
      </c>
      <c r="H12" t="s">
        <v>95</v>
      </c>
      <c r="I12">
        <f>AVERAGE(Table14[Demand Level])</f>
        <v>16754.258887958618</v>
      </c>
      <c r="K12" t="s">
        <v>111</v>
      </c>
      <c r="L12">
        <f>MEDIAN(Table14[Demand Level])</f>
        <v>56.432396395240147</v>
      </c>
    </row>
    <row r="13" spans="1:12" x14ac:dyDescent="0.25">
      <c r="A13" s="1">
        <v>44206</v>
      </c>
      <c r="B13">
        <v>15.7033290023302</v>
      </c>
      <c r="C13" t="s">
        <v>6</v>
      </c>
      <c r="D13" t="s">
        <v>5</v>
      </c>
      <c r="E13" s="3" t="str">
        <f t="shared" si="0"/>
        <v>No Outlier</v>
      </c>
      <c r="H13" t="s">
        <v>89</v>
      </c>
      <c r="I13">
        <f>COUNTIF(Table14[Outlier], E18)</f>
        <v>82</v>
      </c>
      <c r="K13" t="s">
        <v>91</v>
      </c>
      <c r="L13">
        <f>_xlfn.QUARTILE.INC(Table14[Demand Level], 3)</f>
        <v>26301.282230468099</v>
      </c>
    </row>
    <row r="14" spans="1:12" x14ac:dyDescent="0.25">
      <c r="A14" s="1">
        <v>44207</v>
      </c>
      <c r="B14">
        <v>39172.057917643797</v>
      </c>
      <c r="C14" t="s">
        <v>6</v>
      </c>
      <c r="D14" t="s">
        <v>7</v>
      </c>
      <c r="E14" s="3" t="str">
        <f t="shared" si="0"/>
        <v>No Outlier</v>
      </c>
      <c r="H14" t="s">
        <v>81</v>
      </c>
      <c r="I14">
        <v>6</v>
      </c>
      <c r="K14" t="s">
        <v>112</v>
      </c>
      <c r="L14">
        <f>MAX(Table14[Demand Level])</f>
        <v>100000</v>
      </c>
    </row>
    <row r="15" spans="1:12" x14ac:dyDescent="0.25">
      <c r="A15" s="1">
        <v>44208</v>
      </c>
      <c r="B15">
        <v>12.4481949256535</v>
      </c>
      <c r="C15" t="s">
        <v>10</v>
      </c>
      <c r="D15" t="s">
        <v>8</v>
      </c>
      <c r="E15" s="3" t="str">
        <f t="shared" si="0"/>
        <v>No Outlier</v>
      </c>
    </row>
    <row r="16" spans="1:12" x14ac:dyDescent="0.25">
      <c r="A16" s="1">
        <v>44209</v>
      </c>
      <c r="B16">
        <v>13.0552206608091</v>
      </c>
      <c r="C16" t="s">
        <v>6</v>
      </c>
      <c r="D16" t="s">
        <v>5</v>
      </c>
      <c r="E16" s="3" t="str">
        <f t="shared" si="0"/>
        <v>No Outlier</v>
      </c>
    </row>
    <row r="17" spans="1:12" x14ac:dyDescent="0.25">
      <c r="A17" s="1">
        <v>44210</v>
      </c>
      <c r="B17">
        <v>3.79249086555782</v>
      </c>
      <c r="C17" t="s">
        <v>6</v>
      </c>
      <c r="D17" t="s">
        <v>5</v>
      </c>
      <c r="E17" s="3" t="str">
        <f t="shared" si="0"/>
        <v>No Outlier</v>
      </c>
    </row>
    <row r="18" spans="1:12" x14ac:dyDescent="0.25">
      <c r="A18" s="1">
        <v>44211</v>
      </c>
      <c r="B18">
        <v>97439.812327341002</v>
      </c>
      <c r="C18" t="s">
        <v>9</v>
      </c>
      <c r="D18" t="s">
        <v>7</v>
      </c>
      <c r="E18" s="3" t="str">
        <f>IF(OR(B18&lt;$I$11,B18&gt;$I$10), "Outlier", "No Outlier")</f>
        <v>Outlier</v>
      </c>
    </row>
    <row r="19" spans="1:12" x14ac:dyDescent="0.25">
      <c r="A19" s="1">
        <v>44212</v>
      </c>
      <c r="B19">
        <v>62347.094801028601</v>
      </c>
      <c r="C19" t="s">
        <v>9</v>
      </c>
      <c r="D19" t="s">
        <v>7</v>
      </c>
      <c r="E19" s="3" t="str">
        <f t="shared" si="0"/>
        <v>No Outlier</v>
      </c>
    </row>
    <row r="20" spans="1:12" x14ac:dyDescent="0.25">
      <c r="A20" s="1">
        <v>44213</v>
      </c>
      <c r="B20">
        <v>13.567140065651801</v>
      </c>
      <c r="C20" t="s">
        <v>11</v>
      </c>
      <c r="D20" t="s">
        <v>5</v>
      </c>
      <c r="E20" s="3" t="str">
        <f t="shared" si="0"/>
        <v>No Outlier</v>
      </c>
    </row>
    <row r="21" spans="1:12" x14ac:dyDescent="0.25">
      <c r="A21" s="1">
        <v>44214</v>
      </c>
      <c r="B21">
        <v>9.2982381839897208</v>
      </c>
      <c r="C21" t="s">
        <v>6</v>
      </c>
      <c r="D21" t="s">
        <v>5</v>
      </c>
      <c r="E21" s="3" t="str">
        <f t="shared" si="0"/>
        <v>No Outlier</v>
      </c>
    </row>
    <row r="22" spans="1:12" x14ac:dyDescent="0.25">
      <c r="A22" s="1">
        <v>44215</v>
      </c>
      <c r="B22">
        <v>10942.484561778499</v>
      </c>
      <c r="C22" t="s">
        <v>10</v>
      </c>
      <c r="D22" t="s">
        <v>7</v>
      </c>
      <c r="E22" s="3" t="str">
        <f t="shared" si="0"/>
        <v>No Outlier</v>
      </c>
    </row>
    <row r="23" spans="1:12" x14ac:dyDescent="0.25">
      <c r="A23" s="1">
        <v>44216</v>
      </c>
      <c r="B23">
        <v>38.3838241539923</v>
      </c>
      <c r="C23" t="s">
        <v>6</v>
      </c>
      <c r="D23" t="s">
        <v>8</v>
      </c>
      <c r="E23" s="3" t="str">
        <f t="shared" si="0"/>
        <v>No Outlier</v>
      </c>
    </row>
    <row r="24" spans="1:12" x14ac:dyDescent="0.25">
      <c r="A24" s="1">
        <v>44217</v>
      </c>
      <c r="B24">
        <v>42.024804445869698</v>
      </c>
      <c r="C24" t="s">
        <v>6</v>
      </c>
      <c r="D24" t="s">
        <v>8</v>
      </c>
      <c r="E24" s="3" t="str">
        <f t="shared" si="0"/>
        <v>No Outlier</v>
      </c>
    </row>
    <row r="25" spans="1:12" x14ac:dyDescent="0.25">
      <c r="A25" s="1">
        <v>44218</v>
      </c>
      <c r="B25">
        <v>89.636666542760395</v>
      </c>
      <c r="C25" t="s">
        <v>6</v>
      </c>
      <c r="D25" t="s">
        <v>8</v>
      </c>
      <c r="E25" s="3" t="str">
        <f t="shared" si="0"/>
        <v>No Outlier</v>
      </c>
    </row>
    <row r="26" spans="1:12" x14ac:dyDescent="0.25">
      <c r="A26" s="1">
        <v>44219</v>
      </c>
      <c r="B26">
        <v>79.447825372160693</v>
      </c>
      <c r="C26" t="s">
        <v>6</v>
      </c>
      <c r="D26" t="s">
        <v>8</v>
      </c>
      <c r="E26" s="3" t="str">
        <f t="shared" si="0"/>
        <v>No Outlier</v>
      </c>
    </row>
    <row r="27" spans="1:12" x14ac:dyDescent="0.25">
      <c r="A27" s="1">
        <v>44220</v>
      </c>
      <c r="B27">
        <v>71422.374861141798</v>
      </c>
      <c r="C27" t="s">
        <v>11</v>
      </c>
      <c r="D27" t="s">
        <v>7</v>
      </c>
      <c r="E27" s="3" t="str">
        <f t="shared" si="0"/>
        <v>Outlier</v>
      </c>
    </row>
    <row r="28" spans="1:12" x14ac:dyDescent="0.25">
      <c r="A28" s="1">
        <v>44221</v>
      </c>
      <c r="B28">
        <v>29.7762490442204</v>
      </c>
      <c r="C28" t="s">
        <v>11</v>
      </c>
      <c r="D28" t="s">
        <v>8</v>
      </c>
      <c r="E28" s="3" t="str">
        <f t="shared" si="0"/>
        <v>No Outlier</v>
      </c>
    </row>
    <row r="29" spans="1:12" x14ac:dyDescent="0.25">
      <c r="A29" s="1">
        <v>44222</v>
      </c>
      <c r="B29">
        <v>1.9440094737659901</v>
      </c>
      <c r="C29" t="s">
        <v>11</v>
      </c>
      <c r="D29" t="s">
        <v>5</v>
      </c>
      <c r="E29" s="3" t="str">
        <f t="shared" si="0"/>
        <v>No Outlier</v>
      </c>
    </row>
    <row r="30" spans="1:12" ht="22.5" x14ac:dyDescent="0.3">
      <c r="A30" s="1">
        <v>44223</v>
      </c>
      <c r="B30">
        <v>35635.133107360904</v>
      </c>
      <c r="C30" t="s">
        <v>11</v>
      </c>
      <c r="D30" t="s">
        <v>7</v>
      </c>
      <c r="E30" s="3" t="str">
        <f t="shared" si="0"/>
        <v>No Outlier</v>
      </c>
      <c r="G30" s="5" t="s">
        <v>124</v>
      </c>
      <c r="K30" s="5" t="s">
        <v>127</v>
      </c>
    </row>
    <row r="31" spans="1:12" x14ac:dyDescent="0.25">
      <c r="A31" s="1">
        <v>44224</v>
      </c>
      <c r="B31">
        <v>3.3721712857987298</v>
      </c>
      <c r="C31" t="s">
        <v>4</v>
      </c>
      <c r="D31" t="s">
        <v>5</v>
      </c>
      <c r="E31" s="3" t="str">
        <f t="shared" si="0"/>
        <v>No Outlier</v>
      </c>
    </row>
    <row r="32" spans="1:12" x14ac:dyDescent="0.25">
      <c r="A32" s="1">
        <v>44225</v>
      </c>
      <c r="B32">
        <v>57.402495075030799</v>
      </c>
      <c r="C32" t="s">
        <v>9</v>
      </c>
      <c r="D32" t="s">
        <v>8</v>
      </c>
      <c r="E32" s="3" t="str">
        <f t="shared" si="0"/>
        <v>No Outlier</v>
      </c>
      <c r="G32" t="s">
        <v>125</v>
      </c>
      <c r="H32" t="s">
        <v>126</v>
      </c>
      <c r="K32" t="s">
        <v>125</v>
      </c>
      <c r="L32" t="s">
        <v>126</v>
      </c>
    </row>
    <row r="33" spans="1:12" x14ac:dyDescent="0.25">
      <c r="A33" s="1">
        <v>44226</v>
      </c>
      <c r="B33">
        <v>66119.594017087293</v>
      </c>
      <c r="C33" t="s">
        <v>10</v>
      </c>
      <c r="D33" t="s">
        <v>7</v>
      </c>
      <c r="E33" s="3" t="str">
        <f t="shared" si="0"/>
        <v>Outlier</v>
      </c>
      <c r="G33" t="s">
        <v>4</v>
      </c>
      <c r="H33">
        <f>COUNTIF(Table14[Location], Table1517[[#This Row],[Categories]])</f>
        <v>130</v>
      </c>
      <c r="K33" t="s">
        <v>5</v>
      </c>
      <c r="L33">
        <f>COUNTIF(Table14[Product Type], Table1818[[#This Row],[Categories]])</f>
        <v>246</v>
      </c>
    </row>
    <row r="34" spans="1:12" x14ac:dyDescent="0.25">
      <c r="A34" s="1">
        <v>44227</v>
      </c>
      <c r="B34">
        <v>28.712673970794899</v>
      </c>
      <c r="C34" t="s">
        <v>9</v>
      </c>
      <c r="D34" t="s">
        <v>8</v>
      </c>
      <c r="E34" s="3" t="str">
        <f t="shared" si="0"/>
        <v>No Outlier</v>
      </c>
      <c r="G34" t="s">
        <v>6</v>
      </c>
      <c r="H34">
        <f>COUNTIF(Table14[Location], Table1517[[#This Row],[Categories]])</f>
        <v>165</v>
      </c>
      <c r="K34" t="s">
        <v>7</v>
      </c>
      <c r="L34">
        <f>COUNTIF(Table14[Product Type], Table1818[[#This Row],[Categories]])</f>
        <v>236</v>
      </c>
    </row>
    <row r="35" spans="1:12" x14ac:dyDescent="0.25">
      <c r="A35" s="1">
        <v>44228</v>
      </c>
      <c r="B35">
        <v>15.381594743548099</v>
      </c>
      <c r="C35" t="s">
        <v>4</v>
      </c>
      <c r="D35" t="s">
        <v>5</v>
      </c>
      <c r="E35" s="3" t="str">
        <f t="shared" si="0"/>
        <v>No Outlier</v>
      </c>
      <c r="G35" t="s">
        <v>9</v>
      </c>
      <c r="H35">
        <f>COUNTIF(Table14[Location], Table1517[[#This Row],[Categories]])</f>
        <v>151</v>
      </c>
      <c r="K35" t="s">
        <v>8</v>
      </c>
      <c r="L35">
        <f>COUNTIF(Table14[Product Type], Table1818[[#This Row],[Categories]])</f>
        <v>248</v>
      </c>
    </row>
    <row r="36" spans="1:12" x14ac:dyDescent="0.25">
      <c r="A36" s="1">
        <v>44229</v>
      </c>
      <c r="B36">
        <v>20.5085142944375</v>
      </c>
      <c r="C36" t="s">
        <v>11</v>
      </c>
      <c r="D36" t="s">
        <v>8</v>
      </c>
      <c r="E36" s="3" t="str">
        <f t="shared" si="0"/>
        <v>No Outlier</v>
      </c>
      <c r="G36" t="s">
        <v>10</v>
      </c>
      <c r="H36">
        <f>COUNTIF(Table14[Location], Table1517[[#This Row],[Categories]])</f>
        <v>153</v>
      </c>
    </row>
    <row r="37" spans="1:12" x14ac:dyDescent="0.25">
      <c r="A37" s="1">
        <v>44230</v>
      </c>
      <c r="B37">
        <v>62.816071624598699</v>
      </c>
      <c r="C37" t="s">
        <v>6</v>
      </c>
      <c r="D37" t="s">
        <v>8</v>
      </c>
      <c r="E37" s="3" t="str">
        <f t="shared" si="0"/>
        <v>No Outlier</v>
      </c>
      <c r="G37" t="s">
        <v>11</v>
      </c>
      <c r="H37">
        <f>COUNTIF(Table14[Location], Table1517[[#This Row],[Categories]])</f>
        <v>131</v>
      </c>
    </row>
    <row r="38" spans="1:12" x14ac:dyDescent="0.25">
      <c r="A38" s="1">
        <v>44231</v>
      </c>
      <c r="B38">
        <v>100</v>
      </c>
      <c r="C38" t="s">
        <v>4</v>
      </c>
      <c r="D38" t="s">
        <v>8</v>
      </c>
      <c r="E38" s="3" t="str">
        <f t="shared" si="0"/>
        <v>No Outlier</v>
      </c>
    </row>
    <row r="39" spans="1:12" x14ac:dyDescent="0.25">
      <c r="A39" s="1">
        <v>44232</v>
      </c>
      <c r="B39">
        <v>71353.546511863504</v>
      </c>
      <c r="C39" t="s">
        <v>4</v>
      </c>
      <c r="D39" t="s">
        <v>7</v>
      </c>
      <c r="E39" s="3" t="str">
        <f t="shared" si="0"/>
        <v>Outlier</v>
      </c>
    </row>
    <row r="40" spans="1:12" x14ac:dyDescent="0.25">
      <c r="A40" s="1">
        <v>44233</v>
      </c>
      <c r="B40">
        <v>100000</v>
      </c>
      <c r="C40" t="s">
        <v>10</v>
      </c>
      <c r="D40" t="s">
        <v>7</v>
      </c>
      <c r="E40" s="3" t="str">
        <f t="shared" si="0"/>
        <v>Outlier</v>
      </c>
    </row>
    <row r="41" spans="1:12" x14ac:dyDescent="0.25">
      <c r="A41" s="1">
        <v>44234</v>
      </c>
      <c r="B41">
        <v>10.6187186569693</v>
      </c>
      <c r="C41" t="s">
        <v>11</v>
      </c>
      <c r="D41" t="s">
        <v>5</v>
      </c>
      <c r="E41" s="3" t="str">
        <f t="shared" si="0"/>
        <v>No Outlier</v>
      </c>
    </row>
    <row r="42" spans="1:12" x14ac:dyDescent="0.25">
      <c r="A42" s="1">
        <v>44235</v>
      </c>
      <c r="B42">
        <v>17.877687818645999</v>
      </c>
      <c r="C42" t="s">
        <v>10</v>
      </c>
      <c r="D42" t="s">
        <v>5</v>
      </c>
      <c r="E42" s="3" t="str">
        <f t="shared" si="0"/>
        <v>No Outlier</v>
      </c>
    </row>
    <row r="43" spans="1:12" x14ac:dyDescent="0.25">
      <c r="A43" s="1">
        <v>44236</v>
      </c>
      <c r="B43">
        <v>8.0637300335609705</v>
      </c>
      <c r="C43" t="s">
        <v>10</v>
      </c>
      <c r="D43" t="s">
        <v>5</v>
      </c>
      <c r="E43" s="3" t="str">
        <f t="shared" si="0"/>
        <v>No Outlier</v>
      </c>
    </row>
    <row r="44" spans="1:12" x14ac:dyDescent="0.25">
      <c r="A44" s="1">
        <v>44237</v>
      </c>
      <c r="B44">
        <v>76828.800153107906</v>
      </c>
      <c r="C44" t="s">
        <v>10</v>
      </c>
      <c r="D44" t="s">
        <v>7</v>
      </c>
      <c r="E44" s="3" t="str">
        <f t="shared" si="0"/>
        <v>Outlier</v>
      </c>
    </row>
    <row r="45" spans="1:12" x14ac:dyDescent="0.25">
      <c r="A45" s="1">
        <v>44238</v>
      </c>
      <c r="B45">
        <v>50009.305241493901</v>
      </c>
      <c r="C45" t="s">
        <v>6</v>
      </c>
      <c r="D45" t="s">
        <v>7</v>
      </c>
      <c r="E45" s="3" t="str">
        <f t="shared" si="0"/>
        <v>No Outlier</v>
      </c>
    </row>
    <row r="46" spans="1:12" x14ac:dyDescent="0.25">
      <c r="A46" s="1">
        <v>44239</v>
      </c>
      <c r="B46">
        <v>59818.375380665202</v>
      </c>
      <c r="C46" t="s">
        <v>10</v>
      </c>
      <c r="D46" t="s">
        <v>7</v>
      </c>
      <c r="E46" s="3" t="str">
        <f t="shared" si="0"/>
        <v>No Outlier</v>
      </c>
    </row>
    <row r="47" spans="1:12" x14ac:dyDescent="0.25">
      <c r="A47" s="1">
        <v>44240</v>
      </c>
      <c r="B47">
        <v>15.1547874715446</v>
      </c>
      <c r="C47" t="s">
        <v>6</v>
      </c>
      <c r="D47" t="s">
        <v>5</v>
      </c>
      <c r="E47" s="3" t="str">
        <f t="shared" si="0"/>
        <v>No Outlier</v>
      </c>
    </row>
    <row r="48" spans="1:12" x14ac:dyDescent="0.25">
      <c r="A48" s="1">
        <v>44241</v>
      </c>
      <c r="B48">
        <v>3.90899409843616</v>
      </c>
      <c r="C48" t="s">
        <v>4</v>
      </c>
      <c r="D48" t="s">
        <v>5</v>
      </c>
      <c r="E48" s="3" t="str">
        <f t="shared" si="0"/>
        <v>No Outlier</v>
      </c>
    </row>
    <row r="49" spans="1:5" x14ac:dyDescent="0.25">
      <c r="A49" s="1">
        <v>44242</v>
      </c>
      <c r="B49">
        <v>8.9137979242253191</v>
      </c>
      <c r="C49" t="s">
        <v>10</v>
      </c>
      <c r="D49" t="s">
        <v>5</v>
      </c>
      <c r="E49" s="3" t="str">
        <f t="shared" si="0"/>
        <v>No Outlier</v>
      </c>
    </row>
    <row r="50" spans="1:5" x14ac:dyDescent="0.25">
      <c r="A50" s="1">
        <v>44243</v>
      </c>
      <c r="B50">
        <v>13.763820514532901</v>
      </c>
      <c r="C50" t="s">
        <v>9</v>
      </c>
      <c r="D50" t="s">
        <v>5</v>
      </c>
      <c r="E50" s="3" t="str">
        <f t="shared" si="0"/>
        <v>No Outlier</v>
      </c>
    </row>
    <row r="51" spans="1:5" x14ac:dyDescent="0.25">
      <c r="A51" s="1">
        <v>44244</v>
      </c>
      <c r="B51">
        <v>41.5546930933344</v>
      </c>
      <c r="C51" t="s">
        <v>9</v>
      </c>
      <c r="D51" t="s">
        <v>8</v>
      </c>
      <c r="E51" s="3" t="str">
        <f t="shared" si="0"/>
        <v>No Outlier</v>
      </c>
    </row>
    <row r="52" spans="1:5" x14ac:dyDescent="0.25">
      <c r="A52" s="1">
        <v>44245</v>
      </c>
      <c r="B52">
        <v>45.7869829139823</v>
      </c>
      <c r="C52" t="s">
        <v>4</v>
      </c>
      <c r="D52" t="s">
        <v>8</v>
      </c>
      <c r="E52" s="3" t="str">
        <f t="shared" si="0"/>
        <v>No Outlier</v>
      </c>
    </row>
    <row r="53" spans="1:5" x14ac:dyDescent="0.25">
      <c r="A53" s="1">
        <v>44246</v>
      </c>
      <c r="B53">
        <v>44295.858624713401</v>
      </c>
      <c r="C53" t="s">
        <v>6</v>
      </c>
      <c r="D53" t="s">
        <v>7</v>
      </c>
      <c r="E53" s="3" t="str">
        <f t="shared" si="0"/>
        <v>No Outlier</v>
      </c>
    </row>
    <row r="54" spans="1:5" x14ac:dyDescent="0.25">
      <c r="A54" s="1">
        <v>44247</v>
      </c>
      <c r="B54">
        <v>57070.200876755604</v>
      </c>
      <c r="C54" t="s">
        <v>9</v>
      </c>
      <c r="D54" t="s">
        <v>7</v>
      </c>
      <c r="E54" s="3" t="str">
        <f t="shared" si="0"/>
        <v>No Outlier</v>
      </c>
    </row>
    <row r="55" spans="1:5" x14ac:dyDescent="0.25">
      <c r="A55" s="1">
        <v>44248</v>
      </c>
      <c r="B55">
        <v>12.198831036851701</v>
      </c>
      <c r="C55" t="s">
        <v>10</v>
      </c>
      <c r="D55" t="s">
        <v>5</v>
      </c>
      <c r="E55" s="3" t="str">
        <f t="shared" si="0"/>
        <v>No Outlier</v>
      </c>
    </row>
    <row r="56" spans="1:5" x14ac:dyDescent="0.25">
      <c r="A56" s="1">
        <v>44249</v>
      </c>
      <c r="B56">
        <v>75644.379949654598</v>
      </c>
      <c r="C56" t="s">
        <v>10</v>
      </c>
      <c r="D56" t="s">
        <v>7</v>
      </c>
      <c r="E56" s="3" t="str">
        <f t="shared" si="0"/>
        <v>Outlier</v>
      </c>
    </row>
    <row r="57" spans="1:5" x14ac:dyDescent="0.25">
      <c r="A57" s="1">
        <v>44250</v>
      </c>
      <c r="B57">
        <v>64353.572525842297</v>
      </c>
      <c r="C57" t="s">
        <v>4</v>
      </c>
      <c r="D57" t="s">
        <v>7</v>
      </c>
      <c r="E57" s="3" t="str">
        <f t="shared" si="0"/>
        <v>No Outlier</v>
      </c>
    </row>
    <row r="58" spans="1:5" x14ac:dyDescent="0.25">
      <c r="A58" s="1">
        <v>44251</v>
      </c>
      <c r="B58">
        <v>69.269825843380204</v>
      </c>
      <c r="C58" t="s">
        <v>10</v>
      </c>
      <c r="D58" t="s">
        <v>8</v>
      </c>
      <c r="E58" s="3" t="str">
        <f t="shared" si="0"/>
        <v>No Outlier</v>
      </c>
    </row>
    <row r="59" spans="1:5" x14ac:dyDescent="0.25">
      <c r="A59" s="1">
        <v>44252</v>
      </c>
      <c r="B59">
        <v>97.504044611956402</v>
      </c>
      <c r="C59" t="s">
        <v>10</v>
      </c>
      <c r="D59" t="s">
        <v>8</v>
      </c>
      <c r="E59" s="3" t="str">
        <f t="shared" si="0"/>
        <v>No Outlier</v>
      </c>
    </row>
    <row r="60" spans="1:5" x14ac:dyDescent="0.25">
      <c r="A60" s="1">
        <v>44253</v>
      </c>
      <c r="B60">
        <v>1.33454275117319</v>
      </c>
      <c r="C60" t="s">
        <v>4</v>
      </c>
      <c r="D60" t="s">
        <v>5</v>
      </c>
      <c r="E60" s="3" t="str">
        <f t="shared" si="0"/>
        <v>No Outlier</v>
      </c>
    </row>
    <row r="61" spans="1:5" x14ac:dyDescent="0.25">
      <c r="A61" s="1">
        <v>44254</v>
      </c>
      <c r="B61">
        <v>37344.996673850299</v>
      </c>
      <c r="C61" t="s">
        <v>6</v>
      </c>
      <c r="D61" t="s">
        <v>7</v>
      </c>
      <c r="E61" s="3" t="str">
        <f t="shared" si="0"/>
        <v>No Outlier</v>
      </c>
    </row>
    <row r="62" spans="1:5" x14ac:dyDescent="0.25">
      <c r="A62" s="1">
        <v>44255</v>
      </c>
      <c r="B62">
        <v>57.446345960121803</v>
      </c>
      <c r="C62" t="s">
        <v>4</v>
      </c>
      <c r="D62" t="s">
        <v>8</v>
      </c>
      <c r="E62" s="3" t="str">
        <f t="shared" si="0"/>
        <v>No Outlier</v>
      </c>
    </row>
    <row r="63" spans="1:5" x14ac:dyDescent="0.25">
      <c r="A63" s="1">
        <v>44256</v>
      </c>
      <c r="B63">
        <v>10.6762090094565</v>
      </c>
      <c r="C63" t="s">
        <v>6</v>
      </c>
      <c r="D63" t="s">
        <v>5</v>
      </c>
      <c r="E63" s="3" t="str">
        <f t="shared" si="0"/>
        <v>No Outlier</v>
      </c>
    </row>
    <row r="64" spans="1:5" x14ac:dyDescent="0.25">
      <c r="A64" s="1">
        <v>44257</v>
      </c>
      <c r="B64">
        <v>77.875062795524997</v>
      </c>
      <c r="C64" t="s">
        <v>11</v>
      </c>
      <c r="D64" t="s">
        <v>8</v>
      </c>
      <c r="E64" s="3" t="str">
        <f t="shared" si="0"/>
        <v>No Outlier</v>
      </c>
    </row>
    <row r="65" spans="1:5" x14ac:dyDescent="0.25">
      <c r="A65" s="1">
        <v>44258</v>
      </c>
      <c r="B65">
        <v>30.866174026570501</v>
      </c>
      <c r="C65" t="s">
        <v>4</v>
      </c>
      <c r="D65" t="s">
        <v>8</v>
      </c>
      <c r="E65" s="3" t="str">
        <f t="shared" si="0"/>
        <v>No Outlier</v>
      </c>
    </row>
    <row r="66" spans="1:5" x14ac:dyDescent="0.25">
      <c r="A66" s="1">
        <v>44259</v>
      </c>
      <c r="B66">
        <v>76.727195884744404</v>
      </c>
      <c r="C66" t="s">
        <v>10</v>
      </c>
      <c r="D66" t="s">
        <v>8</v>
      </c>
      <c r="E66" s="3" t="str">
        <f t="shared" si="0"/>
        <v>No Outlier</v>
      </c>
    </row>
    <row r="67" spans="1:5" x14ac:dyDescent="0.25">
      <c r="A67" s="1">
        <v>44260</v>
      </c>
      <c r="B67">
        <v>64.305708442542198</v>
      </c>
      <c r="C67" t="s">
        <v>10</v>
      </c>
      <c r="D67" t="s">
        <v>8</v>
      </c>
      <c r="E67" s="3" t="str">
        <f t="shared" si="0"/>
        <v>No Outlier</v>
      </c>
    </row>
    <row r="68" spans="1:5" x14ac:dyDescent="0.25">
      <c r="A68" s="1">
        <v>44261</v>
      </c>
      <c r="B68">
        <v>100</v>
      </c>
      <c r="C68" t="s">
        <v>9</v>
      </c>
      <c r="D68" t="s">
        <v>8</v>
      </c>
      <c r="E68" s="3" t="str">
        <f t="shared" si="0"/>
        <v>No Outlier</v>
      </c>
    </row>
    <row r="69" spans="1:5" x14ac:dyDescent="0.25">
      <c r="A69" s="1">
        <v>44262</v>
      </c>
      <c r="B69">
        <v>37.0936023273348</v>
      </c>
      <c r="C69" t="s">
        <v>6</v>
      </c>
      <c r="D69" t="s">
        <v>8</v>
      </c>
      <c r="E69" s="3" t="str">
        <f t="shared" ref="E69:E132" si="1">IF(OR(B69&lt;$I$11,B69&gt;$I$10), "Outlier", "No Outlier")</f>
        <v>No Outlier</v>
      </c>
    </row>
    <row r="70" spans="1:5" x14ac:dyDescent="0.25">
      <c r="A70" s="1">
        <v>44263</v>
      </c>
      <c r="B70">
        <v>39.7601330716601</v>
      </c>
      <c r="C70" t="s">
        <v>4</v>
      </c>
      <c r="D70" t="s">
        <v>8</v>
      </c>
      <c r="E70" s="3" t="str">
        <f t="shared" si="1"/>
        <v>No Outlier</v>
      </c>
    </row>
    <row r="71" spans="1:5" x14ac:dyDescent="0.25">
      <c r="A71" s="1">
        <v>44264</v>
      </c>
      <c r="B71">
        <v>85831.398244533295</v>
      </c>
      <c r="C71" t="s">
        <v>4</v>
      </c>
      <c r="D71" t="s">
        <v>7</v>
      </c>
      <c r="E71" s="3" t="str">
        <f t="shared" si="1"/>
        <v>Outlier</v>
      </c>
    </row>
    <row r="72" spans="1:5" x14ac:dyDescent="0.25">
      <c r="A72" s="1">
        <v>44265</v>
      </c>
      <c r="B72">
        <v>22.370422342985702</v>
      </c>
      <c r="C72" t="s">
        <v>9</v>
      </c>
      <c r="D72" t="s">
        <v>8</v>
      </c>
      <c r="E72" s="3" t="str">
        <f t="shared" si="1"/>
        <v>No Outlier</v>
      </c>
    </row>
    <row r="73" spans="1:5" x14ac:dyDescent="0.25">
      <c r="A73" s="1">
        <v>44266</v>
      </c>
      <c r="B73">
        <v>4.9756294733835702</v>
      </c>
      <c r="C73" t="s">
        <v>4</v>
      </c>
      <c r="D73" t="s">
        <v>5</v>
      </c>
      <c r="E73" s="3" t="str">
        <f t="shared" si="1"/>
        <v>No Outlier</v>
      </c>
    </row>
    <row r="74" spans="1:5" x14ac:dyDescent="0.25">
      <c r="A74" s="1">
        <v>44267</v>
      </c>
      <c r="B74">
        <v>11.0818572365708</v>
      </c>
      <c r="C74" t="s">
        <v>9</v>
      </c>
      <c r="D74" t="s">
        <v>5</v>
      </c>
      <c r="E74" s="3" t="str">
        <f t="shared" si="1"/>
        <v>No Outlier</v>
      </c>
    </row>
    <row r="75" spans="1:5" x14ac:dyDescent="0.25">
      <c r="A75" s="1">
        <v>44268</v>
      </c>
      <c r="B75">
        <v>14.279624512038801</v>
      </c>
      <c r="C75" t="s">
        <v>11</v>
      </c>
      <c r="D75" t="s">
        <v>5</v>
      </c>
      <c r="E75" s="3" t="str">
        <f t="shared" si="1"/>
        <v>No Outlier</v>
      </c>
    </row>
    <row r="76" spans="1:5" x14ac:dyDescent="0.25">
      <c r="A76" s="1">
        <v>44269</v>
      </c>
      <c r="B76">
        <v>52056.237360671803</v>
      </c>
      <c r="C76" t="s">
        <v>4</v>
      </c>
      <c r="D76" t="s">
        <v>7</v>
      </c>
      <c r="E76" s="3" t="str">
        <f t="shared" si="1"/>
        <v>No Outlier</v>
      </c>
    </row>
    <row r="77" spans="1:5" x14ac:dyDescent="0.25">
      <c r="A77" s="1">
        <v>44270</v>
      </c>
      <c r="B77">
        <v>29.287029881479501</v>
      </c>
      <c r="C77" t="s">
        <v>11</v>
      </c>
      <c r="D77" t="s">
        <v>8</v>
      </c>
      <c r="E77" s="3" t="str">
        <f t="shared" si="1"/>
        <v>No Outlier</v>
      </c>
    </row>
    <row r="78" spans="1:5" x14ac:dyDescent="0.25">
      <c r="A78" s="1">
        <v>44271</v>
      </c>
      <c r="B78">
        <v>11.127174447061099</v>
      </c>
      <c r="C78" t="s">
        <v>10</v>
      </c>
      <c r="D78" t="s">
        <v>5</v>
      </c>
      <c r="E78" s="3" t="str">
        <f t="shared" si="1"/>
        <v>No Outlier</v>
      </c>
    </row>
    <row r="79" spans="1:5" x14ac:dyDescent="0.25">
      <c r="A79" s="1">
        <v>44272</v>
      </c>
      <c r="B79">
        <v>14166.335012355499</v>
      </c>
      <c r="C79" t="s">
        <v>9</v>
      </c>
      <c r="D79" t="s">
        <v>7</v>
      </c>
      <c r="E79" s="3" t="str">
        <f t="shared" si="1"/>
        <v>No Outlier</v>
      </c>
    </row>
    <row r="80" spans="1:5" x14ac:dyDescent="0.25">
      <c r="A80" s="1">
        <v>44273</v>
      </c>
      <c r="B80">
        <v>78.441613147758005</v>
      </c>
      <c r="C80" t="s">
        <v>4</v>
      </c>
      <c r="D80" t="s">
        <v>8</v>
      </c>
      <c r="E80" s="3" t="str">
        <f t="shared" si="1"/>
        <v>No Outlier</v>
      </c>
    </row>
    <row r="81" spans="1:5" x14ac:dyDescent="0.25">
      <c r="A81" s="1">
        <v>44274</v>
      </c>
      <c r="B81">
        <v>16.146595228575698</v>
      </c>
      <c r="C81" t="s">
        <v>6</v>
      </c>
      <c r="D81" t="s">
        <v>5</v>
      </c>
      <c r="E81" s="3" t="str">
        <f t="shared" si="1"/>
        <v>No Outlier</v>
      </c>
    </row>
    <row r="82" spans="1:5" x14ac:dyDescent="0.25">
      <c r="A82" s="1">
        <v>44275</v>
      </c>
      <c r="B82">
        <v>7283.0297479636401</v>
      </c>
      <c r="C82" t="s">
        <v>9</v>
      </c>
      <c r="D82" t="s">
        <v>7</v>
      </c>
      <c r="E82" s="3" t="str">
        <f t="shared" si="1"/>
        <v>No Outlier</v>
      </c>
    </row>
    <row r="83" spans="1:5" x14ac:dyDescent="0.25">
      <c r="A83" s="1">
        <v>44276</v>
      </c>
      <c r="B83">
        <v>48.125786125479301</v>
      </c>
      <c r="C83" t="s">
        <v>6</v>
      </c>
      <c r="D83" t="s">
        <v>8</v>
      </c>
      <c r="E83" s="3" t="str">
        <f t="shared" si="1"/>
        <v>No Outlier</v>
      </c>
    </row>
    <row r="84" spans="1:5" x14ac:dyDescent="0.25">
      <c r="A84" s="1">
        <v>44277</v>
      </c>
      <c r="B84">
        <v>23.499932233288199</v>
      </c>
      <c r="C84" t="s">
        <v>11</v>
      </c>
      <c r="D84" t="s">
        <v>8</v>
      </c>
      <c r="E84" s="3" t="str">
        <f t="shared" si="1"/>
        <v>No Outlier</v>
      </c>
    </row>
    <row r="85" spans="1:5" x14ac:dyDescent="0.25">
      <c r="A85" s="1">
        <v>44278</v>
      </c>
      <c r="B85">
        <v>99.932344794816601</v>
      </c>
      <c r="C85" t="s">
        <v>6</v>
      </c>
      <c r="D85" t="s">
        <v>8</v>
      </c>
      <c r="E85" s="3" t="str">
        <f t="shared" si="1"/>
        <v>No Outlier</v>
      </c>
    </row>
    <row r="86" spans="1:5" x14ac:dyDescent="0.25">
      <c r="A86" s="1">
        <v>44279</v>
      </c>
      <c r="B86">
        <v>16013.932781969899</v>
      </c>
      <c r="C86" t="s">
        <v>6</v>
      </c>
      <c r="D86" t="s">
        <v>7</v>
      </c>
      <c r="E86" s="3" t="str">
        <f t="shared" si="1"/>
        <v>No Outlier</v>
      </c>
    </row>
    <row r="87" spans="1:5" x14ac:dyDescent="0.25">
      <c r="A87" s="1">
        <v>44280</v>
      </c>
      <c r="B87">
        <v>14.6073490711963</v>
      </c>
      <c r="C87" t="s">
        <v>11</v>
      </c>
      <c r="D87" t="s">
        <v>8</v>
      </c>
      <c r="E87" s="3" t="str">
        <f t="shared" si="1"/>
        <v>No Outlier</v>
      </c>
    </row>
    <row r="88" spans="1:5" x14ac:dyDescent="0.25">
      <c r="A88" s="1">
        <v>44281</v>
      </c>
      <c r="B88">
        <v>19803.312802161501</v>
      </c>
      <c r="C88" t="s">
        <v>9</v>
      </c>
      <c r="D88" t="s">
        <v>7</v>
      </c>
      <c r="E88" s="3" t="str">
        <f t="shared" si="1"/>
        <v>No Outlier</v>
      </c>
    </row>
    <row r="89" spans="1:5" x14ac:dyDescent="0.25">
      <c r="A89" s="1">
        <v>44282</v>
      </c>
      <c r="B89">
        <v>16.223187306372701</v>
      </c>
      <c r="C89" t="s">
        <v>4</v>
      </c>
      <c r="D89" t="s">
        <v>8</v>
      </c>
      <c r="E89" s="3" t="str">
        <f t="shared" si="1"/>
        <v>No Outlier</v>
      </c>
    </row>
    <row r="90" spans="1:5" x14ac:dyDescent="0.25">
      <c r="A90" s="1">
        <v>44283</v>
      </c>
      <c r="B90">
        <v>68990.903586581306</v>
      </c>
      <c r="C90" t="s">
        <v>6</v>
      </c>
      <c r="D90" t="s">
        <v>7</v>
      </c>
      <c r="E90" s="3" t="str">
        <f t="shared" si="1"/>
        <v>Outlier</v>
      </c>
    </row>
    <row r="91" spans="1:5" x14ac:dyDescent="0.25">
      <c r="A91" s="1">
        <v>44284</v>
      </c>
      <c r="B91">
        <v>13.941941920562</v>
      </c>
      <c r="C91" t="s">
        <v>9</v>
      </c>
      <c r="D91" t="s">
        <v>5</v>
      </c>
      <c r="E91" s="3" t="str">
        <f t="shared" si="1"/>
        <v>No Outlier</v>
      </c>
    </row>
    <row r="92" spans="1:5" x14ac:dyDescent="0.25">
      <c r="A92" s="1">
        <v>44285</v>
      </c>
      <c r="B92">
        <v>78799.723425235599</v>
      </c>
      <c r="C92" t="s">
        <v>6</v>
      </c>
      <c r="D92" t="s">
        <v>7</v>
      </c>
      <c r="E92" s="3" t="str">
        <f t="shared" si="1"/>
        <v>Outlier</v>
      </c>
    </row>
    <row r="93" spans="1:5" x14ac:dyDescent="0.25">
      <c r="A93" s="1">
        <v>44286</v>
      </c>
      <c r="B93">
        <v>75.872429728080107</v>
      </c>
      <c r="C93" t="s">
        <v>10</v>
      </c>
      <c r="D93" t="s">
        <v>8</v>
      </c>
      <c r="E93" s="3" t="str">
        <f t="shared" si="1"/>
        <v>No Outlier</v>
      </c>
    </row>
    <row r="94" spans="1:5" x14ac:dyDescent="0.25">
      <c r="A94" s="1">
        <v>44287</v>
      </c>
      <c r="B94">
        <v>19.4349800253887</v>
      </c>
      <c r="C94" t="s">
        <v>10</v>
      </c>
      <c r="D94" t="s">
        <v>5</v>
      </c>
      <c r="E94" s="3" t="str">
        <f t="shared" si="1"/>
        <v>No Outlier</v>
      </c>
    </row>
    <row r="95" spans="1:5" x14ac:dyDescent="0.25">
      <c r="A95" s="1">
        <v>44288</v>
      </c>
      <c r="B95">
        <v>10.8486314160877</v>
      </c>
      <c r="C95" t="s">
        <v>9</v>
      </c>
      <c r="D95" t="s">
        <v>5</v>
      </c>
      <c r="E95" s="3" t="str">
        <f t="shared" si="1"/>
        <v>No Outlier</v>
      </c>
    </row>
    <row r="96" spans="1:5" x14ac:dyDescent="0.25">
      <c r="A96" s="1">
        <v>44289</v>
      </c>
      <c r="B96">
        <v>3.39890114822746</v>
      </c>
      <c r="C96" t="s">
        <v>4</v>
      </c>
      <c r="D96" t="s">
        <v>5</v>
      </c>
      <c r="E96" s="3" t="str">
        <f t="shared" si="1"/>
        <v>No Outlier</v>
      </c>
    </row>
    <row r="97" spans="1:5" x14ac:dyDescent="0.25">
      <c r="A97" s="1">
        <v>44290</v>
      </c>
      <c r="B97">
        <v>5.3332614596765602</v>
      </c>
      <c r="C97" t="s">
        <v>11</v>
      </c>
      <c r="D97" t="s">
        <v>5</v>
      </c>
      <c r="E97" s="3" t="str">
        <f t="shared" si="1"/>
        <v>No Outlier</v>
      </c>
    </row>
    <row r="98" spans="1:5" x14ac:dyDescent="0.25">
      <c r="A98" s="1">
        <v>44291</v>
      </c>
      <c r="B98">
        <v>29305.2415378654</v>
      </c>
      <c r="C98" t="s">
        <v>4</v>
      </c>
      <c r="D98" t="s">
        <v>7</v>
      </c>
      <c r="E98" s="3" t="str">
        <f t="shared" si="1"/>
        <v>No Outlier</v>
      </c>
    </row>
    <row r="99" spans="1:5" x14ac:dyDescent="0.25">
      <c r="A99" s="1">
        <v>44292</v>
      </c>
      <c r="B99">
        <v>2.52091464356316</v>
      </c>
      <c r="C99" t="s">
        <v>11</v>
      </c>
      <c r="D99" t="s">
        <v>5</v>
      </c>
      <c r="E99" s="3" t="str">
        <f t="shared" si="1"/>
        <v>No Outlier</v>
      </c>
    </row>
    <row r="100" spans="1:5" x14ac:dyDescent="0.25">
      <c r="A100" s="1">
        <v>44293</v>
      </c>
      <c r="B100">
        <v>47.374515225028297</v>
      </c>
      <c r="C100" t="s">
        <v>9</v>
      </c>
      <c r="D100" t="s">
        <v>8</v>
      </c>
      <c r="E100" s="3" t="str">
        <f t="shared" si="1"/>
        <v>No Outlier</v>
      </c>
    </row>
    <row r="101" spans="1:5" x14ac:dyDescent="0.25">
      <c r="A101" s="1">
        <v>44294</v>
      </c>
      <c r="B101">
        <v>34.401451526448398</v>
      </c>
      <c r="C101" t="s">
        <v>4</v>
      </c>
      <c r="D101" t="s">
        <v>8</v>
      </c>
      <c r="E101" s="3" t="str">
        <f t="shared" si="1"/>
        <v>No Outlier</v>
      </c>
    </row>
    <row r="102" spans="1:5" x14ac:dyDescent="0.25">
      <c r="A102" s="1">
        <v>44295</v>
      </c>
      <c r="B102">
        <v>67.847459894867299</v>
      </c>
      <c r="C102" t="s">
        <v>6</v>
      </c>
      <c r="D102" t="s">
        <v>8</v>
      </c>
      <c r="E102" s="3" t="str">
        <f t="shared" si="1"/>
        <v>No Outlier</v>
      </c>
    </row>
    <row r="103" spans="1:5" x14ac:dyDescent="0.25">
      <c r="A103" s="1">
        <v>44296</v>
      </c>
      <c r="B103">
        <v>99632.374943701099</v>
      </c>
      <c r="C103" t="s">
        <v>4</v>
      </c>
      <c r="D103" t="s">
        <v>7</v>
      </c>
      <c r="E103" s="3" t="str">
        <f t="shared" si="1"/>
        <v>Outlier</v>
      </c>
    </row>
    <row r="104" spans="1:5" x14ac:dyDescent="0.25">
      <c r="A104" s="1">
        <v>44297</v>
      </c>
      <c r="B104">
        <v>94.482103485082604</v>
      </c>
      <c r="C104" t="s">
        <v>9</v>
      </c>
      <c r="D104" t="s">
        <v>8</v>
      </c>
      <c r="E104" s="3" t="str">
        <f t="shared" si="1"/>
        <v>No Outlier</v>
      </c>
    </row>
    <row r="105" spans="1:5" x14ac:dyDescent="0.25">
      <c r="A105" s="1">
        <v>44298</v>
      </c>
      <c r="B105">
        <v>17.1544446856443</v>
      </c>
      <c r="C105" t="s">
        <v>4</v>
      </c>
      <c r="D105" t="s">
        <v>5</v>
      </c>
      <c r="E105" s="3" t="str">
        <f t="shared" si="1"/>
        <v>No Outlier</v>
      </c>
    </row>
    <row r="106" spans="1:5" x14ac:dyDescent="0.25">
      <c r="A106" s="1">
        <v>44299</v>
      </c>
      <c r="B106">
        <v>21.0888721419639</v>
      </c>
      <c r="C106" t="s">
        <v>4</v>
      </c>
      <c r="D106" t="s">
        <v>8</v>
      </c>
      <c r="E106" s="3" t="str">
        <f t="shared" si="1"/>
        <v>No Outlier</v>
      </c>
    </row>
    <row r="107" spans="1:5" x14ac:dyDescent="0.25">
      <c r="A107" s="1">
        <v>44300</v>
      </c>
      <c r="B107">
        <v>4.1052637304135997</v>
      </c>
      <c r="C107" t="s">
        <v>10</v>
      </c>
      <c r="D107" t="s">
        <v>5</v>
      </c>
      <c r="E107" s="3" t="str">
        <f t="shared" si="1"/>
        <v>No Outlier</v>
      </c>
    </row>
    <row r="108" spans="1:5" x14ac:dyDescent="0.25">
      <c r="A108" s="1">
        <v>44301</v>
      </c>
      <c r="B108">
        <v>17098.774517624199</v>
      </c>
      <c r="C108" t="s">
        <v>11</v>
      </c>
      <c r="D108" t="s">
        <v>7</v>
      </c>
      <c r="E108" s="3" t="str">
        <f t="shared" si="1"/>
        <v>No Outlier</v>
      </c>
    </row>
    <row r="109" spans="1:5" x14ac:dyDescent="0.25">
      <c r="A109" s="1">
        <v>44302</v>
      </c>
      <c r="B109">
        <v>45318.906580857598</v>
      </c>
      <c r="C109" t="s">
        <v>9</v>
      </c>
      <c r="D109" t="s">
        <v>7</v>
      </c>
      <c r="E109" s="3" t="str">
        <f t="shared" si="1"/>
        <v>No Outlier</v>
      </c>
    </row>
    <row r="110" spans="1:5" x14ac:dyDescent="0.25">
      <c r="A110" s="1">
        <v>44303</v>
      </c>
      <c r="B110">
        <v>15.6709078449269</v>
      </c>
      <c r="C110" t="s">
        <v>10</v>
      </c>
      <c r="D110" t="s">
        <v>5</v>
      </c>
      <c r="E110" s="3" t="str">
        <f t="shared" si="1"/>
        <v>No Outlier</v>
      </c>
    </row>
    <row r="111" spans="1:5" x14ac:dyDescent="0.25">
      <c r="A111" s="1">
        <v>44304</v>
      </c>
      <c r="B111">
        <v>19.121660277765798</v>
      </c>
      <c r="C111" t="s">
        <v>10</v>
      </c>
      <c r="D111" t="s">
        <v>8</v>
      </c>
      <c r="E111" s="3" t="str">
        <f t="shared" si="1"/>
        <v>No Outlier</v>
      </c>
    </row>
    <row r="112" spans="1:5" x14ac:dyDescent="0.25">
      <c r="A112" s="1">
        <v>44305</v>
      </c>
      <c r="B112">
        <v>8.5563338665477797</v>
      </c>
      <c r="C112" t="s">
        <v>10</v>
      </c>
      <c r="D112" t="s">
        <v>5</v>
      </c>
      <c r="E112" s="3" t="str">
        <f t="shared" si="1"/>
        <v>No Outlier</v>
      </c>
    </row>
    <row r="113" spans="1:5" x14ac:dyDescent="0.25">
      <c r="A113" s="1">
        <v>44306</v>
      </c>
      <c r="B113">
        <v>12.601042110008001</v>
      </c>
      <c r="C113" t="s">
        <v>6</v>
      </c>
      <c r="D113" t="s">
        <v>5</v>
      </c>
      <c r="E113" s="3" t="str">
        <f t="shared" si="1"/>
        <v>No Outlier</v>
      </c>
    </row>
    <row r="114" spans="1:5" x14ac:dyDescent="0.25">
      <c r="A114" s="1">
        <v>44307</v>
      </c>
      <c r="B114">
        <v>91820.825532826595</v>
      </c>
      <c r="C114" t="s">
        <v>11</v>
      </c>
      <c r="D114" t="s">
        <v>7</v>
      </c>
      <c r="E114" s="3" t="str">
        <f t="shared" si="1"/>
        <v>Outlier</v>
      </c>
    </row>
    <row r="115" spans="1:5" x14ac:dyDescent="0.25">
      <c r="A115" s="1">
        <v>44308</v>
      </c>
      <c r="B115">
        <v>84.321250425869906</v>
      </c>
      <c r="C115" t="s">
        <v>9</v>
      </c>
      <c r="D115" t="s">
        <v>8</v>
      </c>
      <c r="E115" s="3" t="str">
        <f t="shared" si="1"/>
        <v>No Outlier</v>
      </c>
    </row>
    <row r="116" spans="1:5" x14ac:dyDescent="0.25">
      <c r="A116" s="1">
        <v>44309</v>
      </c>
      <c r="B116">
        <v>11.9466717244474</v>
      </c>
      <c r="C116" t="s">
        <v>4</v>
      </c>
      <c r="D116" t="s">
        <v>8</v>
      </c>
      <c r="E116" s="3" t="str">
        <f t="shared" si="1"/>
        <v>No Outlier</v>
      </c>
    </row>
    <row r="117" spans="1:5" x14ac:dyDescent="0.25">
      <c r="A117" s="1">
        <v>44310</v>
      </c>
      <c r="B117">
        <v>17.4715917518444</v>
      </c>
      <c r="C117" t="s">
        <v>9</v>
      </c>
      <c r="D117" t="s">
        <v>5</v>
      </c>
      <c r="E117" s="3" t="str">
        <f t="shared" si="1"/>
        <v>No Outlier</v>
      </c>
    </row>
    <row r="118" spans="1:5" x14ac:dyDescent="0.25">
      <c r="A118" s="1">
        <v>44311</v>
      </c>
      <c r="B118">
        <v>20</v>
      </c>
      <c r="C118" t="s">
        <v>10</v>
      </c>
      <c r="D118" t="s">
        <v>5</v>
      </c>
      <c r="E118" s="3" t="str">
        <f t="shared" si="1"/>
        <v>No Outlier</v>
      </c>
    </row>
    <row r="119" spans="1:5" x14ac:dyDescent="0.25">
      <c r="A119" s="1">
        <v>44312</v>
      </c>
      <c r="B119">
        <v>2.0813746724064699</v>
      </c>
      <c r="C119" t="s">
        <v>4</v>
      </c>
      <c r="D119" t="s">
        <v>5</v>
      </c>
      <c r="E119" s="3" t="str">
        <f t="shared" si="1"/>
        <v>No Outlier</v>
      </c>
    </row>
    <row r="120" spans="1:5" x14ac:dyDescent="0.25">
      <c r="A120" s="1">
        <v>44313</v>
      </c>
      <c r="B120">
        <v>60.899600970646098</v>
      </c>
      <c r="C120" t="s">
        <v>6</v>
      </c>
      <c r="D120" t="s">
        <v>8</v>
      </c>
      <c r="E120" s="3" t="str">
        <f t="shared" si="1"/>
        <v>No Outlier</v>
      </c>
    </row>
    <row r="121" spans="1:5" x14ac:dyDescent="0.25">
      <c r="A121" s="1">
        <v>44314</v>
      </c>
      <c r="B121">
        <v>31.544350021306801</v>
      </c>
      <c r="C121" t="s">
        <v>9</v>
      </c>
      <c r="D121" t="s">
        <v>8</v>
      </c>
      <c r="E121" s="3" t="str">
        <f t="shared" si="1"/>
        <v>No Outlier</v>
      </c>
    </row>
    <row r="122" spans="1:5" x14ac:dyDescent="0.25">
      <c r="A122" s="1">
        <v>44315</v>
      </c>
      <c r="B122">
        <v>63.907476557885602</v>
      </c>
      <c r="C122" t="s">
        <v>6</v>
      </c>
      <c r="D122" t="s">
        <v>8</v>
      </c>
      <c r="E122" s="3" t="str">
        <f t="shared" si="1"/>
        <v>No Outlier</v>
      </c>
    </row>
    <row r="123" spans="1:5" x14ac:dyDescent="0.25">
      <c r="A123" s="1">
        <v>44316</v>
      </c>
      <c r="B123">
        <v>78934.071990807293</v>
      </c>
      <c r="C123" t="s">
        <v>10</v>
      </c>
      <c r="D123" t="s">
        <v>7</v>
      </c>
      <c r="E123" s="3" t="str">
        <f t="shared" si="1"/>
        <v>Outlier</v>
      </c>
    </row>
    <row r="124" spans="1:5" x14ac:dyDescent="0.25">
      <c r="A124" s="1">
        <v>44317</v>
      </c>
      <c r="B124">
        <v>44.142314439839701</v>
      </c>
      <c r="C124" t="s">
        <v>11</v>
      </c>
      <c r="D124" t="s">
        <v>8</v>
      </c>
      <c r="E124" s="3" t="str">
        <f t="shared" si="1"/>
        <v>No Outlier</v>
      </c>
    </row>
    <row r="125" spans="1:5" x14ac:dyDescent="0.25">
      <c r="A125" s="1">
        <v>44318</v>
      </c>
      <c r="B125">
        <v>40257.428327769303</v>
      </c>
      <c r="C125" t="s">
        <v>6</v>
      </c>
      <c r="D125" t="s">
        <v>7</v>
      </c>
      <c r="E125" s="3" t="str">
        <f t="shared" si="1"/>
        <v>No Outlier</v>
      </c>
    </row>
    <row r="126" spans="1:5" x14ac:dyDescent="0.25">
      <c r="A126" s="1">
        <v>44319</v>
      </c>
      <c r="B126">
        <v>9.3815028023012292</v>
      </c>
      <c r="C126" t="s">
        <v>6</v>
      </c>
      <c r="D126" t="s">
        <v>5</v>
      </c>
      <c r="E126" s="3" t="str">
        <f t="shared" si="1"/>
        <v>No Outlier</v>
      </c>
    </row>
    <row r="127" spans="1:5" x14ac:dyDescent="0.25">
      <c r="A127" s="1">
        <v>44320</v>
      </c>
      <c r="B127">
        <v>1.42028817123192</v>
      </c>
      <c r="C127" t="s">
        <v>11</v>
      </c>
      <c r="D127" t="s">
        <v>5</v>
      </c>
      <c r="E127" s="3" t="str">
        <f t="shared" si="1"/>
        <v>No Outlier</v>
      </c>
    </row>
    <row r="128" spans="1:5" x14ac:dyDescent="0.25">
      <c r="A128" s="1">
        <v>44321</v>
      </c>
      <c r="B128">
        <v>29.383972519363699</v>
      </c>
      <c r="C128" t="s">
        <v>11</v>
      </c>
      <c r="D128" t="s">
        <v>8</v>
      </c>
      <c r="E128" s="3" t="str">
        <f t="shared" si="1"/>
        <v>No Outlier</v>
      </c>
    </row>
    <row r="129" spans="1:5" x14ac:dyDescent="0.25">
      <c r="A129" s="1">
        <v>44322</v>
      </c>
      <c r="B129">
        <v>99.459228649928093</v>
      </c>
      <c r="C129" t="s">
        <v>11</v>
      </c>
      <c r="D129" t="s">
        <v>8</v>
      </c>
      <c r="E129" s="3" t="str">
        <f t="shared" si="1"/>
        <v>No Outlier</v>
      </c>
    </row>
    <row r="130" spans="1:5" x14ac:dyDescent="0.25">
      <c r="A130" s="1">
        <v>44323</v>
      </c>
      <c r="B130">
        <v>18.4380183386453</v>
      </c>
      <c r="C130" t="s">
        <v>6</v>
      </c>
      <c r="D130" t="s">
        <v>5</v>
      </c>
      <c r="E130" s="3" t="str">
        <f t="shared" si="1"/>
        <v>No Outlier</v>
      </c>
    </row>
    <row r="131" spans="1:5" x14ac:dyDescent="0.25">
      <c r="A131" s="1">
        <v>44324</v>
      </c>
      <c r="B131">
        <v>12.4621542504934</v>
      </c>
      <c r="C131" t="s">
        <v>9</v>
      </c>
      <c r="D131" t="s">
        <v>8</v>
      </c>
      <c r="E131" s="3" t="str">
        <f t="shared" si="1"/>
        <v>No Outlier</v>
      </c>
    </row>
    <row r="132" spans="1:5" x14ac:dyDescent="0.25">
      <c r="A132" s="1">
        <v>44325</v>
      </c>
      <c r="B132">
        <v>62.863337456854403</v>
      </c>
      <c r="C132" t="s">
        <v>6</v>
      </c>
      <c r="D132" t="s">
        <v>8</v>
      </c>
      <c r="E132" s="3" t="str">
        <f t="shared" si="1"/>
        <v>No Outlier</v>
      </c>
    </row>
    <row r="133" spans="1:5" x14ac:dyDescent="0.25">
      <c r="A133" s="1">
        <v>44326</v>
      </c>
      <c r="B133">
        <v>8.7874165815968901</v>
      </c>
      <c r="C133" t="s">
        <v>11</v>
      </c>
      <c r="D133" t="s">
        <v>5</v>
      </c>
      <c r="E133" s="3" t="str">
        <f t="shared" ref="E133:E196" si="2">IF(OR(B133&lt;$I$11,B133&gt;$I$10), "Outlier", "No Outlier")</f>
        <v>No Outlier</v>
      </c>
    </row>
    <row r="134" spans="1:5" x14ac:dyDescent="0.25">
      <c r="A134" s="1">
        <v>44327</v>
      </c>
      <c r="B134">
        <v>41660.8640870659</v>
      </c>
      <c r="C134" t="s">
        <v>9</v>
      </c>
      <c r="D134" t="s">
        <v>7</v>
      </c>
      <c r="E134" s="3" t="str">
        <f t="shared" si="2"/>
        <v>No Outlier</v>
      </c>
    </row>
    <row r="135" spans="1:5" x14ac:dyDescent="0.25">
      <c r="A135" s="1">
        <v>44328</v>
      </c>
      <c r="B135">
        <v>42226.654841411597</v>
      </c>
      <c r="C135" t="s">
        <v>6</v>
      </c>
      <c r="D135" t="s">
        <v>7</v>
      </c>
      <c r="E135" s="3" t="str">
        <f t="shared" si="2"/>
        <v>No Outlier</v>
      </c>
    </row>
    <row r="136" spans="1:5" x14ac:dyDescent="0.25">
      <c r="A136" s="1">
        <v>44329</v>
      </c>
      <c r="B136">
        <v>9.4861691752407609</v>
      </c>
      <c r="C136" t="s">
        <v>11</v>
      </c>
      <c r="D136" t="s">
        <v>5</v>
      </c>
      <c r="E136" s="3" t="str">
        <f t="shared" si="2"/>
        <v>No Outlier</v>
      </c>
    </row>
    <row r="137" spans="1:5" x14ac:dyDescent="0.25">
      <c r="A137" s="1">
        <v>44330</v>
      </c>
      <c r="B137">
        <v>12.833133749952101</v>
      </c>
      <c r="C137" t="s">
        <v>4</v>
      </c>
      <c r="D137" t="s">
        <v>5</v>
      </c>
      <c r="E137" s="3" t="str">
        <f t="shared" si="2"/>
        <v>No Outlier</v>
      </c>
    </row>
    <row r="138" spans="1:5" x14ac:dyDescent="0.25">
      <c r="A138" s="1">
        <v>44331</v>
      </c>
      <c r="B138">
        <v>4.33639890342568</v>
      </c>
      <c r="C138" t="s">
        <v>9</v>
      </c>
      <c r="D138" t="s">
        <v>5</v>
      </c>
      <c r="E138" s="3" t="str">
        <f t="shared" si="2"/>
        <v>No Outlier</v>
      </c>
    </row>
    <row r="139" spans="1:5" x14ac:dyDescent="0.25">
      <c r="A139" s="1">
        <v>44332</v>
      </c>
      <c r="B139">
        <v>75873.433034461501</v>
      </c>
      <c r="C139" t="s">
        <v>6</v>
      </c>
      <c r="D139" t="s">
        <v>7</v>
      </c>
      <c r="E139" s="3" t="str">
        <f t="shared" si="2"/>
        <v>Outlier</v>
      </c>
    </row>
    <row r="140" spans="1:5" x14ac:dyDescent="0.25">
      <c r="A140" s="1">
        <v>44333</v>
      </c>
      <c r="B140">
        <v>36018.069241305602</v>
      </c>
      <c r="C140" t="s">
        <v>11</v>
      </c>
      <c r="D140" t="s">
        <v>7</v>
      </c>
      <c r="E140" s="3" t="str">
        <f t="shared" si="2"/>
        <v>No Outlier</v>
      </c>
    </row>
    <row r="141" spans="1:5" x14ac:dyDescent="0.25">
      <c r="A141" s="1">
        <v>44334</v>
      </c>
      <c r="B141">
        <v>79.805559735697102</v>
      </c>
      <c r="C141" t="s">
        <v>4</v>
      </c>
      <c r="D141" t="s">
        <v>8</v>
      </c>
      <c r="E141" s="3" t="str">
        <f t="shared" si="2"/>
        <v>No Outlier</v>
      </c>
    </row>
    <row r="142" spans="1:5" x14ac:dyDescent="0.25">
      <c r="A142" s="1">
        <v>44335</v>
      </c>
      <c r="B142">
        <v>100</v>
      </c>
      <c r="C142" t="s">
        <v>10</v>
      </c>
      <c r="D142" t="s">
        <v>8</v>
      </c>
      <c r="E142" s="3" t="str">
        <f t="shared" si="2"/>
        <v>No Outlier</v>
      </c>
    </row>
    <row r="143" spans="1:5" x14ac:dyDescent="0.25">
      <c r="A143" s="1">
        <v>44336</v>
      </c>
      <c r="B143">
        <v>14.941077808429901</v>
      </c>
      <c r="C143" t="s">
        <v>6</v>
      </c>
      <c r="D143" t="s">
        <v>5</v>
      </c>
      <c r="E143" s="3" t="str">
        <f t="shared" si="2"/>
        <v>No Outlier</v>
      </c>
    </row>
    <row r="144" spans="1:5" x14ac:dyDescent="0.25">
      <c r="A144" s="1">
        <v>44337</v>
      </c>
      <c r="B144">
        <v>100</v>
      </c>
      <c r="C144" t="s">
        <v>4</v>
      </c>
      <c r="D144" t="s">
        <v>8</v>
      </c>
      <c r="E144" s="3" t="str">
        <f t="shared" si="2"/>
        <v>No Outlier</v>
      </c>
    </row>
    <row r="145" spans="1:5" x14ac:dyDescent="0.25">
      <c r="A145" s="1">
        <v>44338</v>
      </c>
      <c r="B145">
        <v>48.364382270235197</v>
      </c>
      <c r="C145" t="s">
        <v>6</v>
      </c>
      <c r="D145" t="s">
        <v>8</v>
      </c>
      <c r="E145" s="3" t="str">
        <f t="shared" si="2"/>
        <v>No Outlier</v>
      </c>
    </row>
    <row r="146" spans="1:5" x14ac:dyDescent="0.25">
      <c r="A146" s="1">
        <v>44339</v>
      </c>
      <c r="B146">
        <v>83771.391119882494</v>
      </c>
      <c r="C146" t="s">
        <v>9</v>
      </c>
      <c r="D146" t="s">
        <v>7</v>
      </c>
      <c r="E146" s="3" t="str">
        <f t="shared" si="2"/>
        <v>Outlier</v>
      </c>
    </row>
    <row r="147" spans="1:5" x14ac:dyDescent="0.25">
      <c r="A147" s="1">
        <v>44340</v>
      </c>
      <c r="B147">
        <v>14.655183283728</v>
      </c>
      <c r="C147" t="s">
        <v>11</v>
      </c>
      <c r="D147" t="s">
        <v>5</v>
      </c>
      <c r="E147" s="3" t="str">
        <f t="shared" si="2"/>
        <v>No Outlier</v>
      </c>
    </row>
    <row r="148" spans="1:5" x14ac:dyDescent="0.25">
      <c r="A148" s="1">
        <v>44341</v>
      </c>
      <c r="B148">
        <v>69.398782678726405</v>
      </c>
      <c r="C148" t="s">
        <v>6</v>
      </c>
      <c r="D148" t="s">
        <v>8</v>
      </c>
      <c r="E148" s="3" t="str">
        <f t="shared" si="2"/>
        <v>No Outlier</v>
      </c>
    </row>
    <row r="149" spans="1:5" x14ac:dyDescent="0.25">
      <c r="A149" s="1">
        <v>44342</v>
      </c>
      <c r="B149">
        <v>85.605202087109205</v>
      </c>
      <c r="C149" t="s">
        <v>9</v>
      </c>
      <c r="D149" t="s">
        <v>8</v>
      </c>
      <c r="E149" s="3" t="str">
        <f t="shared" si="2"/>
        <v>No Outlier</v>
      </c>
    </row>
    <row r="150" spans="1:5" x14ac:dyDescent="0.25">
      <c r="A150" s="1">
        <v>44343</v>
      </c>
      <c r="B150">
        <v>86.031213889087596</v>
      </c>
      <c r="C150" t="s">
        <v>10</v>
      </c>
      <c r="D150" t="s">
        <v>8</v>
      </c>
      <c r="E150" s="3" t="str">
        <f t="shared" si="2"/>
        <v>No Outlier</v>
      </c>
    </row>
    <row r="151" spans="1:5" x14ac:dyDescent="0.25">
      <c r="A151" s="1">
        <v>44344</v>
      </c>
      <c r="B151">
        <v>7.4767587068111796</v>
      </c>
      <c r="C151" t="s">
        <v>9</v>
      </c>
      <c r="D151" t="s">
        <v>5</v>
      </c>
      <c r="E151" s="3" t="str">
        <f t="shared" si="2"/>
        <v>No Outlier</v>
      </c>
    </row>
    <row r="152" spans="1:5" x14ac:dyDescent="0.25">
      <c r="A152" s="1">
        <v>44345</v>
      </c>
      <c r="B152">
        <v>20</v>
      </c>
      <c r="C152" t="s">
        <v>6</v>
      </c>
      <c r="D152" t="s">
        <v>5</v>
      </c>
      <c r="E152" s="3" t="str">
        <f t="shared" si="2"/>
        <v>No Outlier</v>
      </c>
    </row>
    <row r="153" spans="1:5" x14ac:dyDescent="0.25">
      <c r="A153" s="1">
        <v>44346</v>
      </c>
      <c r="B153">
        <v>69229.607729011201</v>
      </c>
      <c r="C153" t="s">
        <v>9</v>
      </c>
      <c r="D153" t="s">
        <v>7</v>
      </c>
      <c r="E153" s="3" t="str">
        <f t="shared" si="2"/>
        <v>Outlier</v>
      </c>
    </row>
    <row r="154" spans="1:5" x14ac:dyDescent="0.25">
      <c r="A154" s="1">
        <v>44347</v>
      </c>
      <c r="B154">
        <v>37.007668268489702</v>
      </c>
      <c r="C154" t="s">
        <v>9</v>
      </c>
      <c r="D154" t="s">
        <v>8</v>
      </c>
      <c r="E154" s="3" t="str">
        <f t="shared" si="2"/>
        <v>No Outlier</v>
      </c>
    </row>
    <row r="155" spans="1:5" x14ac:dyDescent="0.25">
      <c r="A155" s="1">
        <v>44348</v>
      </c>
      <c r="B155">
        <v>6.9179920760105897</v>
      </c>
      <c r="C155" t="s">
        <v>10</v>
      </c>
      <c r="D155" t="s">
        <v>5</v>
      </c>
      <c r="E155" s="3" t="str">
        <f t="shared" si="2"/>
        <v>No Outlier</v>
      </c>
    </row>
    <row r="156" spans="1:5" x14ac:dyDescent="0.25">
      <c r="A156" s="1">
        <v>44349</v>
      </c>
      <c r="B156">
        <v>97067.499964340706</v>
      </c>
      <c r="C156" t="s">
        <v>4</v>
      </c>
      <c r="D156" t="s">
        <v>7</v>
      </c>
      <c r="E156" s="3" t="str">
        <f t="shared" si="2"/>
        <v>Outlier</v>
      </c>
    </row>
    <row r="157" spans="1:5" x14ac:dyDescent="0.25">
      <c r="A157" s="1">
        <v>44350</v>
      </c>
      <c r="B157">
        <v>7.1969283335738501</v>
      </c>
      <c r="C157" t="s">
        <v>6</v>
      </c>
      <c r="D157" t="s">
        <v>5</v>
      </c>
      <c r="E157" s="3" t="str">
        <f t="shared" si="2"/>
        <v>No Outlier</v>
      </c>
    </row>
    <row r="158" spans="1:5" x14ac:dyDescent="0.25">
      <c r="A158" s="1">
        <v>44351</v>
      </c>
      <c r="B158">
        <v>45802.163174267</v>
      </c>
      <c r="C158" t="s">
        <v>6</v>
      </c>
      <c r="D158" t="s">
        <v>7</v>
      </c>
      <c r="E158" s="3" t="str">
        <f t="shared" si="2"/>
        <v>No Outlier</v>
      </c>
    </row>
    <row r="159" spans="1:5" x14ac:dyDescent="0.25">
      <c r="A159" s="1">
        <v>44352</v>
      </c>
      <c r="B159">
        <v>20</v>
      </c>
      <c r="C159" t="s">
        <v>6</v>
      </c>
      <c r="D159" t="s">
        <v>5</v>
      </c>
      <c r="E159" s="3" t="str">
        <f t="shared" si="2"/>
        <v>No Outlier</v>
      </c>
    </row>
    <row r="160" spans="1:5" x14ac:dyDescent="0.25">
      <c r="A160" s="1">
        <v>44353</v>
      </c>
      <c r="B160">
        <v>80.741860580999401</v>
      </c>
      <c r="C160" t="s">
        <v>4</v>
      </c>
      <c r="D160" t="s">
        <v>8</v>
      </c>
      <c r="E160" s="3" t="str">
        <f t="shared" si="2"/>
        <v>No Outlier</v>
      </c>
    </row>
    <row r="161" spans="1:5" x14ac:dyDescent="0.25">
      <c r="A161" s="1">
        <v>44354</v>
      </c>
      <c r="B161">
        <v>100</v>
      </c>
      <c r="C161" t="s">
        <v>4</v>
      </c>
      <c r="D161" t="s">
        <v>8</v>
      </c>
      <c r="E161" s="3" t="str">
        <f t="shared" si="2"/>
        <v>No Outlier</v>
      </c>
    </row>
    <row r="162" spans="1:5" x14ac:dyDescent="0.25">
      <c r="A162" s="1">
        <v>44355</v>
      </c>
      <c r="B162">
        <v>18.774863531486801</v>
      </c>
      <c r="C162" t="s">
        <v>10</v>
      </c>
      <c r="D162" t="s">
        <v>5</v>
      </c>
      <c r="E162" s="3" t="str">
        <f t="shared" si="2"/>
        <v>No Outlier</v>
      </c>
    </row>
    <row r="163" spans="1:5" x14ac:dyDescent="0.25">
      <c r="A163" s="1">
        <v>44356</v>
      </c>
      <c r="B163">
        <v>67396.950489212293</v>
      </c>
      <c r="C163" t="s">
        <v>11</v>
      </c>
      <c r="D163" t="s">
        <v>7</v>
      </c>
      <c r="E163" s="3" t="str">
        <f t="shared" si="2"/>
        <v>Outlier</v>
      </c>
    </row>
    <row r="164" spans="1:5" x14ac:dyDescent="0.25">
      <c r="A164" s="1">
        <v>44357</v>
      </c>
      <c r="B164">
        <v>20</v>
      </c>
      <c r="C164" t="s">
        <v>11</v>
      </c>
      <c r="D164" t="s">
        <v>5</v>
      </c>
      <c r="E164" s="3" t="str">
        <f t="shared" si="2"/>
        <v>No Outlier</v>
      </c>
    </row>
    <row r="165" spans="1:5" x14ac:dyDescent="0.25">
      <c r="A165" s="1">
        <v>44358</v>
      </c>
      <c r="B165">
        <v>3.1060538406724501</v>
      </c>
      <c r="C165" t="s">
        <v>4</v>
      </c>
      <c r="D165" t="s">
        <v>5</v>
      </c>
      <c r="E165" s="3" t="str">
        <f t="shared" si="2"/>
        <v>No Outlier</v>
      </c>
    </row>
    <row r="166" spans="1:5" x14ac:dyDescent="0.25">
      <c r="A166" s="1">
        <v>44359</v>
      </c>
      <c r="B166">
        <v>66061.824477217902</v>
      </c>
      <c r="C166" t="s">
        <v>10</v>
      </c>
      <c r="D166" t="s">
        <v>7</v>
      </c>
      <c r="E166" s="3" t="str">
        <f t="shared" si="2"/>
        <v>Outlier</v>
      </c>
    </row>
    <row r="167" spans="1:5" x14ac:dyDescent="0.25">
      <c r="A167" s="1">
        <v>44360</v>
      </c>
      <c r="B167">
        <v>59.458701921786698</v>
      </c>
      <c r="C167" t="s">
        <v>6</v>
      </c>
      <c r="D167" t="s">
        <v>8</v>
      </c>
      <c r="E167" s="3" t="str">
        <f t="shared" si="2"/>
        <v>No Outlier</v>
      </c>
    </row>
    <row r="168" spans="1:5" x14ac:dyDescent="0.25">
      <c r="A168" s="1">
        <v>44361</v>
      </c>
      <c r="B168">
        <v>2.4121231293808498</v>
      </c>
      <c r="C168" t="s">
        <v>10</v>
      </c>
      <c r="D168" t="s">
        <v>5</v>
      </c>
      <c r="E168" s="3" t="str">
        <f t="shared" si="2"/>
        <v>No Outlier</v>
      </c>
    </row>
    <row r="169" spans="1:5" x14ac:dyDescent="0.25">
      <c r="A169" s="1">
        <v>44362</v>
      </c>
      <c r="B169">
        <v>19.0223444349798</v>
      </c>
      <c r="C169" t="s">
        <v>6</v>
      </c>
      <c r="D169" t="s">
        <v>5</v>
      </c>
      <c r="E169" s="3" t="str">
        <f t="shared" si="2"/>
        <v>No Outlier</v>
      </c>
    </row>
    <row r="170" spans="1:5" x14ac:dyDescent="0.25">
      <c r="A170" s="1">
        <v>44363</v>
      </c>
      <c r="B170">
        <v>70.499488130518102</v>
      </c>
      <c r="C170" t="s">
        <v>6</v>
      </c>
      <c r="D170" t="s">
        <v>8</v>
      </c>
      <c r="E170" s="3" t="str">
        <f t="shared" si="2"/>
        <v>No Outlier</v>
      </c>
    </row>
    <row r="171" spans="1:5" x14ac:dyDescent="0.25">
      <c r="A171" s="1">
        <v>44364</v>
      </c>
      <c r="B171">
        <v>1.4645099185455399</v>
      </c>
      <c r="C171" t="s">
        <v>11</v>
      </c>
      <c r="D171" t="s">
        <v>5</v>
      </c>
      <c r="E171" s="3" t="str">
        <f t="shared" si="2"/>
        <v>No Outlier</v>
      </c>
    </row>
    <row r="172" spans="1:5" x14ac:dyDescent="0.25">
      <c r="A172" s="1">
        <v>44365</v>
      </c>
      <c r="B172">
        <v>83400.992463561794</v>
      </c>
      <c r="C172" t="s">
        <v>10</v>
      </c>
      <c r="D172" t="s">
        <v>7</v>
      </c>
      <c r="E172" s="3" t="str">
        <f t="shared" si="2"/>
        <v>Outlier</v>
      </c>
    </row>
    <row r="173" spans="1:5" x14ac:dyDescent="0.25">
      <c r="A173" s="1">
        <v>44366</v>
      </c>
      <c r="B173">
        <v>15513.660827354701</v>
      </c>
      <c r="C173" t="s">
        <v>6</v>
      </c>
      <c r="D173" t="s">
        <v>7</v>
      </c>
      <c r="E173" s="3" t="str">
        <f t="shared" si="2"/>
        <v>No Outlier</v>
      </c>
    </row>
    <row r="174" spans="1:5" x14ac:dyDescent="0.25">
      <c r="A174" s="1">
        <v>44367</v>
      </c>
      <c r="B174">
        <v>78323.175604714794</v>
      </c>
      <c r="C174" t="s">
        <v>11</v>
      </c>
      <c r="D174" t="s">
        <v>7</v>
      </c>
      <c r="E174" s="3" t="str">
        <f t="shared" si="2"/>
        <v>Outlier</v>
      </c>
    </row>
    <row r="175" spans="1:5" x14ac:dyDescent="0.25">
      <c r="A175" s="1">
        <v>44368</v>
      </c>
      <c r="B175">
        <v>28.624513838610401</v>
      </c>
      <c r="C175" t="s">
        <v>10</v>
      </c>
      <c r="D175" t="s">
        <v>8</v>
      </c>
      <c r="E175" s="3" t="str">
        <f t="shared" si="2"/>
        <v>No Outlier</v>
      </c>
    </row>
    <row r="176" spans="1:5" x14ac:dyDescent="0.25">
      <c r="A176" s="1">
        <v>44369</v>
      </c>
      <c r="B176">
        <v>11396.643172754601</v>
      </c>
      <c r="C176" t="s">
        <v>10</v>
      </c>
      <c r="D176" t="s">
        <v>7</v>
      </c>
      <c r="E176" s="3" t="str">
        <f t="shared" si="2"/>
        <v>No Outlier</v>
      </c>
    </row>
    <row r="177" spans="1:5" x14ac:dyDescent="0.25">
      <c r="A177" s="1">
        <v>44370</v>
      </c>
      <c r="B177">
        <v>43336.435825118002</v>
      </c>
      <c r="C177" t="s">
        <v>10</v>
      </c>
      <c r="D177" t="s">
        <v>7</v>
      </c>
      <c r="E177" s="3" t="str">
        <f t="shared" si="2"/>
        <v>No Outlier</v>
      </c>
    </row>
    <row r="178" spans="1:5" x14ac:dyDescent="0.25">
      <c r="A178" s="1">
        <v>44371</v>
      </c>
      <c r="B178">
        <v>52.932466105588603</v>
      </c>
      <c r="C178" t="s">
        <v>4</v>
      </c>
      <c r="D178" t="s">
        <v>8</v>
      </c>
      <c r="E178" s="3" t="str">
        <f t="shared" si="2"/>
        <v>No Outlier</v>
      </c>
    </row>
    <row r="179" spans="1:5" x14ac:dyDescent="0.25">
      <c r="A179" s="1">
        <v>44372</v>
      </c>
      <c r="B179">
        <v>9.9181919720527993</v>
      </c>
      <c r="C179" t="s">
        <v>4</v>
      </c>
      <c r="D179" t="s">
        <v>5</v>
      </c>
      <c r="E179" s="3" t="str">
        <f t="shared" si="2"/>
        <v>No Outlier</v>
      </c>
    </row>
    <row r="180" spans="1:5" x14ac:dyDescent="0.25">
      <c r="A180" s="1">
        <v>44373</v>
      </c>
      <c r="B180">
        <v>32954.3830835673</v>
      </c>
      <c r="C180" t="s">
        <v>11</v>
      </c>
      <c r="D180" t="s">
        <v>7</v>
      </c>
      <c r="E180" s="3" t="str">
        <f t="shared" si="2"/>
        <v>No Outlier</v>
      </c>
    </row>
    <row r="181" spans="1:5" x14ac:dyDescent="0.25">
      <c r="A181" s="1">
        <v>44374</v>
      </c>
      <c r="B181">
        <v>14.8515225048435</v>
      </c>
      <c r="C181" t="s">
        <v>9</v>
      </c>
      <c r="D181" t="s">
        <v>5</v>
      </c>
      <c r="E181" s="3" t="str">
        <f t="shared" si="2"/>
        <v>No Outlier</v>
      </c>
    </row>
    <row r="182" spans="1:5" x14ac:dyDescent="0.25">
      <c r="A182" s="1">
        <v>44375</v>
      </c>
      <c r="B182">
        <v>4.82734943412291</v>
      </c>
      <c r="C182" t="s">
        <v>9</v>
      </c>
      <c r="D182" t="s">
        <v>5</v>
      </c>
      <c r="E182" s="3" t="str">
        <f t="shared" si="2"/>
        <v>No Outlier</v>
      </c>
    </row>
    <row r="183" spans="1:5" x14ac:dyDescent="0.25">
      <c r="A183" s="1">
        <v>44376</v>
      </c>
      <c r="B183">
        <v>30217.248317834801</v>
      </c>
      <c r="C183" t="s">
        <v>6</v>
      </c>
      <c r="D183" t="s">
        <v>7</v>
      </c>
      <c r="E183" s="3" t="str">
        <f t="shared" si="2"/>
        <v>No Outlier</v>
      </c>
    </row>
    <row r="184" spans="1:5" x14ac:dyDescent="0.25">
      <c r="A184" s="1">
        <v>44377</v>
      </c>
      <c r="B184">
        <v>6.9412753702906302</v>
      </c>
      <c r="C184" t="s">
        <v>10</v>
      </c>
      <c r="D184" t="s">
        <v>5</v>
      </c>
      <c r="E184" s="3" t="str">
        <f t="shared" si="2"/>
        <v>No Outlier</v>
      </c>
    </row>
    <row r="185" spans="1:5" x14ac:dyDescent="0.25">
      <c r="A185" s="1">
        <v>44378</v>
      </c>
      <c r="B185">
        <v>1.22814744746394</v>
      </c>
      <c r="C185" t="s">
        <v>6</v>
      </c>
      <c r="D185" t="s">
        <v>5</v>
      </c>
      <c r="E185" s="3" t="str">
        <f t="shared" si="2"/>
        <v>No Outlier</v>
      </c>
    </row>
    <row r="186" spans="1:5" x14ac:dyDescent="0.25">
      <c r="A186" s="1">
        <v>44379</v>
      </c>
      <c r="B186">
        <v>57.460302437850601</v>
      </c>
      <c r="C186" t="s">
        <v>4</v>
      </c>
      <c r="D186" t="s">
        <v>8</v>
      </c>
      <c r="E186" s="3" t="str">
        <f t="shared" si="2"/>
        <v>No Outlier</v>
      </c>
    </row>
    <row r="187" spans="1:5" x14ac:dyDescent="0.25">
      <c r="A187" s="1">
        <v>44380</v>
      </c>
      <c r="B187">
        <v>62801.0279123937</v>
      </c>
      <c r="C187" t="s">
        <v>10</v>
      </c>
      <c r="D187" t="s">
        <v>7</v>
      </c>
      <c r="E187" s="3" t="str">
        <f t="shared" si="2"/>
        <v>No Outlier</v>
      </c>
    </row>
    <row r="188" spans="1:5" x14ac:dyDescent="0.25">
      <c r="A188" s="1">
        <v>44381</v>
      </c>
      <c r="B188">
        <v>7.4708629235091699</v>
      </c>
      <c r="C188" t="s">
        <v>6</v>
      </c>
      <c r="D188" t="s">
        <v>5</v>
      </c>
      <c r="E188" s="3" t="str">
        <f t="shared" si="2"/>
        <v>No Outlier</v>
      </c>
    </row>
    <row r="189" spans="1:5" x14ac:dyDescent="0.25">
      <c r="A189" s="1">
        <v>44382</v>
      </c>
      <c r="B189">
        <v>5.5907529485897101</v>
      </c>
      <c r="C189" t="s">
        <v>10</v>
      </c>
      <c r="D189" t="s">
        <v>5</v>
      </c>
      <c r="E189" s="3" t="str">
        <f t="shared" si="2"/>
        <v>No Outlier</v>
      </c>
    </row>
    <row r="190" spans="1:5" x14ac:dyDescent="0.25">
      <c r="A190" s="1">
        <v>44383</v>
      </c>
      <c r="B190">
        <v>60042.173153097203</v>
      </c>
      <c r="C190" t="s">
        <v>6</v>
      </c>
      <c r="D190" t="s">
        <v>7</v>
      </c>
      <c r="E190" s="3" t="str">
        <f t="shared" si="2"/>
        <v>No Outlier</v>
      </c>
    </row>
    <row r="191" spans="1:5" x14ac:dyDescent="0.25">
      <c r="A191" s="1">
        <v>44384</v>
      </c>
      <c r="B191">
        <v>41832.204219628402</v>
      </c>
      <c r="C191" t="s">
        <v>6</v>
      </c>
      <c r="D191" t="s">
        <v>7</v>
      </c>
      <c r="E191" s="3" t="str">
        <f t="shared" si="2"/>
        <v>No Outlier</v>
      </c>
    </row>
    <row r="192" spans="1:5" x14ac:dyDescent="0.25">
      <c r="A192" s="1">
        <v>44385</v>
      </c>
      <c r="B192">
        <v>7.4082179897201899</v>
      </c>
      <c r="C192" t="s">
        <v>10</v>
      </c>
      <c r="D192" t="s">
        <v>5</v>
      </c>
      <c r="E192" s="3" t="str">
        <f t="shared" si="2"/>
        <v>No Outlier</v>
      </c>
    </row>
    <row r="193" spans="1:5" x14ac:dyDescent="0.25">
      <c r="A193" s="1">
        <v>44386</v>
      </c>
      <c r="B193">
        <v>6.7243469738581396</v>
      </c>
      <c r="C193" t="s">
        <v>6</v>
      </c>
      <c r="D193" t="s">
        <v>5</v>
      </c>
      <c r="E193" s="3" t="str">
        <f t="shared" si="2"/>
        <v>No Outlier</v>
      </c>
    </row>
    <row r="194" spans="1:5" x14ac:dyDescent="0.25">
      <c r="A194" s="1">
        <v>44387</v>
      </c>
      <c r="B194">
        <v>10.3795921721124</v>
      </c>
      <c r="C194" t="s">
        <v>11</v>
      </c>
      <c r="D194" t="s">
        <v>8</v>
      </c>
      <c r="E194" s="3" t="str">
        <f t="shared" si="2"/>
        <v>No Outlier</v>
      </c>
    </row>
    <row r="195" spans="1:5" x14ac:dyDescent="0.25">
      <c r="A195" s="1">
        <v>44388</v>
      </c>
      <c r="B195">
        <v>12.3299610724925</v>
      </c>
      <c r="C195" t="s">
        <v>10</v>
      </c>
      <c r="D195" t="s">
        <v>5</v>
      </c>
      <c r="E195" s="3" t="str">
        <f t="shared" si="2"/>
        <v>No Outlier</v>
      </c>
    </row>
    <row r="196" spans="1:5" x14ac:dyDescent="0.25">
      <c r="A196" s="1">
        <v>44389</v>
      </c>
      <c r="B196">
        <v>82413.881663381195</v>
      </c>
      <c r="C196" t="s">
        <v>10</v>
      </c>
      <c r="D196" t="s">
        <v>7</v>
      </c>
      <c r="E196" s="3" t="str">
        <f t="shared" si="2"/>
        <v>Outlier</v>
      </c>
    </row>
    <row r="197" spans="1:5" x14ac:dyDescent="0.25">
      <c r="A197" s="1">
        <v>44390</v>
      </c>
      <c r="B197">
        <v>95589.803229591504</v>
      </c>
      <c r="C197" t="s">
        <v>4</v>
      </c>
      <c r="D197" t="s">
        <v>7</v>
      </c>
      <c r="E197" s="3" t="str">
        <f t="shared" ref="E197:E260" si="3">IF(OR(B197&lt;$I$11,B197&gt;$I$10), "Outlier", "No Outlier")</f>
        <v>Outlier</v>
      </c>
    </row>
    <row r="198" spans="1:5" x14ac:dyDescent="0.25">
      <c r="A198" s="1">
        <v>44391</v>
      </c>
      <c r="B198">
        <v>4.7638048989771402</v>
      </c>
      <c r="C198" t="s">
        <v>4</v>
      </c>
      <c r="D198" t="s">
        <v>5</v>
      </c>
      <c r="E198" s="3" t="str">
        <f t="shared" si="3"/>
        <v>No Outlier</v>
      </c>
    </row>
    <row r="199" spans="1:5" x14ac:dyDescent="0.25">
      <c r="A199" s="1">
        <v>44392</v>
      </c>
      <c r="B199">
        <v>2.3762131152046302</v>
      </c>
      <c r="C199" t="s">
        <v>11</v>
      </c>
      <c r="D199" t="s">
        <v>5</v>
      </c>
      <c r="E199" s="3" t="str">
        <f t="shared" si="3"/>
        <v>No Outlier</v>
      </c>
    </row>
    <row r="200" spans="1:5" x14ac:dyDescent="0.25">
      <c r="A200" s="1">
        <v>44393</v>
      </c>
      <c r="B200">
        <v>93.211262454134996</v>
      </c>
      <c r="C200" t="s">
        <v>11</v>
      </c>
      <c r="D200" t="s">
        <v>8</v>
      </c>
      <c r="E200" s="3" t="str">
        <f t="shared" si="3"/>
        <v>No Outlier</v>
      </c>
    </row>
    <row r="201" spans="1:5" x14ac:dyDescent="0.25">
      <c r="A201" s="1">
        <v>44394</v>
      </c>
      <c r="B201">
        <v>8.4549548717807301</v>
      </c>
      <c r="C201" t="s">
        <v>4</v>
      </c>
      <c r="D201" t="s">
        <v>5</v>
      </c>
      <c r="E201" s="3" t="str">
        <f t="shared" si="3"/>
        <v>No Outlier</v>
      </c>
    </row>
    <row r="202" spans="1:5" x14ac:dyDescent="0.25">
      <c r="A202" s="1">
        <v>44395</v>
      </c>
      <c r="B202">
        <v>43236.657014638004</v>
      </c>
      <c r="C202" t="s">
        <v>10</v>
      </c>
      <c r="D202" t="s">
        <v>7</v>
      </c>
      <c r="E202" s="3" t="str">
        <f t="shared" si="3"/>
        <v>No Outlier</v>
      </c>
    </row>
    <row r="203" spans="1:5" x14ac:dyDescent="0.25">
      <c r="A203" s="1">
        <v>44396</v>
      </c>
      <c r="B203">
        <v>8.9198675940119401</v>
      </c>
      <c r="C203" t="s">
        <v>4</v>
      </c>
      <c r="D203" t="s">
        <v>5</v>
      </c>
      <c r="E203" s="3" t="str">
        <f t="shared" si="3"/>
        <v>No Outlier</v>
      </c>
    </row>
    <row r="204" spans="1:5" x14ac:dyDescent="0.25">
      <c r="A204" s="1">
        <v>44397</v>
      </c>
      <c r="B204">
        <v>67925.9610096447</v>
      </c>
      <c r="C204" t="s">
        <v>10</v>
      </c>
      <c r="D204" t="s">
        <v>7</v>
      </c>
      <c r="E204" s="3" t="str">
        <f t="shared" si="3"/>
        <v>Outlier</v>
      </c>
    </row>
    <row r="205" spans="1:5" x14ac:dyDescent="0.25">
      <c r="A205" s="1">
        <v>44398</v>
      </c>
      <c r="B205">
        <v>12.336981281604301</v>
      </c>
      <c r="C205" t="s">
        <v>10</v>
      </c>
      <c r="D205" t="s">
        <v>5</v>
      </c>
      <c r="E205" s="3" t="str">
        <f t="shared" si="3"/>
        <v>No Outlier</v>
      </c>
    </row>
    <row r="206" spans="1:5" x14ac:dyDescent="0.25">
      <c r="A206" s="1">
        <v>44399</v>
      </c>
      <c r="B206">
        <v>33072.676978870601</v>
      </c>
      <c r="C206" t="s">
        <v>6</v>
      </c>
      <c r="D206" t="s">
        <v>7</v>
      </c>
      <c r="E206" s="3" t="str">
        <f t="shared" si="3"/>
        <v>No Outlier</v>
      </c>
    </row>
    <row r="207" spans="1:5" x14ac:dyDescent="0.25">
      <c r="A207" s="1">
        <v>44400</v>
      </c>
      <c r="B207">
        <v>62.496674531465302</v>
      </c>
      <c r="C207" t="s">
        <v>10</v>
      </c>
      <c r="D207" t="s">
        <v>8</v>
      </c>
      <c r="E207" s="3" t="str">
        <f t="shared" si="3"/>
        <v>No Outlier</v>
      </c>
    </row>
    <row r="208" spans="1:5" x14ac:dyDescent="0.25">
      <c r="A208" s="1">
        <v>44401</v>
      </c>
      <c r="B208">
        <v>55401.6688808869</v>
      </c>
      <c r="C208" t="s">
        <v>11</v>
      </c>
      <c r="D208" t="s">
        <v>7</v>
      </c>
      <c r="E208" s="3" t="str">
        <f t="shared" si="3"/>
        <v>No Outlier</v>
      </c>
    </row>
    <row r="209" spans="1:5" x14ac:dyDescent="0.25">
      <c r="A209" s="1">
        <v>44402</v>
      </c>
      <c r="B209">
        <v>30239.816752756498</v>
      </c>
      <c r="C209" t="s">
        <v>6</v>
      </c>
      <c r="D209" t="s">
        <v>7</v>
      </c>
      <c r="E209" s="3" t="str">
        <f t="shared" si="3"/>
        <v>No Outlier</v>
      </c>
    </row>
    <row r="210" spans="1:5" x14ac:dyDescent="0.25">
      <c r="A210" s="1">
        <v>44403</v>
      </c>
      <c r="B210">
        <v>6.98468341460151</v>
      </c>
      <c r="C210" t="s">
        <v>6</v>
      </c>
      <c r="D210" t="s">
        <v>5</v>
      </c>
      <c r="E210" s="3" t="str">
        <f t="shared" si="3"/>
        <v>No Outlier</v>
      </c>
    </row>
    <row r="211" spans="1:5" x14ac:dyDescent="0.25">
      <c r="A211" s="1">
        <v>44404</v>
      </c>
      <c r="B211">
        <v>42199.242077922703</v>
      </c>
      <c r="C211" t="s">
        <v>9</v>
      </c>
      <c r="D211" t="s">
        <v>7</v>
      </c>
      <c r="E211" s="3" t="str">
        <f t="shared" si="3"/>
        <v>No Outlier</v>
      </c>
    </row>
    <row r="212" spans="1:5" x14ac:dyDescent="0.25">
      <c r="A212" s="1">
        <v>44405</v>
      </c>
      <c r="B212">
        <v>65795.709480525897</v>
      </c>
      <c r="C212" t="s">
        <v>10</v>
      </c>
      <c r="D212" t="s">
        <v>7</v>
      </c>
      <c r="E212" s="3" t="str">
        <f t="shared" si="3"/>
        <v>Outlier</v>
      </c>
    </row>
    <row r="213" spans="1:5" x14ac:dyDescent="0.25">
      <c r="A213" s="1">
        <v>44406</v>
      </c>
      <c r="B213">
        <v>15.580737218427499</v>
      </c>
      <c r="C213" t="s">
        <v>10</v>
      </c>
      <c r="D213" t="s">
        <v>5</v>
      </c>
      <c r="E213" s="3" t="str">
        <f t="shared" si="3"/>
        <v>No Outlier</v>
      </c>
    </row>
    <row r="214" spans="1:5" x14ac:dyDescent="0.25">
      <c r="A214" s="1">
        <v>44407</v>
      </c>
      <c r="B214">
        <v>8.1665806731591903</v>
      </c>
      <c r="C214" t="s">
        <v>10</v>
      </c>
      <c r="D214" t="s">
        <v>5</v>
      </c>
      <c r="E214" s="3" t="str">
        <f t="shared" si="3"/>
        <v>No Outlier</v>
      </c>
    </row>
    <row r="215" spans="1:5" x14ac:dyDescent="0.25">
      <c r="A215" s="1">
        <v>44408</v>
      </c>
      <c r="B215">
        <v>100000</v>
      </c>
      <c r="C215" t="s">
        <v>4</v>
      </c>
      <c r="D215" t="s">
        <v>7</v>
      </c>
      <c r="E215" s="3" t="str">
        <f t="shared" si="3"/>
        <v>Outlier</v>
      </c>
    </row>
    <row r="216" spans="1:5" x14ac:dyDescent="0.25">
      <c r="A216" s="1">
        <v>44409</v>
      </c>
      <c r="B216">
        <v>13.018044349852399</v>
      </c>
      <c r="C216" t="s">
        <v>9</v>
      </c>
      <c r="D216" t="s">
        <v>8</v>
      </c>
      <c r="E216" s="3" t="str">
        <f t="shared" si="3"/>
        <v>No Outlier</v>
      </c>
    </row>
    <row r="217" spans="1:5" x14ac:dyDescent="0.25">
      <c r="A217" s="1">
        <v>44410</v>
      </c>
      <c r="B217">
        <v>95.407320017344006</v>
      </c>
      <c r="C217" t="s">
        <v>4</v>
      </c>
      <c r="D217" t="s">
        <v>8</v>
      </c>
      <c r="E217" s="3" t="str">
        <f t="shared" si="3"/>
        <v>No Outlier</v>
      </c>
    </row>
    <row r="218" spans="1:5" x14ac:dyDescent="0.25">
      <c r="A218" s="1">
        <v>44411</v>
      </c>
      <c r="B218">
        <v>1.8628989493150001</v>
      </c>
      <c r="C218" t="s">
        <v>6</v>
      </c>
      <c r="D218" t="s">
        <v>5</v>
      </c>
      <c r="E218" s="3" t="str">
        <f t="shared" si="3"/>
        <v>No Outlier</v>
      </c>
    </row>
    <row r="219" spans="1:5" x14ac:dyDescent="0.25">
      <c r="A219" s="1">
        <v>44412</v>
      </c>
      <c r="B219">
        <v>5.5004978462908802</v>
      </c>
      <c r="C219" t="s">
        <v>6</v>
      </c>
      <c r="D219" t="s">
        <v>5</v>
      </c>
      <c r="E219" s="3" t="str">
        <f t="shared" si="3"/>
        <v>No Outlier</v>
      </c>
    </row>
    <row r="220" spans="1:5" x14ac:dyDescent="0.25">
      <c r="A220" s="1">
        <v>44413</v>
      </c>
      <c r="B220">
        <v>20544.428101769299</v>
      </c>
      <c r="C220" t="s">
        <v>11</v>
      </c>
      <c r="D220" t="s">
        <v>7</v>
      </c>
      <c r="E220" s="3" t="str">
        <f t="shared" si="3"/>
        <v>No Outlier</v>
      </c>
    </row>
    <row r="221" spans="1:5" x14ac:dyDescent="0.25">
      <c r="A221" s="1">
        <v>44414</v>
      </c>
      <c r="B221">
        <v>41307.721199707397</v>
      </c>
      <c r="C221" t="s">
        <v>6</v>
      </c>
      <c r="D221" t="s">
        <v>7</v>
      </c>
      <c r="E221" s="3" t="str">
        <f t="shared" si="3"/>
        <v>No Outlier</v>
      </c>
    </row>
    <row r="222" spans="1:5" x14ac:dyDescent="0.25">
      <c r="A222" s="1">
        <v>44415</v>
      </c>
      <c r="B222">
        <v>19489.074023650399</v>
      </c>
      <c r="C222" t="s">
        <v>4</v>
      </c>
      <c r="D222" t="s">
        <v>7</v>
      </c>
      <c r="E222" s="3" t="str">
        <f t="shared" si="3"/>
        <v>No Outlier</v>
      </c>
    </row>
    <row r="223" spans="1:5" x14ac:dyDescent="0.25">
      <c r="A223" s="1">
        <v>44416</v>
      </c>
      <c r="B223">
        <v>3.4212174774355</v>
      </c>
      <c r="C223" t="s">
        <v>6</v>
      </c>
      <c r="D223" t="s">
        <v>5</v>
      </c>
      <c r="E223" s="3" t="str">
        <f t="shared" si="3"/>
        <v>No Outlier</v>
      </c>
    </row>
    <row r="224" spans="1:5" x14ac:dyDescent="0.25">
      <c r="A224" s="1">
        <v>44417</v>
      </c>
      <c r="B224">
        <v>66.738179431388303</v>
      </c>
      <c r="C224" t="s">
        <v>9</v>
      </c>
      <c r="D224" t="s">
        <v>8</v>
      </c>
      <c r="E224" s="3" t="str">
        <f t="shared" si="3"/>
        <v>No Outlier</v>
      </c>
    </row>
    <row r="225" spans="1:5" x14ac:dyDescent="0.25">
      <c r="A225" s="1">
        <v>44418</v>
      </c>
      <c r="B225">
        <v>63.117002615396501</v>
      </c>
      <c r="C225" t="s">
        <v>4</v>
      </c>
      <c r="D225" t="s">
        <v>8</v>
      </c>
      <c r="E225" s="3" t="str">
        <f t="shared" si="3"/>
        <v>No Outlier</v>
      </c>
    </row>
    <row r="226" spans="1:5" x14ac:dyDescent="0.25">
      <c r="A226" s="1">
        <v>44419</v>
      </c>
      <c r="B226">
        <v>55.489864714212402</v>
      </c>
      <c r="C226" t="s">
        <v>6</v>
      </c>
      <c r="D226" t="s">
        <v>8</v>
      </c>
      <c r="E226" s="3" t="str">
        <f t="shared" si="3"/>
        <v>No Outlier</v>
      </c>
    </row>
    <row r="227" spans="1:5" x14ac:dyDescent="0.25">
      <c r="A227" s="1">
        <v>44420</v>
      </c>
      <c r="B227">
        <v>8.8402140454862899</v>
      </c>
      <c r="C227" t="s">
        <v>10</v>
      </c>
      <c r="D227" t="s">
        <v>5</v>
      </c>
      <c r="E227" s="3" t="str">
        <f t="shared" si="3"/>
        <v>No Outlier</v>
      </c>
    </row>
    <row r="228" spans="1:5" x14ac:dyDescent="0.25">
      <c r="A228" s="1">
        <v>44421</v>
      </c>
      <c r="B228">
        <v>86535.150671995099</v>
      </c>
      <c r="C228" t="s">
        <v>10</v>
      </c>
      <c r="D228" t="s">
        <v>7</v>
      </c>
      <c r="E228" s="3" t="str">
        <f t="shared" si="3"/>
        <v>Outlier</v>
      </c>
    </row>
    <row r="229" spans="1:5" x14ac:dyDescent="0.25">
      <c r="A229" s="1">
        <v>44422</v>
      </c>
      <c r="B229">
        <v>63885.490229499403</v>
      </c>
      <c r="C229" t="s">
        <v>6</v>
      </c>
      <c r="D229" t="s">
        <v>7</v>
      </c>
      <c r="E229" s="3" t="str">
        <f t="shared" si="3"/>
        <v>No Outlier</v>
      </c>
    </row>
    <row r="230" spans="1:5" x14ac:dyDescent="0.25">
      <c r="A230" s="1">
        <v>44423</v>
      </c>
      <c r="B230">
        <v>48404.316528385098</v>
      </c>
      <c r="C230" t="s">
        <v>11</v>
      </c>
      <c r="D230" t="s">
        <v>7</v>
      </c>
      <c r="E230" s="3" t="str">
        <f t="shared" si="3"/>
        <v>No Outlier</v>
      </c>
    </row>
    <row r="231" spans="1:5" x14ac:dyDescent="0.25">
      <c r="A231" s="1">
        <v>44424</v>
      </c>
      <c r="B231">
        <v>8.9734708768430291</v>
      </c>
      <c r="C231" t="s">
        <v>10</v>
      </c>
      <c r="D231" t="s">
        <v>5</v>
      </c>
      <c r="E231" s="3" t="str">
        <f t="shared" si="3"/>
        <v>No Outlier</v>
      </c>
    </row>
    <row r="232" spans="1:5" x14ac:dyDescent="0.25">
      <c r="A232" s="1">
        <v>44425</v>
      </c>
      <c r="B232">
        <v>53055.983052382202</v>
      </c>
      <c r="C232" t="s">
        <v>10</v>
      </c>
      <c r="D232" t="s">
        <v>7</v>
      </c>
      <c r="E232" s="3" t="str">
        <f t="shared" si="3"/>
        <v>No Outlier</v>
      </c>
    </row>
    <row r="233" spans="1:5" x14ac:dyDescent="0.25">
      <c r="A233" s="1">
        <v>44426</v>
      </c>
      <c r="B233">
        <v>18856.751812505001</v>
      </c>
      <c r="C233" t="s">
        <v>6</v>
      </c>
      <c r="D233" t="s">
        <v>7</v>
      </c>
      <c r="E233" s="3" t="str">
        <f t="shared" si="3"/>
        <v>No Outlier</v>
      </c>
    </row>
    <row r="234" spans="1:5" x14ac:dyDescent="0.25">
      <c r="A234" s="1">
        <v>44427</v>
      </c>
      <c r="B234">
        <v>91149.341177548602</v>
      </c>
      <c r="C234" t="s">
        <v>4</v>
      </c>
      <c r="D234" t="s">
        <v>7</v>
      </c>
      <c r="E234" s="3" t="str">
        <f t="shared" si="3"/>
        <v>Outlier</v>
      </c>
    </row>
    <row r="235" spans="1:5" x14ac:dyDescent="0.25">
      <c r="A235" s="1">
        <v>44428</v>
      </c>
      <c r="B235">
        <v>11.643654713699799</v>
      </c>
      <c r="C235" t="s">
        <v>11</v>
      </c>
      <c r="D235" t="s">
        <v>5</v>
      </c>
      <c r="E235" s="3" t="str">
        <f t="shared" si="3"/>
        <v>No Outlier</v>
      </c>
    </row>
    <row r="236" spans="1:5" x14ac:dyDescent="0.25">
      <c r="A236" s="1">
        <v>44429</v>
      </c>
      <c r="B236">
        <v>51909.281125977497</v>
      </c>
      <c r="C236" t="s">
        <v>4</v>
      </c>
      <c r="D236" t="s">
        <v>7</v>
      </c>
      <c r="E236" s="3" t="str">
        <f t="shared" si="3"/>
        <v>No Outlier</v>
      </c>
    </row>
    <row r="237" spans="1:5" x14ac:dyDescent="0.25">
      <c r="A237" s="1">
        <v>44430</v>
      </c>
      <c r="B237">
        <v>78313.503801286206</v>
      </c>
      <c r="C237" t="s">
        <v>4</v>
      </c>
      <c r="D237" t="s">
        <v>7</v>
      </c>
      <c r="E237" s="3" t="str">
        <f t="shared" si="3"/>
        <v>Outlier</v>
      </c>
    </row>
    <row r="238" spans="1:5" x14ac:dyDescent="0.25">
      <c r="A238" s="1">
        <v>44431</v>
      </c>
      <c r="B238">
        <v>68762.673693239994</v>
      </c>
      <c r="C238" t="s">
        <v>4</v>
      </c>
      <c r="D238" t="s">
        <v>7</v>
      </c>
      <c r="E238" s="3" t="str">
        <f t="shared" si="3"/>
        <v>Outlier</v>
      </c>
    </row>
    <row r="239" spans="1:5" x14ac:dyDescent="0.25">
      <c r="A239" s="1">
        <v>44432</v>
      </c>
      <c r="B239">
        <v>4.4344053322702797</v>
      </c>
      <c r="C239" t="s">
        <v>4</v>
      </c>
      <c r="D239" t="s">
        <v>5</v>
      </c>
      <c r="E239" s="3" t="str">
        <f t="shared" si="3"/>
        <v>No Outlier</v>
      </c>
    </row>
    <row r="240" spans="1:5" x14ac:dyDescent="0.25">
      <c r="A240" s="1">
        <v>44433</v>
      </c>
      <c r="B240">
        <v>81.383704678789897</v>
      </c>
      <c r="C240" t="s">
        <v>9</v>
      </c>
      <c r="D240" t="s">
        <v>8</v>
      </c>
      <c r="E240" s="3" t="str">
        <f t="shared" si="3"/>
        <v>No Outlier</v>
      </c>
    </row>
    <row r="241" spans="1:5" x14ac:dyDescent="0.25">
      <c r="A241" s="1">
        <v>44434</v>
      </c>
      <c r="B241">
        <v>43442.666322358396</v>
      </c>
      <c r="C241" t="s">
        <v>4</v>
      </c>
      <c r="D241" t="s">
        <v>7</v>
      </c>
      <c r="E241" s="3" t="str">
        <f t="shared" si="3"/>
        <v>No Outlier</v>
      </c>
    </row>
    <row r="242" spans="1:5" x14ac:dyDescent="0.25">
      <c r="A242" s="1">
        <v>44435</v>
      </c>
      <c r="B242">
        <v>86683.570066997301</v>
      </c>
      <c r="C242" t="s">
        <v>10</v>
      </c>
      <c r="D242" t="s">
        <v>7</v>
      </c>
      <c r="E242" s="3" t="str">
        <f t="shared" si="3"/>
        <v>Outlier</v>
      </c>
    </row>
    <row r="243" spans="1:5" x14ac:dyDescent="0.25">
      <c r="A243" s="1">
        <v>44436</v>
      </c>
      <c r="B243">
        <v>16076.9548001401</v>
      </c>
      <c r="C243" t="s">
        <v>11</v>
      </c>
      <c r="D243" t="s">
        <v>7</v>
      </c>
      <c r="E243" s="3" t="str">
        <f t="shared" si="3"/>
        <v>No Outlier</v>
      </c>
    </row>
    <row r="244" spans="1:5" x14ac:dyDescent="0.25">
      <c r="A244" s="1">
        <v>44437</v>
      </c>
      <c r="B244">
        <v>7411.2884284047996</v>
      </c>
      <c r="C244" t="s">
        <v>10</v>
      </c>
      <c r="D244" t="s">
        <v>7</v>
      </c>
      <c r="E244" s="3" t="str">
        <f t="shared" si="3"/>
        <v>No Outlier</v>
      </c>
    </row>
    <row r="245" spans="1:5" x14ac:dyDescent="0.25">
      <c r="A245" s="1">
        <v>44438</v>
      </c>
      <c r="B245">
        <v>93945.387844609999</v>
      </c>
      <c r="C245" t="s">
        <v>10</v>
      </c>
      <c r="D245" t="s">
        <v>7</v>
      </c>
      <c r="E245" s="3" t="str">
        <f t="shared" si="3"/>
        <v>Outlier</v>
      </c>
    </row>
    <row r="246" spans="1:5" x14ac:dyDescent="0.25">
      <c r="A246" s="1">
        <v>44439</v>
      </c>
      <c r="B246">
        <v>23889.487217681599</v>
      </c>
      <c r="C246" t="s">
        <v>10</v>
      </c>
      <c r="D246" t="s">
        <v>7</v>
      </c>
      <c r="E246" s="3" t="str">
        <f t="shared" si="3"/>
        <v>No Outlier</v>
      </c>
    </row>
    <row r="247" spans="1:5" x14ac:dyDescent="0.25">
      <c r="A247" s="1">
        <v>44440</v>
      </c>
      <c r="B247">
        <v>23866.334614359199</v>
      </c>
      <c r="C247" t="s">
        <v>6</v>
      </c>
      <c r="D247" t="s">
        <v>7</v>
      </c>
      <c r="E247" s="3" t="str">
        <f t="shared" si="3"/>
        <v>No Outlier</v>
      </c>
    </row>
    <row r="248" spans="1:5" x14ac:dyDescent="0.25">
      <c r="A248" s="1">
        <v>44441</v>
      </c>
      <c r="B248">
        <v>3.1311408829740199</v>
      </c>
      <c r="C248" t="s">
        <v>11</v>
      </c>
      <c r="D248" t="s">
        <v>5</v>
      </c>
      <c r="E248" s="3" t="str">
        <f t="shared" si="3"/>
        <v>No Outlier</v>
      </c>
    </row>
    <row r="249" spans="1:5" x14ac:dyDescent="0.25">
      <c r="A249" s="1">
        <v>44442</v>
      </c>
      <c r="B249">
        <v>60.209664255679897</v>
      </c>
      <c r="C249" t="s">
        <v>10</v>
      </c>
      <c r="D249" t="s">
        <v>8</v>
      </c>
      <c r="E249" s="3" t="str">
        <f t="shared" si="3"/>
        <v>No Outlier</v>
      </c>
    </row>
    <row r="250" spans="1:5" x14ac:dyDescent="0.25">
      <c r="A250" s="1">
        <v>44443</v>
      </c>
      <c r="B250">
        <v>10.180275979424801</v>
      </c>
      <c r="C250" t="s">
        <v>6</v>
      </c>
      <c r="D250" t="s">
        <v>5</v>
      </c>
      <c r="E250" s="3" t="str">
        <f t="shared" si="3"/>
        <v>No Outlier</v>
      </c>
    </row>
    <row r="251" spans="1:5" x14ac:dyDescent="0.25">
      <c r="A251" s="1">
        <v>44444</v>
      </c>
      <c r="B251">
        <v>4.5108227374206402</v>
      </c>
      <c r="C251" t="s">
        <v>9</v>
      </c>
      <c r="D251" t="s">
        <v>5</v>
      </c>
      <c r="E251" s="3" t="str">
        <f t="shared" si="3"/>
        <v>No Outlier</v>
      </c>
    </row>
    <row r="252" spans="1:5" x14ac:dyDescent="0.25">
      <c r="A252" s="1">
        <v>44445</v>
      </c>
      <c r="B252">
        <v>96002.082093972305</v>
      </c>
      <c r="C252" t="s">
        <v>9</v>
      </c>
      <c r="D252" t="s">
        <v>7</v>
      </c>
      <c r="E252" s="3" t="str">
        <f t="shared" si="3"/>
        <v>Outlier</v>
      </c>
    </row>
    <row r="253" spans="1:5" x14ac:dyDescent="0.25">
      <c r="A253" s="1">
        <v>44446</v>
      </c>
      <c r="B253">
        <v>49.4516592489217</v>
      </c>
      <c r="C253" t="s">
        <v>11</v>
      </c>
      <c r="D253" t="s">
        <v>8</v>
      </c>
      <c r="E253" s="3" t="str">
        <f t="shared" si="3"/>
        <v>No Outlier</v>
      </c>
    </row>
    <row r="254" spans="1:5" x14ac:dyDescent="0.25">
      <c r="A254" s="1">
        <v>44447</v>
      </c>
      <c r="B254">
        <v>71186.954502278299</v>
      </c>
      <c r="C254" t="s">
        <v>6</v>
      </c>
      <c r="D254" t="s">
        <v>7</v>
      </c>
      <c r="E254" s="3" t="str">
        <f t="shared" si="3"/>
        <v>Outlier</v>
      </c>
    </row>
    <row r="255" spans="1:5" x14ac:dyDescent="0.25">
      <c r="A255" s="1">
        <v>44448</v>
      </c>
      <c r="B255">
        <v>84.307925517062003</v>
      </c>
      <c r="C255" t="s">
        <v>6</v>
      </c>
      <c r="D255" t="s">
        <v>8</v>
      </c>
      <c r="E255" s="3" t="str">
        <f t="shared" si="3"/>
        <v>No Outlier</v>
      </c>
    </row>
    <row r="256" spans="1:5" x14ac:dyDescent="0.25">
      <c r="A256" s="1">
        <v>44449</v>
      </c>
      <c r="B256">
        <v>20</v>
      </c>
      <c r="C256" t="s">
        <v>11</v>
      </c>
      <c r="D256" t="s">
        <v>5</v>
      </c>
      <c r="E256" s="3" t="str">
        <f t="shared" si="3"/>
        <v>No Outlier</v>
      </c>
    </row>
    <row r="257" spans="1:5" x14ac:dyDescent="0.25">
      <c r="A257" s="1">
        <v>44450</v>
      </c>
      <c r="B257">
        <v>45450.959427126298</v>
      </c>
      <c r="C257" t="s">
        <v>9</v>
      </c>
      <c r="D257" t="s">
        <v>7</v>
      </c>
      <c r="E257" s="3" t="str">
        <f t="shared" si="3"/>
        <v>No Outlier</v>
      </c>
    </row>
    <row r="258" spans="1:5" x14ac:dyDescent="0.25">
      <c r="A258" s="1">
        <v>44451</v>
      </c>
      <c r="B258">
        <v>14982.8064997563</v>
      </c>
      <c r="C258" t="s">
        <v>4</v>
      </c>
      <c r="D258" t="s">
        <v>7</v>
      </c>
      <c r="E258" s="3" t="str">
        <f t="shared" si="3"/>
        <v>No Outlier</v>
      </c>
    </row>
    <row r="259" spans="1:5" x14ac:dyDescent="0.25">
      <c r="A259" s="1">
        <v>44452</v>
      </c>
      <c r="B259">
        <v>54.0868913158791</v>
      </c>
      <c r="C259" t="s">
        <v>9</v>
      </c>
      <c r="D259" t="s">
        <v>8</v>
      </c>
      <c r="E259" s="3" t="str">
        <f t="shared" si="3"/>
        <v>No Outlier</v>
      </c>
    </row>
    <row r="260" spans="1:5" x14ac:dyDescent="0.25">
      <c r="A260" s="1">
        <v>44453</v>
      </c>
      <c r="B260">
        <v>13.4875120951251</v>
      </c>
      <c r="C260" t="s">
        <v>6</v>
      </c>
      <c r="D260" t="s">
        <v>5</v>
      </c>
      <c r="E260" s="3" t="str">
        <f t="shared" si="3"/>
        <v>No Outlier</v>
      </c>
    </row>
    <row r="261" spans="1:5" x14ac:dyDescent="0.25">
      <c r="A261" s="1">
        <v>44454</v>
      </c>
      <c r="B261">
        <v>10.613550478449</v>
      </c>
      <c r="C261" t="s">
        <v>6</v>
      </c>
      <c r="D261" t="s">
        <v>5</v>
      </c>
      <c r="E261" s="3" t="str">
        <f t="shared" ref="E261:E324" si="4">IF(OR(B261&lt;$I$11,B261&gt;$I$10), "Outlier", "No Outlier")</f>
        <v>No Outlier</v>
      </c>
    </row>
    <row r="262" spans="1:5" x14ac:dyDescent="0.25">
      <c r="A262" s="1">
        <v>44455</v>
      </c>
      <c r="B262">
        <v>10.9657552296568</v>
      </c>
      <c r="C262" t="s">
        <v>11</v>
      </c>
      <c r="D262" t="s">
        <v>5</v>
      </c>
      <c r="E262" s="3" t="str">
        <f t="shared" si="4"/>
        <v>No Outlier</v>
      </c>
    </row>
    <row r="263" spans="1:5" x14ac:dyDescent="0.25">
      <c r="A263" s="1">
        <v>44456</v>
      </c>
      <c r="B263">
        <v>3.4614137307950101</v>
      </c>
      <c r="C263" t="s">
        <v>9</v>
      </c>
      <c r="D263" t="s">
        <v>5</v>
      </c>
      <c r="E263" s="3" t="str">
        <f t="shared" si="4"/>
        <v>No Outlier</v>
      </c>
    </row>
    <row r="264" spans="1:5" x14ac:dyDescent="0.25">
      <c r="A264" s="1">
        <v>44457</v>
      </c>
      <c r="B264">
        <v>16.562941265156098</v>
      </c>
      <c r="C264" t="s">
        <v>6</v>
      </c>
      <c r="D264" t="s">
        <v>5</v>
      </c>
      <c r="E264" s="3" t="str">
        <f t="shared" si="4"/>
        <v>No Outlier</v>
      </c>
    </row>
    <row r="265" spans="1:5" x14ac:dyDescent="0.25">
      <c r="A265" s="1">
        <v>44458</v>
      </c>
      <c r="B265">
        <v>88.123453262205203</v>
      </c>
      <c r="C265" t="s">
        <v>6</v>
      </c>
      <c r="D265" t="s">
        <v>8</v>
      </c>
      <c r="E265" s="3" t="str">
        <f t="shared" si="4"/>
        <v>No Outlier</v>
      </c>
    </row>
    <row r="266" spans="1:5" x14ac:dyDescent="0.25">
      <c r="A266" s="1">
        <v>44459</v>
      </c>
      <c r="B266">
        <v>95.832776890163004</v>
      </c>
      <c r="C266" t="s">
        <v>6</v>
      </c>
      <c r="D266" t="s">
        <v>8</v>
      </c>
      <c r="E266" s="3" t="str">
        <f t="shared" si="4"/>
        <v>No Outlier</v>
      </c>
    </row>
    <row r="267" spans="1:5" x14ac:dyDescent="0.25">
      <c r="A267" s="1">
        <v>44460</v>
      </c>
      <c r="B267">
        <v>67.333519368653796</v>
      </c>
      <c r="C267" t="s">
        <v>10</v>
      </c>
      <c r="D267" t="s">
        <v>8</v>
      </c>
      <c r="E267" s="3" t="str">
        <f t="shared" si="4"/>
        <v>No Outlier</v>
      </c>
    </row>
    <row r="268" spans="1:5" x14ac:dyDescent="0.25">
      <c r="A268" s="1">
        <v>44461</v>
      </c>
      <c r="B268">
        <v>44.3419626330436</v>
      </c>
      <c r="C268" t="s">
        <v>10</v>
      </c>
      <c r="D268" t="s">
        <v>8</v>
      </c>
      <c r="E268" s="3" t="str">
        <f t="shared" si="4"/>
        <v>No Outlier</v>
      </c>
    </row>
    <row r="269" spans="1:5" x14ac:dyDescent="0.25">
      <c r="A269" s="1">
        <v>44462</v>
      </c>
      <c r="B269">
        <v>95.032431528108603</v>
      </c>
      <c r="C269" t="s">
        <v>6</v>
      </c>
      <c r="D269" t="s">
        <v>8</v>
      </c>
      <c r="E269" s="3" t="str">
        <f t="shared" si="4"/>
        <v>No Outlier</v>
      </c>
    </row>
    <row r="270" spans="1:5" x14ac:dyDescent="0.25">
      <c r="A270" s="1">
        <v>44463</v>
      </c>
      <c r="B270">
        <v>20005.108291670502</v>
      </c>
      <c r="C270" t="s">
        <v>11</v>
      </c>
      <c r="D270" t="s">
        <v>7</v>
      </c>
      <c r="E270" s="3" t="str">
        <f t="shared" si="4"/>
        <v>No Outlier</v>
      </c>
    </row>
    <row r="271" spans="1:5" x14ac:dyDescent="0.25">
      <c r="A271" s="1">
        <v>44464</v>
      </c>
      <c r="B271">
        <v>61841.2680135845</v>
      </c>
      <c r="C271" t="s">
        <v>11</v>
      </c>
      <c r="D271" t="s">
        <v>7</v>
      </c>
      <c r="E271" s="3" t="str">
        <f t="shared" si="4"/>
        <v>No Outlier</v>
      </c>
    </row>
    <row r="272" spans="1:5" x14ac:dyDescent="0.25">
      <c r="A272" s="1">
        <v>44465</v>
      </c>
      <c r="B272">
        <v>14.4749269902791</v>
      </c>
      <c r="C272" t="s">
        <v>4</v>
      </c>
      <c r="D272" t="s">
        <v>5</v>
      </c>
      <c r="E272" s="3" t="str">
        <f t="shared" si="4"/>
        <v>No Outlier</v>
      </c>
    </row>
    <row r="273" spans="1:5" x14ac:dyDescent="0.25">
      <c r="A273" s="1">
        <v>44466</v>
      </c>
      <c r="B273">
        <v>2.4579065629745398</v>
      </c>
      <c r="C273" t="s">
        <v>9</v>
      </c>
      <c r="D273" t="s">
        <v>5</v>
      </c>
      <c r="E273" s="3" t="str">
        <f t="shared" si="4"/>
        <v>No Outlier</v>
      </c>
    </row>
    <row r="274" spans="1:5" x14ac:dyDescent="0.25">
      <c r="A274" s="1">
        <v>44467</v>
      </c>
      <c r="B274">
        <v>7.6564911702577501</v>
      </c>
      <c r="C274" t="s">
        <v>11</v>
      </c>
      <c r="D274" t="s">
        <v>5</v>
      </c>
      <c r="E274" s="3" t="str">
        <f t="shared" si="4"/>
        <v>No Outlier</v>
      </c>
    </row>
    <row r="275" spans="1:5" x14ac:dyDescent="0.25">
      <c r="A275" s="1">
        <v>44468</v>
      </c>
      <c r="B275">
        <v>37.496576824639099</v>
      </c>
      <c r="C275" t="s">
        <v>6</v>
      </c>
      <c r="D275" t="s">
        <v>8</v>
      </c>
      <c r="E275" s="3" t="str">
        <f t="shared" si="4"/>
        <v>No Outlier</v>
      </c>
    </row>
    <row r="276" spans="1:5" x14ac:dyDescent="0.25">
      <c r="A276" s="1">
        <v>44469</v>
      </c>
      <c r="B276">
        <v>1.99429077724593</v>
      </c>
      <c r="C276" t="s">
        <v>10</v>
      </c>
      <c r="D276" t="s">
        <v>5</v>
      </c>
      <c r="E276" s="3" t="str">
        <f t="shared" si="4"/>
        <v>No Outlier</v>
      </c>
    </row>
    <row r="277" spans="1:5" x14ac:dyDescent="0.25">
      <c r="A277" s="1">
        <v>44470</v>
      </c>
      <c r="B277">
        <v>6.9285756148088202</v>
      </c>
      <c r="C277" t="s">
        <v>11</v>
      </c>
      <c r="D277" t="s">
        <v>5</v>
      </c>
      <c r="E277" s="3" t="str">
        <f t="shared" si="4"/>
        <v>No Outlier</v>
      </c>
    </row>
    <row r="278" spans="1:5" x14ac:dyDescent="0.25">
      <c r="A278" s="1">
        <v>44471</v>
      </c>
      <c r="B278">
        <v>8.83213170378672</v>
      </c>
      <c r="C278" t="s">
        <v>4</v>
      </c>
      <c r="D278" t="s">
        <v>5</v>
      </c>
      <c r="E278" s="3" t="str">
        <f t="shared" si="4"/>
        <v>No Outlier</v>
      </c>
    </row>
    <row r="279" spans="1:5" x14ac:dyDescent="0.25">
      <c r="A279" s="1">
        <v>44472</v>
      </c>
      <c r="B279">
        <v>10.567338084540699</v>
      </c>
      <c r="C279" t="s">
        <v>11</v>
      </c>
      <c r="D279" t="s">
        <v>5</v>
      </c>
      <c r="E279" s="3" t="str">
        <f t="shared" si="4"/>
        <v>No Outlier</v>
      </c>
    </row>
    <row r="280" spans="1:5" x14ac:dyDescent="0.25">
      <c r="A280" s="1">
        <v>44473</v>
      </c>
      <c r="B280">
        <v>83.236527923779605</v>
      </c>
      <c r="C280" t="s">
        <v>10</v>
      </c>
      <c r="D280" t="s">
        <v>8</v>
      </c>
      <c r="E280" s="3" t="str">
        <f t="shared" si="4"/>
        <v>No Outlier</v>
      </c>
    </row>
    <row r="281" spans="1:5" x14ac:dyDescent="0.25">
      <c r="A281" s="1">
        <v>44474</v>
      </c>
      <c r="B281">
        <v>42536.294866210097</v>
      </c>
      <c r="C281" t="s">
        <v>9</v>
      </c>
      <c r="D281" t="s">
        <v>7</v>
      </c>
      <c r="E281" s="3" t="str">
        <f t="shared" si="4"/>
        <v>No Outlier</v>
      </c>
    </row>
    <row r="282" spans="1:5" x14ac:dyDescent="0.25">
      <c r="A282" s="1">
        <v>44475</v>
      </c>
      <c r="B282">
        <v>66253.131420696503</v>
      </c>
      <c r="C282" t="s">
        <v>9</v>
      </c>
      <c r="D282" t="s">
        <v>7</v>
      </c>
      <c r="E282" s="3" t="str">
        <f t="shared" si="4"/>
        <v>Outlier</v>
      </c>
    </row>
    <row r="283" spans="1:5" x14ac:dyDescent="0.25">
      <c r="A283" s="1">
        <v>44476</v>
      </c>
      <c r="B283">
        <v>14.0606299087935</v>
      </c>
      <c r="C283" t="s">
        <v>9</v>
      </c>
      <c r="D283" t="s">
        <v>5</v>
      </c>
      <c r="E283" s="3" t="str">
        <f t="shared" si="4"/>
        <v>No Outlier</v>
      </c>
    </row>
    <row r="284" spans="1:5" x14ac:dyDescent="0.25">
      <c r="A284" s="1">
        <v>44477</v>
      </c>
      <c r="B284">
        <v>94081.782703372301</v>
      </c>
      <c r="C284" t="s">
        <v>10</v>
      </c>
      <c r="D284" t="s">
        <v>7</v>
      </c>
      <c r="E284" s="3" t="str">
        <f t="shared" si="4"/>
        <v>Outlier</v>
      </c>
    </row>
    <row r="285" spans="1:5" x14ac:dyDescent="0.25">
      <c r="A285" s="1">
        <v>44478</v>
      </c>
      <c r="B285">
        <v>23375.3624235352</v>
      </c>
      <c r="C285" t="s">
        <v>10</v>
      </c>
      <c r="D285" t="s">
        <v>7</v>
      </c>
      <c r="E285" s="3" t="str">
        <f t="shared" si="4"/>
        <v>No Outlier</v>
      </c>
    </row>
    <row r="286" spans="1:5" x14ac:dyDescent="0.25">
      <c r="A286" s="1">
        <v>44479</v>
      </c>
      <c r="B286">
        <v>14.106861456730201</v>
      </c>
      <c r="C286" t="s">
        <v>10</v>
      </c>
      <c r="D286" t="s">
        <v>5</v>
      </c>
      <c r="E286" s="3" t="str">
        <f t="shared" si="4"/>
        <v>No Outlier</v>
      </c>
    </row>
    <row r="287" spans="1:5" x14ac:dyDescent="0.25">
      <c r="A287" s="1">
        <v>44480</v>
      </c>
      <c r="B287">
        <v>10</v>
      </c>
      <c r="C287" t="s">
        <v>4</v>
      </c>
      <c r="D287" t="s">
        <v>8</v>
      </c>
      <c r="E287" s="3" t="str">
        <f t="shared" si="4"/>
        <v>No Outlier</v>
      </c>
    </row>
    <row r="288" spans="1:5" x14ac:dyDescent="0.25">
      <c r="A288" s="1">
        <v>44481</v>
      </c>
      <c r="B288">
        <v>14.2998212934849</v>
      </c>
      <c r="C288" t="s">
        <v>11</v>
      </c>
      <c r="D288" t="s">
        <v>5</v>
      </c>
      <c r="E288" s="3" t="str">
        <f t="shared" si="4"/>
        <v>No Outlier</v>
      </c>
    </row>
    <row r="289" spans="1:5" x14ac:dyDescent="0.25">
      <c r="A289" s="1">
        <v>44482</v>
      </c>
      <c r="B289">
        <v>100000</v>
      </c>
      <c r="C289" t="s">
        <v>11</v>
      </c>
      <c r="D289" t="s">
        <v>7</v>
      </c>
      <c r="E289" s="3" t="str">
        <f t="shared" si="4"/>
        <v>Outlier</v>
      </c>
    </row>
    <row r="290" spans="1:5" x14ac:dyDescent="0.25">
      <c r="A290" s="1">
        <v>44483</v>
      </c>
      <c r="B290">
        <v>69805.216881540196</v>
      </c>
      <c r="C290" t="s">
        <v>4</v>
      </c>
      <c r="D290" t="s">
        <v>7</v>
      </c>
      <c r="E290" s="3" t="str">
        <f t="shared" si="4"/>
        <v>Outlier</v>
      </c>
    </row>
    <row r="291" spans="1:5" x14ac:dyDescent="0.25">
      <c r="A291" s="1">
        <v>44484</v>
      </c>
      <c r="B291">
        <v>54.213420236031403</v>
      </c>
      <c r="C291" t="s">
        <v>10</v>
      </c>
      <c r="D291" t="s">
        <v>8</v>
      </c>
      <c r="E291" s="3" t="str">
        <f t="shared" si="4"/>
        <v>No Outlier</v>
      </c>
    </row>
    <row r="292" spans="1:5" x14ac:dyDescent="0.25">
      <c r="A292" s="1">
        <v>44485</v>
      </c>
      <c r="B292">
        <v>55756.457955170197</v>
      </c>
      <c r="C292" t="s">
        <v>10</v>
      </c>
      <c r="D292" t="s">
        <v>7</v>
      </c>
      <c r="E292" s="3" t="str">
        <f t="shared" si="4"/>
        <v>No Outlier</v>
      </c>
    </row>
    <row r="293" spans="1:5" x14ac:dyDescent="0.25">
      <c r="A293" s="1">
        <v>44486</v>
      </c>
      <c r="B293">
        <v>8.3647761913261292</v>
      </c>
      <c r="C293" t="s">
        <v>9</v>
      </c>
      <c r="D293" t="s">
        <v>5</v>
      </c>
      <c r="E293" s="3" t="str">
        <f t="shared" si="4"/>
        <v>No Outlier</v>
      </c>
    </row>
    <row r="294" spans="1:5" x14ac:dyDescent="0.25">
      <c r="A294" s="1">
        <v>44487</v>
      </c>
      <c r="B294">
        <v>2.9857940623202501</v>
      </c>
      <c r="C294" t="s">
        <v>11</v>
      </c>
      <c r="D294" t="s">
        <v>5</v>
      </c>
      <c r="E294" s="3" t="str">
        <f t="shared" si="4"/>
        <v>No Outlier</v>
      </c>
    </row>
    <row r="295" spans="1:5" x14ac:dyDescent="0.25">
      <c r="A295" s="1">
        <v>44488</v>
      </c>
      <c r="B295">
        <v>25323.5125704444</v>
      </c>
      <c r="C295" t="s">
        <v>9</v>
      </c>
      <c r="D295" t="s">
        <v>7</v>
      </c>
      <c r="E295" s="3" t="str">
        <f t="shared" si="4"/>
        <v>No Outlier</v>
      </c>
    </row>
    <row r="296" spans="1:5" x14ac:dyDescent="0.25">
      <c r="A296" s="1">
        <v>44489</v>
      </c>
      <c r="B296">
        <v>92882.044256458306</v>
      </c>
      <c r="C296" t="s">
        <v>11</v>
      </c>
      <c r="D296" t="s">
        <v>7</v>
      </c>
      <c r="E296" s="3" t="str">
        <f t="shared" si="4"/>
        <v>Outlier</v>
      </c>
    </row>
    <row r="297" spans="1:5" x14ac:dyDescent="0.25">
      <c r="A297" s="1">
        <v>44490</v>
      </c>
      <c r="B297">
        <v>55.016183059790897</v>
      </c>
      <c r="C297" t="s">
        <v>6</v>
      </c>
      <c r="D297" t="s">
        <v>8</v>
      </c>
      <c r="E297" s="3" t="str">
        <f t="shared" si="4"/>
        <v>No Outlier</v>
      </c>
    </row>
    <row r="298" spans="1:5" x14ac:dyDescent="0.25">
      <c r="A298" s="1">
        <v>44491</v>
      </c>
      <c r="B298">
        <v>73.414722821198197</v>
      </c>
      <c r="C298" t="s">
        <v>6</v>
      </c>
      <c r="D298" t="s">
        <v>8</v>
      </c>
      <c r="E298" s="3" t="str">
        <f t="shared" si="4"/>
        <v>No Outlier</v>
      </c>
    </row>
    <row r="299" spans="1:5" x14ac:dyDescent="0.25">
      <c r="A299" s="1">
        <v>44492</v>
      </c>
      <c r="B299">
        <v>30.454488681658699</v>
      </c>
      <c r="C299" t="s">
        <v>9</v>
      </c>
      <c r="D299" t="s">
        <v>8</v>
      </c>
      <c r="E299" s="3" t="str">
        <f t="shared" si="4"/>
        <v>No Outlier</v>
      </c>
    </row>
    <row r="300" spans="1:5" x14ac:dyDescent="0.25">
      <c r="A300" s="1">
        <v>44493</v>
      </c>
      <c r="B300">
        <v>51451.5798063939</v>
      </c>
      <c r="C300" t="s">
        <v>6</v>
      </c>
      <c r="D300" t="s">
        <v>7</v>
      </c>
      <c r="E300" s="3" t="str">
        <f t="shared" si="4"/>
        <v>No Outlier</v>
      </c>
    </row>
    <row r="301" spans="1:5" x14ac:dyDescent="0.25">
      <c r="A301" s="1">
        <v>44494</v>
      </c>
      <c r="B301">
        <v>45194.796890748199</v>
      </c>
      <c r="C301" t="s">
        <v>9</v>
      </c>
      <c r="D301" t="s">
        <v>7</v>
      </c>
      <c r="E301" s="3" t="str">
        <f t="shared" si="4"/>
        <v>No Outlier</v>
      </c>
    </row>
    <row r="302" spans="1:5" x14ac:dyDescent="0.25">
      <c r="A302" s="1">
        <v>44495</v>
      </c>
      <c r="B302">
        <v>59.705915697312001</v>
      </c>
      <c r="C302" t="s">
        <v>10</v>
      </c>
      <c r="D302" t="s">
        <v>8</v>
      </c>
      <c r="E302" s="3" t="str">
        <f t="shared" si="4"/>
        <v>No Outlier</v>
      </c>
    </row>
    <row r="303" spans="1:5" x14ac:dyDescent="0.25">
      <c r="A303" s="1">
        <v>44496</v>
      </c>
      <c r="B303">
        <v>37779.008790749001</v>
      </c>
      <c r="C303" t="s">
        <v>6</v>
      </c>
      <c r="D303" t="s">
        <v>7</v>
      </c>
      <c r="E303" s="3" t="str">
        <f t="shared" si="4"/>
        <v>No Outlier</v>
      </c>
    </row>
    <row r="304" spans="1:5" x14ac:dyDescent="0.25">
      <c r="A304" s="1">
        <v>44497</v>
      </c>
      <c r="B304">
        <v>1.7447429855834</v>
      </c>
      <c r="C304" t="s">
        <v>4</v>
      </c>
      <c r="D304" t="s">
        <v>5</v>
      </c>
      <c r="E304" s="3" t="str">
        <f t="shared" si="4"/>
        <v>No Outlier</v>
      </c>
    </row>
    <row r="305" spans="1:5" x14ac:dyDescent="0.25">
      <c r="A305" s="1">
        <v>44498</v>
      </c>
      <c r="B305">
        <v>88.882868236296503</v>
      </c>
      <c r="C305" t="s">
        <v>4</v>
      </c>
      <c r="D305" t="s">
        <v>8</v>
      </c>
      <c r="E305" s="3" t="str">
        <f t="shared" si="4"/>
        <v>No Outlier</v>
      </c>
    </row>
    <row r="306" spans="1:5" x14ac:dyDescent="0.25">
      <c r="A306" s="1">
        <v>44499</v>
      </c>
      <c r="B306">
        <v>38.8105954926423</v>
      </c>
      <c r="C306" t="s">
        <v>11</v>
      </c>
      <c r="D306" t="s">
        <v>8</v>
      </c>
      <c r="E306" s="3" t="str">
        <f t="shared" si="4"/>
        <v>No Outlier</v>
      </c>
    </row>
    <row r="307" spans="1:5" x14ac:dyDescent="0.25">
      <c r="A307" s="1">
        <v>44500</v>
      </c>
      <c r="B307">
        <v>83536.033717119004</v>
      </c>
      <c r="C307" t="s">
        <v>6</v>
      </c>
      <c r="D307" t="s">
        <v>7</v>
      </c>
      <c r="E307" s="3" t="str">
        <f t="shared" si="4"/>
        <v>Outlier</v>
      </c>
    </row>
    <row r="308" spans="1:5" x14ac:dyDescent="0.25">
      <c r="A308" s="1">
        <v>44501</v>
      </c>
      <c r="B308">
        <v>22219.2137005531</v>
      </c>
      <c r="C308" t="s">
        <v>6</v>
      </c>
      <c r="D308" t="s">
        <v>7</v>
      </c>
      <c r="E308" s="3" t="str">
        <f t="shared" si="4"/>
        <v>No Outlier</v>
      </c>
    </row>
    <row r="309" spans="1:5" x14ac:dyDescent="0.25">
      <c r="A309" s="1">
        <v>44502</v>
      </c>
      <c r="B309">
        <v>15.038618111867899</v>
      </c>
      <c r="C309" t="s">
        <v>9</v>
      </c>
      <c r="D309" t="s">
        <v>5</v>
      </c>
      <c r="E309" s="3" t="str">
        <f t="shared" si="4"/>
        <v>No Outlier</v>
      </c>
    </row>
    <row r="310" spans="1:5" x14ac:dyDescent="0.25">
      <c r="A310" s="1">
        <v>44503</v>
      </c>
      <c r="B310">
        <v>13.890751954695199</v>
      </c>
      <c r="C310" t="s">
        <v>10</v>
      </c>
      <c r="D310" t="s">
        <v>5</v>
      </c>
      <c r="E310" s="3" t="str">
        <f t="shared" si="4"/>
        <v>No Outlier</v>
      </c>
    </row>
    <row r="311" spans="1:5" x14ac:dyDescent="0.25">
      <c r="A311" s="1">
        <v>44504</v>
      </c>
      <c r="B311">
        <v>59990.239831709398</v>
      </c>
      <c r="C311" t="s">
        <v>11</v>
      </c>
      <c r="D311" t="s">
        <v>7</v>
      </c>
      <c r="E311" s="3" t="str">
        <f t="shared" si="4"/>
        <v>No Outlier</v>
      </c>
    </row>
    <row r="312" spans="1:5" x14ac:dyDescent="0.25">
      <c r="A312" s="1">
        <v>44505</v>
      </c>
      <c r="B312">
        <v>13.716308068574</v>
      </c>
      <c r="C312" t="s">
        <v>11</v>
      </c>
      <c r="D312" t="s">
        <v>8</v>
      </c>
      <c r="E312" s="3" t="str">
        <f t="shared" si="4"/>
        <v>No Outlier</v>
      </c>
    </row>
    <row r="313" spans="1:5" x14ac:dyDescent="0.25">
      <c r="A313" s="1">
        <v>44506</v>
      </c>
      <c r="B313">
        <v>71.084928835929105</v>
      </c>
      <c r="C313" t="s">
        <v>9</v>
      </c>
      <c r="D313" t="s">
        <v>8</v>
      </c>
      <c r="E313" s="3" t="str">
        <f t="shared" si="4"/>
        <v>No Outlier</v>
      </c>
    </row>
    <row r="314" spans="1:5" x14ac:dyDescent="0.25">
      <c r="A314" s="1">
        <v>44507</v>
      </c>
      <c r="B314">
        <v>76.6446668656355</v>
      </c>
      <c r="C314" t="s">
        <v>6</v>
      </c>
      <c r="D314" t="s">
        <v>8</v>
      </c>
      <c r="E314" s="3" t="str">
        <f t="shared" si="4"/>
        <v>No Outlier</v>
      </c>
    </row>
    <row r="315" spans="1:5" x14ac:dyDescent="0.25">
      <c r="A315" s="1">
        <v>44508</v>
      </c>
      <c r="B315">
        <v>18.148540633612399</v>
      </c>
      <c r="C315" t="s">
        <v>11</v>
      </c>
      <c r="D315" t="s">
        <v>8</v>
      </c>
      <c r="E315" s="3" t="str">
        <f t="shared" si="4"/>
        <v>No Outlier</v>
      </c>
    </row>
    <row r="316" spans="1:5" x14ac:dyDescent="0.25">
      <c r="A316" s="1">
        <v>44509</v>
      </c>
      <c r="B316">
        <v>29.816785394092602</v>
      </c>
      <c r="C316" t="s">
        <v>9</v>
      </c>
      <c r="D316" t="s">
        <v>8</v>
      </c>
      <c r="E316" s="3" t="str">
        <f t="shared" si="4"/>
        <v>No Outlier</v>
      </c>
    </row>
    <row r="317" spans="1:5" x14ac:dyDescent="0.25">
      <c r="A317" s="1">
        <v>44510</v>
      </c>
      <c r="B317">
        <v>78.912196244697697</v>
      </c>
      <c r="C317" t="s">
        <v>10</v>
      </c>
      <c r="D317" t="s">
        <v>8</v>
      </c>
      <c r="E317" s="3" t="str">
        <f t="shared" si="4"/>
        <v>No Outlier</v>
      </c>
    </row>
    <row r="318" spans="1:5" x14ac:dyDescent="0.25">
      <c r="A318" s="1">
        <v>44511</v>
      </c>
      <c r="B318">
        <v>55752.470686521403</v>
      </c>
      <c r="C318" t="s">
        <v>11</v>
      </c>
      <c r="D318" t="s">
        <v>7</v>
      </c>
      <c r="E318" s="3" t="str">
        <f t="shared" si="4"/>
        <v>No Outlier</v>
      </c>
    </row>
    <row r="319" spans="1:5" x14ac:dyDescent="0.25">
      <c r="A319" s="1">
        <v>44512</v>
      </c>
      <c r="B319">
        <v>54434.567788326902</v>
      </c>
      <c r="C319" t="s">
        <v>9</v>
      </c>
      <c r="D319" t="s">
        <v>7</v>
      </c>
      <c r="E319" s="3" t="str">
        <f t="shared" si="4"/>
        <v>No Outlier</v>
      </c>
    </row>
    <row r="320" spans="1:5" x14ac:dyDescent="0.25">
      <c r="A320" s="1">
        <v>44513</v>
      </c>
      <c r="B320">
        <v>67.955589316098397</v>
      </c>
      <c r="C320" t="s">
        <v>6</v>
      </c>
      <c r="D320" t="s">
        <v>8</v>
      </c>
      <c r="E320" s="3" t="str">
        <f t="shared" si="4"/>
        <v>No Outlier</v>
      </c>
    </row>
    <row r="321" spans="1:5" x14ac:dyDescent="0.25">
      <c r="A321" s="1">
        <v>44514</v>
      </c>
      <c r="B321">
        <v>67.616216405969496</v>
      </c>
      <c r="C321" t="s">
        <v>4</v>
      </c>
      <c r="D321" t="s">
        <v>8</v>
      </c>
      <c r="E321" s="3" t="str">
        <f t="shared" si="4"/>
        <v>No Outlier</v>
      </c>
    </row>
    <row r="322" spans="1:5" x14ac:dyDescent="0.25">
      <c r="A322" s="1">
        <v>44515</v>
      </c>
      <c r="B322">
        <v>74.832599476336398</v>
      </c>
      <c r="C322" t="s">
        <v>11</v>
      </c>
      <c r="D322" t="s">
        <v>8</v>
      </c>
      <c r="E322" s="3" t="str">
        <f t="shared" si="4"/>
        <v>No Outlier</v>
      </c>
    </row>
    <row r="323" spans="1:5" x14ac:dyDescent="0.25">
      <c r="A323" s="1">
        <v>44516</v>
      </c>
      <c r="B323">
        <v>13.949191840057299</v>
      </c>
      <c r="C323" t="s">
        <v>9</v>
      </c>
      <c r="D323" t="s">
        <v>5</v>
      </c>
      <c r="E323" s="3" t="str">
        <f t="shared" si="4"/>
        <v>No Outlier</v>
      </c>
    </row>
    <row r="324" spans="1:5" x14ac:dyDescent="0.25">
      <c r="A324" s="1">
        <v>44517</v>
      </c>
      <c r="B324">
        <v>4.26919439507303</v>
      </c>
      <c r="C324" t="s">
        <v>10</v>
      </c>
      <c r="D324" t="s">
        <v>5</v>
      </c>
      <c r="E324" s="3" t="str">
        <f t="shared" si="4"/>
        <v>No Outlier</v>
      </c>
    </row>
    <row r="325" spans="1:5" x14ac:dyDescent="0.25">
      <c r="A325" s="1">
        <v>44518</v>
      </c>
      <c r="B325">
        <v>78.415083808481299</v>
      </c>
      <c r="C325" t="s">
        <v>4</v>
      </c>
      <c r="D325" t="s">
        <v>8</v>
      </c>
      <c r="E325" s="3" t="str">
        <f t="shared" ref="E325:E388" si="5">IF(OR(B325&lt;$I$11,B325&gt;$I$10), "Outlier", "No Outlier")</f>
        <v>No Outlier</v>
      </c>
    </row>
    <row r="326" spans="1:5" x14ac:dyDescent="0.25">
      <c r="A326" s="1">
        <v>44519</v>
      </c>
      <c r="B326">
        <v>19727.901494718801</v>
      </c>
      <c r="C326" t="s">
        <v>4</v>
      </c>
      <c r="D326" t="s">
        <v>7</v>
      </c>
      <c r="E326" s="3" t="str">
        <f t="shared" si="5"/>
        <v>No Outlier</v>
      </c>
    </row>
    <row r="327" spans="1:5" x14ac:dyDescent="0.25">
      <c r="A327" s="1">
        <v>44520</v>
      </c>
      <c r="B327">
        <v>24.294621900014299</v>
      </c>
      <c r="C327" t="s">
        <v>9</v>
      </c>
      <c r="D327" t="s">
        <v>8</v>
      </c>
      <c r="E327" s="3" t="str">
        <f t="shared" si="5"/>
        <v>No Outlier</v>
      </c>
    </row>
    <row r="328" spans="1:5" x14ac:dyDescent="0.25">
      <c r="A328" s="1">
        <v>44521</v>
      </c>
      <c r="B328">
        <v>95029.447638925994</v>
      </c>
      <c r="C328" t="s">
        <v>11</v>
      </c>
      <c r="D328" t="s">
        <v>7</v>
      </c>
      <c r="E328" s="3" t="str">
        <f t="shared" si="5"/>
        <v>Outlier</v>
      </c>
    </row>
    <row r="329" spans="1:5" x14ac:dyDescent="0.25">
      <c r="A329" s="1">
        <v>44522</v>
      </c>
      <c r="B329">
        <v>97325.005503141205</v>
      </c>
      <c r="C329" t="s">
        <v>6</v>
      </c>
      <c r="D329" t="s">
        <v>7</v>
      </c>
      <c r="E329" s="3" t="str">
        <f t="shared" si="5"/>
        <v>Outlier</v>
      </c>
    </row>
    <row r="330" spans="1:5" x14ac:dyDescent="0.25">
      <c r="A330" s="1">
        <v>44523</v>
      </c>
      <c r="B330">
        <v>87.318075520435499</v>
      </c>
      <c r="C330" t="s">
        <v>9</v>
      </c>
      <c r="D330" t="s">
        <v>8</v>
      </c>
      <c r="E330" s="3" t="str">
        <f t="shared" si="5"/>
        <v>No Outlier</v>
      </c>
    </row>
    <row r="331" spans="1:5" x14ac:dyDescent="0.25">
      <c r="A331" s="1">
        <v>44524</v>
      </c>
      <c r="B331">
        <v>76.673398467699798</v>
      </c>
      <c r="C331" t="s">
        <v>9</v>
      </c>
      <c r="D331" t="s">
        <v>8</v>
      </c>
      <c r="E331" s="3" t="str">
        <f t="shared" si="5"/>
        <v>No Outlier</v>
      </c>
    </row>
    <row r="332" spans="1:5" x14ac:dyDescent="0.25">
      <c r="A332" s="1">
        <v>44525</v>
      </c>
      <c r="B332">
        <v>11.4497277250692</v>
      </c>
      <c r="C332" t="s">
        <v>9</v>
      </c>
      <c r="D332" t="s">
        <v>5</v>
      </c>
      <c r="E332" s="3" t="str">
        <f t="shared" si="5"/>
        <v>No Outlier</v>
      </c>
    </row>
    <row r="333" spans="1:5" x14ac:dyDescent="0.25">
      <c r="A333" s="1">
        <v>44526</v>
      </c>
      <c r="B333">
        <v>94.312501597412904</v>
      </c>
      <c r="C333" t="s">
        <v>10</v>
      </c>
      <c r="D333" t="s">
        <v>8</v>
      </c>
      <c r="E333" s="3" t="str">
        <f t="shared" si="5"/>
        <v>No Outlier</v>
      </c>
    </row>
    <row r="334" spans="1:5" x14ac:dyDescent="0.25">
      <c r="A334" s="1">
        <v>44527</v>
      </c>
      <c r="B334">
        <v>67967.432708977096</v>
      </c>
      <c r="C334" t="s">
        <v>11</v>
      </c>
      <c r="D334" t="s">
        <v>7</v>
      </c>
      <c r="E334" s="3" t="str">
        <f t="shared" si="5"/>
        <v>Outlier</v>
      </c>
    </row>
    <row r="335" spans="1:5" x14ac:dyDescent="0.25">
      <c r="A335" s="1">
        <v>44528</v>
      </c>
      <c r="B335">
        <v>50.852530377953499</v>
      </c>
      <c r="C335" t="s">
        <v>10</v>
      </c>
      <c r="D335" t="s">
        <v>8</v>
      </c>
      <c r="E335" s="3" t="str">
        <f t="shared" si="5"/>
        <v>No Outlier</v>
      </c>
    </row>
    <row r="336" spans="1:5" x14ac:dyDescent="0.25">
      <c r="A336" s="1">
        <v>44529</v>
      </c>
      <c r="B336">
        <v>55.7533565588313</v>
      </c>
      <c r="C336" t="s">
        <v>10</v>
      </c>
      <c r="D336" t="s">
        <v>8</v>
      </c>
      <c r="E336" s="3" t="str">
        <f t="shared" si="5"/>
        <v>No Outlier</v>
      </c>
    </row>
    <row r="337" spans="1:5" x14ac:dyDescent="0.25">
      <c r="A337" s="1">
        <v>44530</v>
      </c>
      <c r="B337">
        <v>2.3736616781986202</v>
      </c>
      <c r="C337" t="s">
        <v>6</v>
      </c>
      <c r="D337" t="s">
        <v>5</v>
      </c>
      <c r="E337" s="3" t="str">
        <f t="shared" si="5"/>
        <v>No Outlier</v>
      </c>
    </row>
    <row r="338" spans="1:5" x14ac:dyDescent="0.25">
      <c r="A338" s="1">
        <v>44531</v>
      </c>
      <c r="B338">
        <v>13.492332589646299</v>
      </c>
      <c r="C338" t="s">
        <v>10</v>
      </c>
      <c r="D338" t="s">
        <v>8</v>
      </c>
      <c r="E338" s="3" t="str">
        <f t="shared" si="5"/>
        <v>No Outlier</v>
      </c>
    </row>
    <row r="339" spans="1:5" x14ac:dyDescent="0.25">
      <c r="A339" s="1">
        <v>44532</v>
      </c>
      <c r="B339">
        <v>14.317248328486601</v>
      </c>
      <c r="C339" t="s">
        <v>11</v>
      </c>
      <c r="D339" t="s">
        <v>8</v>
      </c>
      <c r="E339" s="3" t="str">
        <f t="shared" si="5"/>
        <v>No Outlier</v>
      </c>
    </row>
    <row r="340" spans="1:5" x14ac:dyDescent="0.25">
      <c r="A340" s="1">
        <v>44533</v>
      </c>
      <c r="B340">
        <v>13.382297621327201</v>
      </c>
      <c r="C340" t="s">
        <v>6</v>
      </c>
      <c r="D340" t="s">
        <v>5</v>
      </c>
      <c r="E340" s="3" t="str">
        <f t="shared" si="5"/>
        <v>No Outlier</v>
      </c>
    </row>
    <row r="341" spans="1:5" x14ac:dyDescent="0.25">
      <c r="A341" s="1">
        <v>44534</v>
      </c>
      <c r="B341">
        <v>57.038726211892097</v>
      </c>
      <c r="C341" t="s">
        <v>11</v>
      </c>
      <c r="D341" t="s">
        <v>8</v>
      </c>
      <c r="E341" s="3" t="str">
        <f t="shared" si="5"/>
        <v>No Outlier</v>
      </c>
    </row>
    <row r="342" spans="1:5" x14ac:dyDescent="0.25">
      <c r="A342" s="1">
        <v>44535</v>
      </c>
      <c r="B342">
        <v>82.523865475244904</v>
      </c>
      <c r="C342" t="s">
        <v>9</v>
      </c>
      <c r="D342" t="s">
        <v>8</v>
      </c>
      <c r="E342" s="3" t="str">
        <f t="shared" si="5"/>
        <v>No Outlier</v>
      </c>
    </row>
    <row r="343" spans="1:5" x14ac:dyDescent="0.25">
      <c r="A343" s="1">
        <v>44536</v>
      </c>
      <c r="B343">
        <v>4.7561908501608796</v>
      </c>
      <c r="C343" t="s">
        <v>9</v>
      </c>
      <c r="D343" t="s">
        <v>5</v>
      </c>
      <c r="E343" s="3" t="str">
        <f t="shared" si="5"/>
        <v>No Outlier</v>
      </c>
    </row>
    <row r="344" spans="1:5" x14ac:dyDescent="0.25">
      <c r="A344" s="1">
        <v>44537</v>
      </c>
      <c r="B344">
        <v>58.065398976878498</v>
      </c>
      <c r="C344" t="s">
        <v>11</v>
      </c>
      <c r="D344" t="s">
        <v>8</v>
      </c>
      <c r="E344" s="3" t="str">
        <f t="shared" si="5"/>
        <v>No Outlier</v>
      </c>
    </row>
    <row r="345" spans="1:5" x14ac:dyDescent="0.25">
      <c r="A345" s="1">
        <v>44538</v>
      </c>
      <c r="B345">
        <v>18.058694545221702</v>
      </c>
      <c r="C345" t="s">
        <v>10</v>
      </c>
      <c r="D345" t="s">
        <v>8</v>
      </c>
      <c r="E345" s="3" t="str">
        <f t="shared" si="5"/>
        <v>No Outlier</v>
      </c>
    </row>
    <row r="346" spans="1:5" x14ac:dyDescent="0.25">
      <c r="A346" s="1">
        <v>44539</v>
      </c>
      <c r="B346">
        <v>3.00536679275511</v>
      </c>
      <c r="C346" t="s">
        <v>4</v>
      </c>
      <c r="D346" t="s">
        <v>5</v>
      </c>
      <c r="E346" s="3" t="str">
        <f t="shared" si="5"/>
        <v>No Outlier</v>
      </c>
    </row>
    <row r="347" spans="1:5" x14ac:dyDescent="0.25">
      <c r="A347" s="1">
        <v>44540</v>
      </c>
      <c r="B347">
        <v>42112.195098775301</v>
      </c>
      <c r="C347" t="s">
        <v>6</v>
      </c>
      <c r="D347" t="s">
        <v>7</v>
      </c>
      <c r="E347" s="3" t="str">
        <f t="shared" si="5"/>
        <v>No Outlier</v>
      </c>
    </row>
    <row r="348" spans="1:5" x14ac:dyDescent="0.25">
      <c r="A348" s="1">
        <v>44541</v>
      </c>
      <c r="B348">
        <v>54.307829819732603</v>
      </c>
      <c r="C348" t="s">
        <v>9</v>
      </c>
      <c r="D348" t="s">
        <v>8</v>
      </c>
      <c r="E348" s="3" t="str">
        <f t="shared" si="5"/>
        <v>No Outlier</v>
      </c>
    </row>
    <row r="349" spans="1:5" x14ac:dyDescent="0.25">
      <c r="A349" s="1">
        <v>44542</v>
      </c>
      <c r="B349">
        <v>50411.738765296199</v>
      </c>
      <c r="C349" t="s">
        <v>10</v>
      </c>
      <c r="D349" t="s">
        <v>7</v>
      </c>
      <c r="E349" s="3" t="str">
        <f t="shared" si="5"/>
        <v>No Outlier</v>
      </c>
    </row>
    <row r="350" spans="1:5" x14ac:dyDescent="0.25">
      <c r="A350" s="1">
        <v>44543</v>
      </c>
      <c r="B350">
        <v>48.762732419042202</v>
      </c>
      <c r="C350" t="s">
        <v>10</v>
      </c>
      <c r="D350" t="s">
        <v>8</v>
      </c>
      <c r="E350" s="3" t="str">
        <f t="shared" si="5"/>
        <v>No Outlier</v>
      </c>
    </row>
    <row r="351" spans="1:5" x14ac:dyDescent="0.25">
      <c r="A351" s="1">
        <v>44544</v>
      </c>
      <c r="B351">
        <v>14.498002695470699</v>
      </c>
      <c r="C351" t="s">
        <v>10</v>
      </c>
      <c r="D351" t="s">
        <v>5</v>
      </c>
      <c r="E351" s="3" t="str">
        <f t="shared" si="5"/>
        <v>No Outlier</v>
      </c>
    </row>
    <row r="352" spans="1:5" x14ac:dyDescent="0.25">
      <c r="A352" s="1">
        <v>44545</v>
      </c>
      <c r="B352">
        <v>47423.834667945099</v>
      </c>
      <c r="C352" t="s">
        <v>11</v>
      </c>
      <c r="D352" t="s">
        <v>7</v>
      </c>
      <c r="E352" s="3" t="str">
        <f t="shared" si="5"/>
        <v>No Outlier</v>
      </c>
    </row>
    <row r="353" spans="1:5" x14ac:dyDescent="0.25">
      <c r="A353" s="1">
        <v>44546</v>
      </c>
      <c r="B353">
        <v>13.0080730710091</v>
      </c>
      <c r="C353" t="s">
        <v>10</v>
      </c>
      <c r="D353" t="s">
        <v>5</v>
      </c>
      <c r="E353" s="3" t="str">
        <f t="shared" si="5"/>
        <v>No Outlier</v>
      </c>
    </row>
    <row r="354" spans="1:5" x14ac:dyDescent="0.25">
      <c r="A354" s="1">
        <v>44547</v>
      </c>
      <c r="B354">
        <v>67.764454610943005</v>
      </c>
      <c r="C354" t="s">
        <v>9</v>
      </c>
      <c r="D354" t="s">
        <v>8</v>
      </c>
      <c r="E354" s="3" t="str">
        <f t="shared" si="5"/>
        <v>No Outlier</v>
      </c>
    </row>
    <row r="355" spans="1:5" x14ac:dyDescent="0.25">
      <c r="A355" s="1">
        <v>44548</v>
      </c>
      <c r="B355">
        <v>40358.565861704803</v>
      </c>
      <c r="C355" t="s">
        <v>11</v>
      </c>
      <c r="D355" t="s">
        <v>7</v>
      </c>
      <c r="E355" s="3" t="str">
        <f t="shared" si="5"/>
        <v>No Outlier</v>
      </c>
    </row>
    <row r="356" spans="1:5" x14ac:dyDescent="0.25">
      <c r="A356" s="1">
        <v>44549</v>
      </c>
      <c r="B356">
        <v>11.5642288132362</v>
      </c>
      <c r="C356" t="s">
        <v>10</v>
      </c>
      <c r="D356" t="s">
        <v>5</v>
      </c>
      <c r="E356" s="3" t="str">
        <f t="shared" si="5"/>
        <v>No Outlier</v>
      </c>
    </row>
    <row r="357" spans="1:5" x14ac:dyDescent="0.25">
      <c r="A357" s="1">
        <v>44550</v>
      </c>
      <c r="B357">
        <v>92.298715705378498</v>
      </c>
      <c r="C357" t="s">
        <v>6</v>
      </c>
      <c r="D357" t="s">
        <v>8</v>
      </c>
      <c r="E357" s="3" t="str">
        <f t="shared" si="5"/>
        <v>No Outlier</v>
      </c>
    </row>
    <row r="358" spans="1:5" x14ac:dyDescent="0.25">
      <c r="A358" s="1">
        <v>44551</v>
      </c>
      <c r="B358">
        <v>84675.547755131396</v>
      </c>
      <c r="C358" t="s">
        <v>11</v>
      </c>
      <c r="D358" t="s">
        <v>7</v>
      </c>
      <c r="E358" s="3" t="str">
        <f t="shared" si="5"/>
        <v>Outlier</v>
      </c>
    </row>
    <row r="359" spans="1:5" x14ac:dyDescent="0.25">
      <c r="A359" s="1">
        <v>44552</v>
      </c>
      <c r="B359">
        <v>57.723971459696003</v>
      </c>
      <c r="C359" t="s">
        <v>10</v>
      </c>
      <c r="D359" t="s">
        <v>8</v>
      </c>
      <c r="E359" s="3" t="str">
        <f t="shared" si="5"/>
        <v>No Outlier</v>
      </c>
    </row>
    <row r="360" spans="1:5" x14ac:dyDescent="0.25">
      <c r="A360" s="1">
        <v>44553</v>
      </c>
      <c r="B360">
        <v>76737.480939381596</v>
      </c>
      <c r="C360" t="s">
        <v>9</v>
      </c>
      <c r="D360" t="s">
        <v>7</v>
      </c>
      <c r="E360" s="3" t="str">
        <f t="shared" si="5"/>
        <v>Outlier</v>
      </c>
    </row>
    <row r="361" spans="1:5" x14ac:dyDescent="0.25">
      <c r="A361" s="1">
        <v>44554</v>
      </c>
      <c r="B361">
        <v>100000</v>
      </c>
      <c r="C361" t="s">
        <v>6</v>
      </c>
      <c r="D361" t="s">
        <v>7</v>
      </c>
      <c r="E361" s="3" t="str">
        <f t="shared" si="5"/>
        <v>Outlier</v>
      </c>
    </row>
    <row r="362" spans="1:5" x14ac:dyDescent="0.25">
      <c r="A362" s="1">
        <v>44555</v>
      </c>
      <c r="B362">
        <v>7.1024141496999702</v>
      </c>
      <c r="C362" t="s">
        <v>10</v>
      </c>
      <c r="D362" t="s">
        <v>5</v>
      </c>
      <c r="E362" s="3" t="str">
        <f t="shared" si="5"/>
        <v>No Outlier</v>
      </c>
    </row>
    <row r="363" spans="1:5" x14ac:dyDescent="0.25">
      <c r="A363" s="1">
        <v>44556</v>
      </c>
      <c r="B363">
        <v>26.171798993103</v>
      </c>
      <c r="C363" t="s">
        <v>4</v>
      </c>
      <c r="D363" t="s">
        <v>8</v>
      </c>
      <c r="E363" s="3" t="str">
        <f t="shared" si="5"/>
        <v>No Outlier</v>
      </c>
    </row>
    <row r="364" spans="1:5" x14ac:dyDescent="0.25">
      <c r="A364" s="1">
        <v>44557</v>
      </c>
      <c r="B364">
        <v>100</v>
      </c>
      <c r="C364" t="s">
        <v>6</v>
      </c>
      <c r="D364" t="s">
        <v>8</v>
      </c>
      <c r="E364" s="3" t="str">
        <f t="shared" si="5"/>
        <v>No Outlier</v>
      </c>
    </row>
    <row r="365" spans="1:5" x14ac:dyDescent="0.25">
      <c r="A365" s="1">
        <v>44558</v>
      </c>
      <c r="B365">
        <v>35395.799498192202</v>
      </c>
      <c r="C365" t="s">
        <v>4</v>
      </c>
      <c r="D365" t="s">
        <v>7</v>
      </c>
      <c r="E365" s="3" t="str">
        <f t="shared" si="5"/>
        <v>No Outlier</v>
      </c>
    </row>
    <row r="366" spans="1:5" x14ac:dyDescent="0.25">
      <c r="A366" s="1">
        <v>44559</v>
      </c>
      <c r="B366">
        <v>17055.594254654501</v>
      </c>
      <c r="C366" t="s">
        <v>10</v>
      </c>
      <c r="D366" t="s">
        <v>7</v>
      </c>
      <c r="E366" s="3" t="str">
        <f t="shared" si="5"/>
        <v>No Outlier</v>
      </c>
    </row>
    <row r="367" spans="1:5" x14ac:dyDescent="0.25">
      <c r="A367" s="1">
        <v>44560</v>
      </c>
      <c r="B367">
        <v>71861.177728171097</v>
      </c>
      <c r="C367" t="s">
        <v>9</v>
      </c>
      <c r="D367" t="s">
        <v>7</v>
      </c>
      <c r="E367" s="3" t="str">
        <f t="shared" si="5"/>
        <v>Outlier</v>
      </c>
    </row>
    <row r="368" spans="1:5" x14ac:dyDescent="0.25">
      <c r="A368" s="1">
        <v>44561</v>
      </c>
      <c r="B368">
        <v>17.224191951814301</v>
      </c>
      <c r="C368" t="s">
        <v>11</v>
      </c>
      <c r="D368" t="s">
        <v>5</v>
      </c>
      <c r="E368" s="3" t="str">
        <f t="shared" si="5"/>
        <v>No Outlier</v>
      </c>
    </row>
    <row r="369" spans="1:5" x14ac:dyDescent="0.25">
      <c r="A369" s="1">
        <v>44562</v>
      </c>
      <c r="B369">
        <v>6.7051370512982302</v>
      </c>
      <c r="C369" t="s">
        <v>9</v>
      </c>
      <c r="D369" t="s">
        <v>5</v>
      </c>
      <c r="E369" s="3" t="str">
        <f t="shared" si="5"/>
        <v>No Outlier</v>
      </c>
    </row>
    <row r="370" spans="1:5" x14ac:dyDescent="0.25">
      <c r="A370" s="1">
        <v>44563</v>
      </c>
      <c r="B370">
        <v>99324.699539102003</v>
      </c>
      <c r="C370" t="s">
        <v>6</v>
      </c>
      <c r="D370" t="s">
        <v>7</v>
      </c>
      <c r="E370" s="3" t="str">
        <f t="shared" si="5"/>
        <v>Outlier</v>
      </c>
    </row>
    <row r="371" spans="1:5" x14ac:dyDescent="0.25">
      <c r="A371" s="1">
        <v>44564</v>
      </c>
      <c r="B371">
        <v>27612.003542105002</v>
      </c>
      <c r="C371" t="s">
        <v>4</v>
      </c>
      <c r="D371" t="s">
        <v>7</v>
      </c>
      <c r="E371" s="3" t="str">
        <f t="shared" si="5"/>
        <v>No Outlier</v>
      </c>
    </row>
    <row r="372" spans="1:5" x14ac:dyDescent="0.25">
      <c r="A372" s="1">
        <v>44565</v>
      </c>
      <c r="B372">
        <v>15.5854979420921</v>
      </c>
      <c r="C372" t="s">
        <v>4</v>
      </c>
      <c r="D372" t="s">
        <v>5</v>
      </c>
      <c r="E372" s="3" t="str">
        <f t="shared" si="5"/>
        <v>No Outlier</v>
      </c>
    </row>
    <row r="373" spans="1:5" x14ac:dyDescent="0.25">
      <c r="A373" s="1">
        <v>44566</v>
      </c>
      <c r="B373">
        <v>7.85537312480482</v>
      </c>
      <c r="C373" t="s">
        <v>6</v>
      </c>
      <c r="D373" t="s">
        <v>5</v>
      </c>
      <c r="E373" s="3" t="str">
        <f t="shared" si="5"/>
        <v>No Outlier</v>
      </c>
    </row>
    <row r="374" spans="1:5" x14ac:dyDescent="0.25">
      <c r="A374" s="1">
        <v>44567</v>
      </c>
      <c r="B374">
        <v>69.091554434494398</v>
      </c>
      <c r="C374" t="s">
        <v>4</v>
      </c>
      <c r="D374" t="s">
        <v>8</v>
      </c>
      <c r="E374" s="3" t="str">
        <f t="shared" si="5"/>
        <v>No Outlier</v>
      </c>
    </row>
    <row r="375" spans="1:5" x14ac:dyDescent="0.25">
      <c r="A375" s="1">
        <v>44568</v>
      </c>
      <c r="B375">
        <v>60.098748458082198</v>
      </c>
      <c r="C375" t="s">
        <v>6</v>
      </c>
      <c r="D375" t="s">
        <v>8</v>
      </c>
      <c r="E375" s="3" t="str">
        <f t="shared" si="5"/>
        <v>No Outlier</v>
      </c>
    </row>
    <row r="376" spans="1:5" x14ac:dyDescent="0.25">
      <c r="A376" s="1">
        <v>44569</v>
      </c>
      <c r="B376">
        <v>64185.829648871899</v>
      </c>
      <c r="C376" t="s">
        <v>4</v>
      </c>
      <c r="D376" t="s">
        <v>7</v>
      </c>
      <c r="E376" s="3" t="str">
        <f t="shared" si="5"/>
        <v>No Outlier</v>
      </c>
    </row>
    <row r="377" spans="1:5" x14ac:dyDescent="0.25">
      <c r="A377" s="1">
        <v>44570</v>
      </c>
      <c r="B377">
        <v>82.287386957629593</v>
      </c>
      <c r="C377" t="s">
        <v>6</v>
      </c>
      <c r="D377" t="s">
        <v>8</v>
      </c>
      <c r="E377" s="3" t="str">
        <f t="shared" si="5"/>
        <v>No Outlier</v>
      </c>
    </row>
    <row r="378" spans="1:5" x14ac:dyDescent="0.25">
      <c r="A378" s="1">
        <v>44571</v>
      </c>
      <c r="B378">
        <v>58749.8003286229</v>
      </c>
      <c r="C378" t="s">
        <v>9</v>
      </c>
      <c r="D378" t="s">
        <v>7</v>
      </c>
      <c r="E378" s="3" t="str">
        <f t="shared" si="5"/>
        <v>No Outlier</v>
      </c>
    </row>
    <row r="379" spans="1:5" x14ac:dyDescent="0.25">
      <c r="A379" s="1">
        <v>44572</v>
      </c>
      <c r="B379">
        <v>61.7416322347567</v>
      </c>
      <c r="C379" t="s">
        <v>10</v>
      </c>
      <c r="D379" t="s">
        <v>8</v>
      </c>
      <c r="E379" s="3" t="str">
        <f t="shared" si="5"/>
        <v>No Outlier</v>
      </c>
    </row>
    <row r="380" spans="1:5" x14ac:dyDescent="0.25">
      <c r="A380" s="1">
        <v>44573</v>
      </c>
      <c r="B380">
        <v>45.116337224535499</v>
      </c>
      <c r="C380" t="s">
        <v>6</v>
      </c>
      <c r="D380" t="s">
        <v>8</v>
      </c>
      <c r="E380" s="3" t="str">
        <f t="shared" si="5"/>
        <v>No Outlier</v>
      </c>
    </row>
    <row r="381" spans="1:5" x14ac:dyDescent="0.25">
      <c r="A381" s="1">
        <v>44574</v>
      </c>
      <c r="B381">
        <v>25815.5632421263</v>
      </c>
      <c r="C381" t="s">
        <v>9</v>
      </c>
      <c r="D381" t="s">
        <v>7</v>
      </c>
      <c r="E381" s="3" t="str">
        <f t="shared" si="5"/>
        <v>No Outlier</v>
      </c>
    </row>
    <row r="382" spans="1:5" x14ac:dyDescent="0.25">
      <c r="A382" s="1">
        <v>44575</v>
      </c>
      <c r="B382">
        <v>31837.844305525399</v>
      </c>
      <c r="C382" t="s">
        <v>11</v>
      </c>
      <c r="D382" t="s">
        <v>7</v>
      </c>
      <c r="E382" s="3" t="str">
        <f t="shared" si="5"/>
        <v>No Outlier</v>
      </c>
    </row>
    <row r="383" spans="1:5" x14ac:dyDescent="0.25">
      <c r="A383" s="1">
        <v>44576</v>
      </c>
      <c r="B383">
        <v>10.273961800791399</v>
      </c>
      <c r="C383" t="s">
        <v>10</v>
      </c>
      <c r="D383" t="s">
        <v>5</v>
      </c>
      <c r="E383" s="3" t="str">
        <f t="shared" si="5"/>
        <v>No Outlier</v>
      </c>
    </row>
    <row r="384" spans="1:5" x14ac:dyDescent="0.25">
      <c r="A384" s="1">
        <v>44577</v>
      </c>
      <c r="B384">
        <v>15.9570082885883</v>
      </c>
      <c r="C384" t="s">
        <v>9</v>
      </c>
      <c r="D384" t="s">
        <v>5</v>
      </c>
      <c r="E384" s="3" t="str">
        <f t="shared" si="5"/>
        <v>No Outlier</v>
      </c>
    </row>
    <row r="385" spans="1:5" x14ac:dyDescent="0.25">
      <c r="A385" s="1">
        <v>44578</v>
      </c>
      <c r="B385">
        <v>35515.2858315958</v>
      </c>
      <c r="C385" t="s">
        <v>11</v>
      </c>
      <c r="D385" t="s">
        <v>7</v>
      </c>
      <c r="E385" s="3" t="str">
        <f t="shared" si="5"/>
        <v>No Outlier</v>
      </c>
    </row>
    <row r="386" spans="1:5" x14ac:dyDescent="0.25">
      <c r="A386" s="1">
        <v>44579</v>
      </c>
      <c r="B386">
        <v>44716.762983478402</v>
      </c>
      <c r="C386" t="s">
        <v>6</v>
      </c>
      <c r="D386" t="s">
        <v>7</v>
      </c>
      <c r="E386" s="3" t="str">
        <f t="shared" si="5"/>
        <v>No Outlier</v>
      </c>
    </row>
    <row r="387" spans="1:5" x14ac:dyDescent="0.25">
      <c r="A387" s="1">
        <v>44580</v>
      </c>
      <c r="B387">
        <v>3.6829970870340598</v>
      </c>
      <c r="C387" t="s">
        <v>6</v>
      </c>
      <c r="D387" t="s">
        <v>5</v>
      </c>
      <c r="E387" s="3" t="str">
        <f t="shared" si="5"/>
        <v>No Outlier</v>
      </c>
    </row>
    <row r="388" spans="1:5" x14ac:dyDescent="0.25">
      <c r="A388" s="1">
        <v>44581</v>
      </c>
      <c r="B388">
        <v>27826.37786244</v>
      </c>
      <c r="C388" t="s">
        <v>6</v>
      </c>
      <c r="D388" t="s">
        <v>7</v>
      </c>
      <c r="E388" s="3" t="str">
        <f t="shared" si="5"/>
        <v>No Outlier</v>
      </c>
    </row>
    <row r="389" spans="1:5" x14ac:dyDescent="0.25">
      <c r="A389" s="1">
        <v>44582</v>
      </c>
      <c r="B389">
        <v>99.753126509551194</v>
      </c>
      <c r="C389" t="s">
        <v>6</v>
      </c>
      <c r="D389" t="s">
        <v>8</v>
      </c>
      <c r="E389" s="3" t="str">
        <f t="shared" ref="E389:E452" si="6">IF(OR(B389&lt;$I$11,B389&gt;$I$10), "Outlier", "No Outlier")</f>
        <v>No Outlier</v>
      </c>
    </row>
    <row r="390" spans="1:5" x14ac:dyDescent="0.25">
      <c r="A390" s="1">
        <v>44583</v>
      </c>
      <c r="B390">
        <v>46935.599089364499</v>
      </c>
      <c r="C390" t="s">
        <v>9</v>
      </c>
      <c r="D390" t="s">
        <v>7</v>
      </c>
      <c r="E390" s="3" t="str">
        <f t="shared" si="6"/>
        <v>No Outlier</v>
      </c>
    </row>
    <row r="391" spans="1:5" x14ac:dyDescent="0.25">
      <c r="A391" s="1">
        <v>44584</v>
      </c>
      <c r="B391">
        <v>26.3675858309782</v>
      </c>
      <c r="C391" t="s">
        <v>11</v>
      </c>
      <c r="D391" t="s">
        <v>8</v>
      </c>
      <c r="E391" s="3" t="str">
        <f t="shared" si="6"/>
        <v>No Outlier</v>
      </c>
    </row>
    <row r="392" spans="1:5" x14ac:dyDescent="0.25">
      <c r="A392" s="1">
        <v>44585</v>
      </c>
      <c r="B392">
        <v>35.970289318421599</v>
      </c>
      <c r="C392" t="s">
        <v>10</v>
      </c>
      <c r="D392" t="s">
        <v>8</v>
      </c>
      <c r="E392" s="3" t="str">
        <f t="shared" si="6"/>
        <v>No Outlier</v>
      </c>
    </row>
    <row r="393" spans="1:5" x14ac:dyDescent="0.25">
      <c r="A393" s="1">
        <v>44586</v>
      </c>
      <c r="B393">
        <v>100000</v>
      </c>
      <c r="C393" t="s">
        <v>10</v>
      </c>
      <c r="D393" t="s">
        <v>7</v>
      </c>
      <c r="E393" s="3" t="str">
        <f t="shared" si="6"/>
        <v>Outlier</v>
      </c>
    </row>
    <row r="394" spans="1:5" x14ac:dyDescent="0.25">
      <c r="A394" s="1">
        <v>44587</v>
      </c>
      <c r="B394">
        <v>21046.509175585201</v>
      </c>
      <c r="C394" t="s">
        <v>11</v>
      </c>
      <c r="D394" t="s">
        <v>7</v>
      </c>
      <c r="E394" s="3" t="str">
        <f t="shared" si="6"/>
        <v>No Outlier</v>
      </c>
    </row>
    <row r="395" spans="1:5" x14ac:dyDescent="0.25">
      <c r="A395" s="1">
        <v>44588</v>
      </c>
      <c r="B395">
        <v>82.964015193993902</v>
      </c>
      <c r="C395" t="s">
        <v>6</v>
      </c>
      <c r="D395" t="s">
        <v>8</v>
      </c>
      <c r="E395" s="3" t="str">
        <f t="shared" si="6"/>
        <v>No Outlier</v>
      </c>
    </row>
    <row r="396" spans="1:5" x14ac:dyDescent="0.25">
      <c r="A396" s="1">
        <v>44589</v>
      </c>
      <c r="B396">
        <v>14.9134352717165</v>
      </c>
      <c r="C396" t="s">
        <v>6</v>
      </c>
      <c r="D396" t="s">
        <v>5</v>
      </c>
      <c r="E396" s="3" t="str">
        <f t="shared" si="6"/>
        <v>No Outlier</v>
      </c>
    </row>
    <row r="397" spans="1:5" x14ac:dyDescent="0.25">
      <c r="A397" s="1">
        <v>44590</v>
      </c>
      <c r="B397">
        <v>68.092349038861599</v>
      </c>
      <c r="C397" t="s">
        <v>11</v>
      </c>
      <c r="D397" t="s">
        <v>8</v>
      </c>
      <c r="E397" s="3" t="str">
        <f t="shared" si="6"/>
        <v>No Outlier</v>
      </c>
    </row>
    <row r="398" spans="1:5" x14ac:dyDescent="0.25">
      <c r="A398" s="1">
        <v>44591</v>
      </c>
      <c r="B398">
        <v>42425.019446638398</v>
      </c>
      <c r="C398" t="s">
        <v>4</v>
      </c>
      <c r="D398" t="s">
        <v>7</v>
      </c>
      <c r="E398" s="3" t="str">
        <f t="shared" si="6"/>
        <v>No Outlier</v>
      </c>
    </row>
    <row r="399" spans="1:5" x14ac:dyDescent="0.25">
      <c r="A399" s="1">
        <v>44592</v>
      </c>
      <c r="B399">
        <v>90098.189854639204</v>
      </c>
      <c r="C399" t="s">
        <v>9</v>
      </c>
      <c r="D399" t="s">
        <v>7</v>
      </c>
      <c r="E399" s="3" t="str">
        <f t="shared" si="6"/>
        <v>Outlier</v>
      </c>
    </row>
    <row r="400" spans="1:5" x14ac:dyDescent="0.25">
      <c r="A400" s="1">
        <v>44593</v>
      </c>
      <c r="B400">
        <v>8.5121746118031503</v>
      </c>
      <c r="C400" t="s">
        <v>10</v>
      </c>
      <c r="D400" t="s">
        <v>5</v>
      </c>
      <c r="E400" s="3" t="str">
        <f t="shared" si="6"/>
        <v>No Outlier</v>
      </c>
    </row>
    <row r="401" spans="1:5" x14ac:dyDescent="0.25">
      <c r="A401" s="1">
        <v>44594</v>
      </c>
      <c r="B401">
        <v>39782.202246959598</v>
      </c>
      <c r="C401" t="s">
        <v>11</v>
      </c>
      <c r="D401" t="s">
        <v>7</v>
      </c>
      <c r="E401" s="3" t="str">
        <f t="shared" si="6"/>
        <v>No Outlier</v>
      </c>
    </row>
    <row r="402" spans="1:5" x14ac:dyDescent="0.25">
      <c r="A402" s="1">
        <v>44595</v>
      </c>
      <c r="B402">
        <v>29334.4523166689</v>
      </c>
      <c r="C402" t="s">
        <v>6</v>
      </c>
      <c r="D402" t="s">
        <v>7</v>
      </c>
      <c r="E402" s="3" t="str">
        <f t="shared" si="6"/>
        <v>No Outlier</v>
      </c>
    </row>
    <row r="403" spans="1:5" x14ac:dyDescent="0.25">
      <c r="A403" s="1">
        <v>44596</v>
      </c>
      <c r="B403">
        <v>16.625280340816801</v>
      </c>
      <c r="C403" t="s">
        <v>6</v>
      </c>
      <c r="D403" t="s">
        <v>5</v>
      </c>
      <c r="E403" s="3" t="str">
        <f t="shared" si="6"/>
        <v>No Outlier</v>
      </c>
    </row>
    <row r="404" spans="1:5" x14ac:dyDescent="0.25">
      <c r="A404" s="1">
        <v>44597</v>
      </c>
      <c r="B404">
        <v>21579.487761688499</v>
      </c>
      <c r="C404" t="s">
        <v>6</v>
      </c>
      <c r="D404" t="s">
        <v>7</v>
      </c>
      <c r="E404" s="3" t="str">
        <f t="shared" si="6"/>
        <v>No Outlier</v>
      </c>
    </row>
    <row r="405" spans="1:5" x14ac:dyDescent="0.25">
      <c r="A405" s="1">
        <v>44598</v>
      </c>
      <c r="B405">
        <v>9.7168416347642701</v>
      </c>
      <c r="C405" t="s">
        <v>9</v>
      </c>
      <c r="D405" t="s">
        <v>5</v>
      </c>
      <c r="E405" s="3" t="str">
        <f t="shared" si="6"/>
        <v>No Outlier</v>
      </c>
    </row>
    <row r="406" spans="1:5" x14ac:dyDescent="0.25">
      <c r="A406" s="1">
        <v>44599</v>
      </c>
      <c r="B406">
        <v>6.6409675003843098</v>
      </c>
      <c r="C406" t="s">
        <v>4</v>
      </c>
      <c r="D406" t="s">
        <v>5</v>
      </c>
      <c r="E406" s="3" t="str">
        <f t="shared" si="6"/>
        <v>No Outlier</v>
      </c>
    </row>
    <row r="407" spans="1:5" x14ac:dyDescent="0.25">
      <c r="A407" s="1">
        <v>44600</v>
      </c>
      <c r="B407">
        <v>46.3608371466295</v>
      </c>
      <c r="C407" t="s">
        <v>9</v>
      </c>
      <c r="D407" t="s">
        <v>8</v>
      </c>
      <c r="E407" s="3" t="str">
        <f t="shared" si="6"/>
        <v>No Outlier</v>
      </c>
    </row>
    <row r="408" spans="1:5" x14ac:dyDescent="0.25">
      <c r="A408" s="1">
        <v>44601</v>
      </c>
      <c r="B408">
        <v>32.178859277985801</v>
      </c>
      <c r="C408" t="s">
        <v>6</v>
      </c>
      <c r="D408" t="s">
        <v>8</v>
      </c>
      <c r="E408" s="3" t="str">
        <f t="shared" si="6"/>
        <v>No Outlier</v>
      </c>
    </row>
    <row r="409" spans="1:5" x14ac:dyDescent="0.25">
      <c r="A409" s="1">
        <v>44602</v>
      </c>
      <c r="B409">
        <v>74306.371149444298</v>
      </c>
      <c r="C409" t="s">
        <v>11</v>
      </c>
      <c r="D409" t="s">
        <v>7</v>
      </c>
      <c r="E409" s="3" t="str">
        <f t="shared" si="6"/>
        <v>Outlier</v>
      </c>
    </row>
    <row r="410" spans="1:5" x14ac:dyDescent="0.25">
      <c r="A410" s="1">
        <v>44603</v>
      </c>
      <c r="B410">
        <v>16.867018121281301</v>
      </c>
      <c r="C410" t="s">
        <v>11</v>
      </c>
      <c r="D410" t="s">
        <v>5</v>
      </c>
      <c r="E410" s="3" t="str">
        <f t="shared" si="6"/>
        <v>No Outlier</v>
      </c>
    </row>
    <row r="411" spans="1:5" x14ac:dyDescent="0.25">
      <c r="A411" s="1">
        <v>44604</v>
      </c>
      <c r="B411">
        <v>11.6606335130469</v>
      </c>
      <c r="C411" t="s">
        <v>9</v>
      </c>
      <c r="D411" t="s">
        <v>5</v>
      </c>
      <c r="E411" s="3" t="str">
        <f t="shared" si="6"/>
        <v>No Outlier</v>
      </c>
    </row>
    <row r="412" spans="1:5" x14ac:dyDescent="0.25">
      <c r="A412" s="1">
        <v>44605</v>
      </c>
      <c r="B412">
        <v>1.44964281157746</v>
      </c>
      <c r="C412" t="s">
        <v>6</v>
      </c>
      <c r="D412" t="s">
        <v>5</v>
      </c>
      <c r="E412" s="3" t="str">
        <f t="shared" si="6"/>
        <v>No Outlier</v>
      </c>
    </row>
    <row r="413" spans="1:5" x14ac:dyDescent="0.25">
      <c r="A413" s="1">
        <v>44606</v>
      </c>
      <c r="B413">
        <v>100000</v>
      </c>
      <c r="C413" t="s">
        <v>6</v>
      </c>
      <c r="D413" t="s">
        <v>7</v>
      </c>
      <c r="E413" s="3" t="str">
        <f t="shared" si="6"/>
        <v>Outlier</v>
      </c>
    </row>
    <row r="414" spans="1:5" x14ac:dyDescent="0.25">
      <c r="A414" s="1">
        <v>44607</v>
      </c>
      <c r="B414">
        <v>36.893355657033503</v>
      </c>
      <c r="C414" t="s">
        <v>11</v>
      </c>
      <c r="D414" t="s">
        <v>8</v>
      </c>
      <c r="E414" s="3" t="str">
        <f t="shared" si="6"/>
        <v>No Outlier</v>
      </c>
    </row>
    <row r="415" spans="1:5" x14ac:dyDescent="0.25">
      <c r="A415" s="1">
        <v>44608</v>
      </c>
      <c r="B415">
        <v>68.807637235174298</v>
      </c>
      <c r="C415" t="s">
        <v>10</v>
      </c>
      <c r="D415" t="s">
        <v>8</v>
      </c>
      <c r="E415" s="3" t="str">
        <f t="shared" si="6"/>
        <v>No Outlier</v>
      </c>
    </row>
    <row r="416" spans="1:5" x14ac:dyDescent="0.25">
      <c r="A416" s="1">
        <v>44609</v>
      </c>
      <c r="B416">
        <v>81875.530103192097</v>
      </c>
      <c r="C416" t="s">
        <v>11</v>
      </c>
      <c r="D416" t="s">
        <v>7</v>
      </c>
      <c r="E416" s="3" t="str">
        <f t="shared" si="6"/>
        <v>Outlier</v>
      </c>
    </row>
    <row r="417" spans="1:5" x14ac:dyDescent="0.25">
      <c r="A417" s="1">
        <v>44610</v>
      </c>
      <c r="B417">
        <v>14.4081432828585</v>
      </c>
      <c r="C417" t="s">
        <v>10</v>
      </c>
      <c r="D417" t="s">
        <v>5</v>
      </c>
      <c r="E417" s="3" t="str">
        <f t="shared" si="6"/>
        <v>No Outlier</v>
      </c>
    </row>
    <row r="418" spans="1:5" x14ac:dyDescent="0.25">
      <c r="A418" s="1">
        <v>44611</v>
      </c>
      <c r="B418">
        <v>9695.4107783815998</v>
      </c>
      <c r="C418" t="s">
        <v>10</v>
      </c>
      <c r="D418" t="s">
        <v>7</v>
      </c>
      <c r="E418" s="3" t="str">
        <f t="shared" si="6"/>
        <v>No Outlier</v>
      </c>
    </row>
    <row r="419" spans="1:5" x14ac:dyDescent="0.25">
      <c r="A419" s="1">
        <v>44612</v>
      </c>
      <c r="B419">
        <v>7.7582556528176596</v>
      </c>
      <c r="C419" t="s">
        <v>4</v>
      </c>
      <c r="D419" t="s">
        <v>5</v>
      </c>
      <c r="E419" s="3" t="str">
        <f t="shared" si="6"/>
        <v>No Outlier</v>
      </c>
    </row>
    <row r="420" spans="1:5" x14ac:dyDescent="0.25">
      <c r="A420" s="1">
        <v>44613</v>
      </c>
      <c r="B420">
        <v>11.368388255851499</v>
      </c>
      <c r="C420" t="s">
        <v>6</v>
      </c>
      <c r="D420" t="s">
        <v>5</v>
      </c>
      <c r="E420" s="3" t="str">
        <f t="shared" si="6"/>
        <v>No Outlier</v>
      </c>
    </row>
    <row r="421" spans="1:5" x14ac:dyDescent="0.25">
      <c r="A421" s="1">
        <v>44614</v>
      </c>
      <c r="B421">
        <v>5.2088741748507497</v>
      </c>
      <c r="C421" t="s">
        <v>4</v>
      </c>
      <c r="D421" t="s">
        <v>5</v>
      </c>
      <c r="E421" s="3" t="str">
        <f t="shared" si="6"/>
        <v>No Outlier</v>
      </c>
    </row>
    <row r="422" spans="1:5" x14ac:dyDescent="0.25">
      <c r="A422" s="1">
        <v>44615</v>
      </c>
      <c r="B422">
        <v>90133.006168435502</v>
      </c>
      <c r="C422" t="s">
        <v>6</v>
      </c>
      <c r="D422" t="s">
        <v>7</v>
      </c>
      <c r="E422" s="3" t="str">
        <f t="shared" si="6"/>
        <v>Outlier</v>
      </c>
    </row>
    <row r="423" spans="1:5" x14ac:dyDescent="0.25">
      <c r="A423" s="1">
        <v>44616</v>
      </c>
      <c r="B423">
        <v>34824.681325404199</v>
      </c>
      <c r="C423" t="s">
        <v>4</v>
      </c>
      <c r="D423" t="s">
        <v>7</v>
      </c>
      <c r="E423" s="3" t="str">
        <f t="shared" si="6"/>
        <v>No Outlier</v>
      </c>
    </row>
    <row r="424" spans="1:5" x14ac:dyDescent="0.25">
      <c r="A424" s="1">
        <v>44617</v>
      </c>
      <c r="B424">
        <v>33276.262677215702</v>
      </c>
      <c r="C424" t="s">
        <v>11</v>
      </c>
      <c r="D424" t="s">
        <v>7</v>
      </c>
      <c r="E424" s="3" t="str">
        <f t="shared" si="6"/>
        <v>No Outlier</v>
      </c>
    </row>
    <row r="425" spans="1:5" x14ac:dyDescent="0.25">
      <c r="A425" s="1">
        <v>44618</v>
      </c>
      <c r="B425">
        <v>91.566567775652601</v>
      </c>
      <c r="C425" t="s">
        <v>9</v>
      </c>
      <c r="D425" t="s">
        <v>8</v>
      </c>
      <c r="E425" s="3" t="str">
        <f t="shared" si="6"/>
        <v>No Outlier</v>
      </c>
    </row>
    <row r="426" spans="1:5" x14ac:dyDescent="0.25">
      <c r="A426" s="1">
        <v>44619</v>
      </c>
      <c r="B426">
        <v>100</v>
      </c>
      <c r="C426" t="s">
        <v>9</v>
      </c>
      <c r="D426" t="s">
        <v>8</v>
      </c>
      <c r="E426" s="3" t="str">
        <f t="shared" si="6"/>
        <v>No Outlier</v>
      </c>
    </row>
    <row r="427" spans="1:5" x14ac:dyDescent="0.25">
      <c r="A427" s="1">
        <v>44620</v>
      </c>
      <c r="B427">
        <v>37.384607421930198</v>
      </c>
      <c r="C427" t="s">
        <v>4</v>
      </c>
      <c r="D427" t="s">
        <v>8</v>
      </c>
      <c r="E427" s="3" t="str">
        <f t="shared" si="6"/>
        <v>No Outlier</v>
      </c>
    </row>
    <row r="428" spans="1:5" x14ac:dyDescent="0.25">
      <c r="A428" s="1">
        <v>44621</v>
      </c>
      <c r="B428">
        <v>41.220501936796303</v>
      </c>
      <c r="C428" t="s">
        <v>11</v>
      </c>
      <c r="D428" t="s">
        <v>8</v>
      </c>
      <c r="E428" s="3" t="str">
        <f t="shared" si="6"/>
        <v>No Outlier</v>
      </c>
    </row>
    <row r="429" spans="1:5" x14ac:dyDescent="0.25">
      <c r="A429" s="1">
        <v>44622</v>
      </c>
      <c r="B429">
        <v>6.5238330472618902</v>
      </c>
      <c r="C429" t="s">
        <v>11</v>
      </c>
      <c r="D429" t="s">
        <v>5</v>
      </c>
      <c r="E429" s="3" t="str">
        <f t="shared" si="6"/>
        <v>No Outlier</v>
      </c>
    </row>
    <row r="430" spans="1:5" x14ac:dyDescent="0.25">
      <c r="A430" s="1">
        <v>44623</v>
      </c>
      <c r="B430">
        <v>56.177589215538397</v>
      </c>
      <c r="C430" t="s">
        <v>6</v>
      </c>
      <c r="D430" t="s">
        <v>8</v>
      </c>
      <c r="E430" s="3" t="str">
        <f t="shared" si="6"/>
        <v>No Outlier</v>
      </c>
    </row>
    <row r="431" spans="1:5" x14ac:dyDescent="0.25">
      <c r="A431" s="1">
        <v>44624</v>
      </c>
      <c r="B431">
        <v>9.01273271123633</v>
      </c>
      <c r="C431" t="s">
        <v>6</v>
      </c>
      <c r="D431" t="s">
        <v>5</v>
      </c>
      <c r="E431" s="3" t="str">
        <f t="shared" si="6"/>
        <v>No Outlier</v>
      </c>
    </row>
    <row r="432" spans="1:5" x14ac:dyDescent="0.25">
      <c r="A432" s="1">
        <v>44625</v>
      </c>
      <c r="B432">
        <v>95.453292723228401</v>
      </c>
      <c r="C432" t="s">
        <v>6</v>
      </c>
      <c r="D432" t="s">
        <v>8</v>
      </c>
      <c r="E432" s="3" t="str">
        <f t="shared" si="6"/>
        <v>No Outlier</v>
      </c>
    </row>
    <row r="433" spans="1:5" x14ac:dyDescent="0.25">
      <c r="A433" s="1">
        <v>44626</v>
      </c>
      <c r="B433">
        <v>8.9911442208377004</v>
      </c>
      <c r="C433" t="s">
        <v>9</v>
      </c>
      <c r="D433" t="s">
        <v>5</v>
      </c>
      <c r="E433" s="3" t="str">
        <f t="shared" si="6"/>
        <v>No Outlier</v>
      </c>
    </row>
    <row r="434" spans="1:5" x14ac:dyDescent="0.25">
      <c r="A434" s="1">
        <v>44627</v>
      </c>
      <c r="B434">
        <v>94.849653141775406</v>
      </c>
      <c r="C434" t="s">
        <v>6</v>
      </c>
      <c r="D434" t="s">
        <v>8</v>
      </c>
      <c r="E434" s="3" t="str">
        <f t="shared" si="6"/>
        <v>No Outlier</v>
      </c>
    </row>
    <row r="435" spans="1:5" x14ac:dyDescent="0.25">
      <c r="A435" s="1">
        <v>44628</v>
      </c>
      <c r="B435">
        <v>70056.010915842198</v>
      </c>
      <c r="C435" t="s">
        <v>9</v>
      </c>
      <c r="D435" t="s">
        <v>7</v>
      </c>
      <c r="E435" s="3" t="str">
        <f t="shared" si="6"/>
        <v>Outlier</v>
      </c>
    </row>
    <row r="436" spans="1:5" x14ac:dyDescent="0.25">
      <c r="A436" s="1">
        <v>44629</v>
      </c>
      <c r="B436">
        <v>84166.840824153696</v>
      </c>
      <c r="C436" t="s">
        <v>10</v>
      </c>
      <c r="D436" t="s">
        <v>7</v>
      </c>
      <c r="E436" s="3" t="str">
        <f t="shared" si="6"/>
        <v>Outlier</v>
      </c>
    </row>
    <row r="437" spans="1:5" x14ac:dyDescent="0.25">
      <c r="A437" s="1">
        <v>44630</v>
      </c>
      <c r="B437">
        <v>15.564204995789201</v>
      </c>
      <c r="C437" t="s">
        <v>10</v>
      </c>
      <c r="D437" t="s">
        <v>8</v>
      </c>
      <c r="E437" s="3" t="str">
        <f t="shared" si="6"/>
        <v>No Outlier</v>
      </c>
    </row>
    <row r="438" spans="1:5" x14ac:dyDescent="0.25">
      <c r="A438" s="1">
        <v>44631</v>
      </c>
      <c r="B438">
        <v>7.3187256890803303</v>
      </c>
      <c r="C438" t="s">
        <v>6</v>
      </c>
      <c r="D438" t="s">
        <v>5</v>
      </c>
      <c r="E438" s="3" t="str">
        <f t="shared" si="6"/>
        <v>No Outlier</v>
      </c>
    </row>
    <row r="439" spans="1:5" x14ac:dyDescent="0.25">
      <c r="A439" s="1">
        <v>44632</v>
      </c>
      <c r="B439">
        <v>12.9093488929228</v>
      </c>
      <c r="C439" t="s">
        <v>4</v>
      </c>
      <c r="D439" t="s">
        <v>5</v>
      </c>
      <c r="E439" s="3" t="str">
        <f t="shared" si="6"/>
        <v>No Outlier</v>
      </c>
    </row>
    <row r="440" spans="1:5" x14ac:dyDescent="0.25">
      <c r="A440" s="1">
        <v>44633</v>
      </c>
      <c r="B440">
        <v>10.088284216136101</v>
      </c>
      <c r="C440" t="s">
        <v>6</v>
      </c>
      <c r="D440" t="s">
        <v>5</v>
      </c>
      <c r="E440" s="3" t="str">
        <f t="shared" si="6"/>
        <v>No Outlier</v>
      </c>
    </row>
    <row r="441" spans="1:5" x14ac:dyDescent="0.25">
      <c r="A441" s="1">
        <v>44634</v>
      </c>
      <c r="B441">
        <v>49912.3445304774</v>
      </c>
      <c r="C441" t="s">
        <v>9</v>
      </c>
      <c r="D441" t="s">
        <v>7</v>
      </c>
      <c r="E441" s="3" t="str">
        <f t="shared" si="6"/>
        <v>No Outlier</v>
      </c>
    </row>
    <row r="442" spans="1:5" x14ac:dyDescent="0.25">
      <c r="A442" s="1">
        <v>44635</v>
      </c>
      <c r="B442">
        <v>39.918516733980198</v>
      </c>
      <c r="C442" t="s">
        <v>11</v>
      </c>
      <c r="D442" t="s">
        <v>8</v>
      </c>
      <c r="E442" s="3" t="str">
        <f t="shared" si="6"/>
        <v>No Outlier</v>
      </c>
    </row>
    <row r="443" spans="1:5" x14ac:dyDescent="0.25">
      <c r="A443" s="1">
        <v>44636</v>
      </c>
      <c r="B443">
        <v>87107.8442209981</v>
      </c>
      <c r="C443" t="s">
        <v>6</v>
      </c>
      <c r="D443" t="s">
        <v>7</v>
      </c>
      <c r="E443" s="3" t="str">
        <f t="shared" si="6"/>
        <v>Outlier</v>
      </c>
    </row>
    <row r="444" spans="1:5" x14ac:dyDescent="0.25">
      <c r="A444" s="1">
        <v>44637</v>
      </c>
      <c r="B444">
        <v>45.407700295374497</v>
      </c>
      <c r="C444" t="s">
        <v>4</v>
      </c>
      <c r="D444" t="s">
        <v>8</v>
      </c>
      <c r="E444" s="3" t="str">
        <f t="shared" si="6"/>
        <v>No Outlier</v>
      </c>
    </row>
    <row r="445" spans="1:5" x14ac:dyDescent="0.25">
      <c r="A445" s="1">
        <v>44638</v>
      </c>
      <c r="B445">
        <v>23785.7048172451</v>
      </c>
      <c r="C445" t="s">
        <v>9</v>
      </c>
      <c r="D445" t="s">
        <v>7</v>
      </c>
      <c r="E445" s="3" t="str">
        <f t="shared" si="6"/>
        <v>No Outlier</v>
      </c>
    </row>
    <row r="446" spans="1:5" x14ac:dyDescent="0.25">
      <c r="A446" s="1">
        <v>44639</v>
      </c>
      <c r="B446">
        <v>15.134445136266301</v>
      </c>
      <c r="C446" t="s">
        <v>11</v>
      </c>
      <c r="D446" t="s">
        <v>5</v>
      </c>
      <c r="E446" s="3" t="str">
        <f t="shared" si="6"/>
        <v>No Outlier</v>
      </c>
    </row>
    <row r="447" spans="1:5" x14ac:dyDescent="0.25">
      <c r="A447" s="1">
        <v>44640</v>
      </c>
      <c r="B447">
        <v>13492.608408456201</v>
      </c>
      <c r="C447" t="s">
        <v>4</v>
      </c>
      <c r="D447" t="s">
        <v>7</v>
      </c>
      <c r="E447" s="3" t="str">
        <f t="shared" si="6"/>
        <v>No Outlier</v>
      </c>
    </row>
    <row r="448" spans="1:5" x14ac:dyDescent="0.25">
      <c r="A448" s="1">
        <v>44641</v>
      </c>
      <c r="B448">
        <v>7.0224277444013197</v>
      </c>
      <c r="C448" t="s">
        <v>6</v>
      </c>
      <c r="D448" t="s">
        <v>5</v>
      </c>
      <c r="E448" s="3" t="str">
        <f t="shared" si="6"/>
        <v>No Outlier</v>
      </c>
    </row>
    <row r="449" spans="1:5" x14ac:dyDescent="0.25">
      <c r="A449" s="1">
        <v>44642</v>
      </c>
      <c r="B449">
        <v>1.3856326545572699</v>
      </c>
      <c r="C449" t="s">
        <v>4</v>
      </c>
      <c r="D449" t="s">
        <v>5</v>
      </c>
      <c r="E449" s="3" t="str">
        <f t="shared" si="6"/>
        <v>No Outlier</v>
      </c>
    </row>
    <row r="450" spans="1:5" x14ac:dyDescent="0.25">
      <c r="A450" s="1">
        <v>44643</v>
      </c>
      <c r="B450">
        <v>7.9342810856147699</v>
      </c>
      <c r="C450" t="s">
        <v>10</v>
      </c>
      <c r="D450" t="s">
        <v>5</v>
      </c>
      <c r="E450" s="3" t="str">
        <f t="shared" si="6"/>
        <v>No Outlier</v>
      </c>
    </row>
    <row r="451" spans="1:5" x14ac:dyDescent="0.25">
      <c r="A451" s="1">
        <v>44644</v>
      </c>
      <c r="B451">
        <v>56.687203574941897</v>
      </c>
      <c r="C451" t="s">
        <v>11</v>
      </c>
      <c r="D451" t="s">
        <v>8</v>
      </c>
      <c r="E451" s="3" t="str">
        <f t="shared" si="6"/>
        <v>No Outlier</v>
      </c>
    </row>
    <row r="452" spans="1:5" x14ac:dyDescent="0.25">
      <c r="A452" s="1">
        <v>44645</v>
      </c>
      <c r="B452">
        <v>3.8813161695235299</v>
      </c>
      <c r="C452" t="s">
        <v>10</v>
      </c>
      <c r="D452" t="s">
        <v>5</v>
      </c>
      <c r="E452" s="3" t="str">
        <f t="shared" si="6"/>
        <v>No Outlier</v>
      </c>
    </row>
    <row r="453" spans="1:5" x14ac:dyDescent="0.25">
      <c r="A453" s="1">
        <v>44646</v>
      </c>
      <c r="B453">
        <v>33.2150010239652</v>
      </c>
      <c r="C453" t="s">
        <v>10</v>
      </c>
      <c r="D453" t="s">
        <v>8</v>
      </c>
      <c r="E453" s="3" t="str">
        <f t="shared" ref="E453:E516" si="7">IF(OR(B453&lt;$I$11,B453&gt;$I$10), "Outlier", "No Outlier")</f>
        <v>No Outlier</v>
      </c>
    </row>
    <row r="454" spans="1:5" x14ac:dyDescent="0.25">
      <c r="A454" s="1">
        <v>44647</v>
      </c>
      <c r="B454">
        <v>19106.080560089598</v>
      </c>
      <c r="C454" t="s">
        <v>11</v>
      </c>
      <c r="D454" t="s">
        <v>7</v>
      </c>
      <c r="E454" s="3" t="str">
        <f t="shared" si="7"/>
        <v>No Outlier</v>
      </c>
    </row>
    <row r="455" spans="1:5" x14ac:dyDescent="0.25">
      <c r="A455" s="1">
        <v>44648</v>
      </c>
      <c r="B455">
        <v>4.02324480745534</v>
      </c>
      <c r="C455" t="s">
        <v>9</v>
      </c>
      <c r="D455" t="s">
        <v>5</v>
      </c>
      <c r="E455" s="3" t="str">
        <f t="shared" si="7"/>
        <v>No Outlier</v>
      </c>
    </row>
    <row r="456" spans="1:5" x14ac:dyDescent="0.25">
      <c r="A456" s="1">
        <v>44649</v>
      </c>
      <c r="B456">
        <v>86.806151840862199</v>
      </c>
      <c r="C456" t="s">
        <v>11</v>
      </c>
      <c r="D456" t="s">
        <v>8</v>
      </c>
      <c r="E456" s="3" t="str">
        <f t="shared" si="7"/>
        <v>No Outlier</v>
      </c>
    </row>
    <row r="457" spans="1:5" x14ac:dyDescent="0.25">
      <c r="A457" s="1">
        <v>44650</v>
      </c>
      <c r="B457">
        <v>72.542214697259595</v>
      </c>
      <c r="C457" t="s">
        <v>6</v>
      </c>
      <c r="D457" t="s">
        <v>8</v>
      </c>
      <c r="E457" s="3" t="str">
        <f t="shared" si="7"/>
        <v>No Outlier</v>
      </c>
    </row>
    <row r="458" spans="1:5" x14ac:dyDescent="0.25">
      <c r="A458" s="1">
        <v>44651</v>
      </c>
      <c r="B458">
        <v>92523.857418660904</v>
      </c>
      <c r="C458" t="s">
        <v>10</v>
      </c>
      <c r="D458" t="s">
        <v>7</v>
      </c>
      <c r="E458" s="3" t="str">
        <f t="shared" si="7"/>
        <v>Outlier</v>
      </c>
    </row>
    <row r="459" spans="1:5" x14ac:dyDescent="0.25">
      <c r="A459" s="1">
        <v>44652</v>
      </c>
      <c r="B459">
        <v>20</v>
      </c>
      <c r="C459" t="s">
        <v>6</v>
      </c>
      <c r="D459" t="s">
        <v>5</v>
      </c>
      <c r="E459" s="3" t="str">
        <f t="shared" si="7"/>
        <v>No Outlier</v>
      </c>
    </row>
    <row r="460" spans="1:5" x14ac:dyDescent="0.25">
      <c r="A460" s="1">
        <v>44653</v>
      </c>
      <c r="B460">
        <v>20057.7616459237</v>
      </c>
      <c r="C460" t="s">
        <v>4</v>
      </c>
      <c r="D460" t="s">
        <v>7</v>
      </c>
      <c r="E460" s="3" t="str">
        <f t="shared" si="7"/>
        <v>No Outlier</v>
      </c>
    </row>
    <row r="461" spans="1:5" x14ac:dyDescent="0.25">
      <c r="A461" s="1">
        <v>44654</v>
      </c>
      <c r="B461">
        <v>73957.675566312799</v>
      </c>
      <c r="C461" t="s">
        <v>4</v>
      </c>
      <c r="D461" t="s">
        <v>7</v>
      </c>
      <c r="E461" s="3" t="str">
        <f t="shared" si="7"/>
        <v>Outlier</v>
      </c>
    </row>
    <row r="462" spans="1:5" x14ac:dyDescent="0.25">
      <c r="A462" s="1">
        <v>44655</v>
      </c>
      <c r="B462">
        <v>11.199699452301999</v>
      </c>
      <c r="C462" t="s">
        <v>11</v>
      </c>
      <c r="D462" t="s">
        <v>5</v>
      </c>
      <c r="E462" s="3" t="str">
        <f t="shared" si="7"/>
        <v>No Outlier</v>
      </c>
    </row>
    <row r="463" spans="1:5" x14ac:dyDescent="0.25">
      <c r="A463" s="1">
        <v>44656</v>
      </c>
      <c r="B463">
        <v>20</v>
      </c>
      <c r="C463" t="s">
        <v>10</v>
      </c>
      <c r="D463" t="s">
        <v>5</v>
      </c>
      <c r="E463" s="3" t="str">
        <f t="shared" si="7"/>
        <v>No Outlier</v>
      </c>
    </row>
    <row r="464" spans="1:5" x14ac:dyDescent="0.25">
      <c r="A464" s="1">
        <v>44657</v>
      </c>
      <c r="B464">
        <v>7.7935676668238303</v>
      </c>
      <c r="C464" t="s">
        <v>11</v>
      </c>
      <c r="D464" t="s">
        <v>5</v>
      </c>
      <c r="E464" s="3" t="str">
        <f t="shared" si="7"/>
        <v>No Outlier</v>
      </c>
    </row>
    <row r="465" spans="1:5" x14ac:dyDescent="0.25">
      <c r="A465" s="1">
        <v>44658</v>
      </c>
      <c r="B465">
        <v>11.9588861375824</v>
      </c>
      <c r="C465" t="s">
        <v>10</v>
      </c>
      <c r="D465" t="s">
        <v>5</v>
      </c>
      <c r="E465" s="3" t="str">
        <f t="shared" si="7"/>
        <v>No Outlier</v>
      </c>
    </row>
    <row r="466" spans="1:5" x14ac:dyDescent="0.25">
      <c r="A466" s="1">
        <v>44659</v>
      </c>
      <c r="B466">
        <v>81182.154044278999</v>
      </c>
      <c r="C466" t="s">
        <v>4</v>
      </c>
      <c r="D466" t="s">
        <v>7</v>
      </c>
      <c r="E466" s="3" t="str">
        <f t="shared" si="7"/>
        <v>Outlier</v>
      </c>
    </row>
    <row r="467" spans="1:5" x14ac:dyDescent="0.25">
      <c r="A467" s="1">
        <v>44660</v>
      </c>
      <c r="B467">
        <v>60.542710784727902</v>
      </c>
      <c r="C467" t="s">
        <v>11</v>
      </c>
      <c r="D467" t="s">
        <v>8</v>
      </c>
      <c r="E467" s="3" t="str">
        <f t="shared" si="7"/>
        <v>No Outlier</v>
      </c>
    </row>
    <row r="468" spans="1:5" x14ac:dyDescent="0.25">
      <c r="A468" s="1">
        <v>44661</v>
      </c>
      <c r="B468">
        <v>18764.657507886099</v>
      </c>
      <c r="C468" t="s">
        <v>4</v>
      </c>
      <c r="D468" t="s">
        <v>7</v>
      </c>
      <c r="E468" s="3" t="str">
        <f t="shared" si="7"/>
        <v>No Outlier</v>
      </c>
    </row>
    <row r="469" spans="1:5" x14ac:dyDescent="0.25">
      <c r="A469" s="1">
        <v>44662</v>
      </c>
      <c r="B469">
        <v>12.719991645295201</v>
      </c>
      <c r="C469" t="s">
        <v>9</v>
      </c>
      <c r="D469" t="s">
        <v>8</v>
      </c>
      <c r="E469" s="3" t="str">
        <f t="shared" si="7"/>
        <v>No Outlier</v>
      </c>
    </row>
    <row r="470" spans="1:5" x14ac:dyDescent="0.25">
      <c r="A470" s="1">
        <v>44663</v>
      </c>
      <c r="B470">
        <v>7.5592547099327101</v>
      </c>
      <c r="C470" t="s">
        <v>9</v>
      </c>
      <c r="D470" t="s">
        <v>5</v>
      </c>
      <c r="E470" s="3" t="str">
        <f t="shared" si="7"/>
        <v>No Outlier</v>
      </c>
    </row>
    <row r="471" spans="1:5" x14ac:dyDescent="0.25">
      <c r="A471" s="1">
        <v>44664</v>
      </c>
      <c r="B471">
        <v>68865.713456284997</v>
      </c>
      <c r="C471" t="s">
        <v>11</v>
      </c>
      <c r="D471" t="s">
        <v>7</v>
      </c>
      <c r="E471" s="3" t="str">
        <f t="shared" si="7"/>
        <v>Outlier</v>
      </c>
    </row>
    <row r="472" spans="1:5" x14ac:dyDescent="0.25">
      <c r="A472" s="1">
        <v>44665</v>
      </c>
      <c r="B472">
        <v>44378.517805523697</v>
      </c>
      <c r="C472" t="s">
        <v>6</v>
      </c>
      <c r="D472" t="s">
        <v>7</v>
      </c>
      <c r="E472" s="3" t="str">
        <f t="shared" si="7"/>
        <v>No Outlier</v>
      </c>
    </row>
    <row r="473" spans="1:5" x14ac:dyDescent="0.25">
      <c r="A473" s="1">
        <v>44666</v>
      </c>
      <c r="B473">
        <v>14.337956620575</v>
      </c>
      <c r="C473" t="s">
        <v>9</v>
      </c>
      <c r="D473" t="s">
        <v>5</v>
      </c>
      <c r="E473" s="3" t="str">
        <f t="shared" si="7"/>
        <v>No Outlier</v>
      </c>
    </row>
    <row r="474" spans="1:5" x14ac:dyDescent="0.25">
      <c r="A474" s="1">
        <v>44667</v>
      </c>
      <c r="B474">
        <v>76.820742718271006</v>
      </c>
      <c r="C474" t="s">
        <v>9</v>
      </c>
      <c r="D474" t="s">
        <v>8</v>
      </c>
      <c r="E474" s="3" t="str">
        <f t="shared" si="7"/>
        <v>No Outlier</v>
      </c>
    </row>
    <row r="475" spans="1:5" x14ac:dyDescent="0.25">
      <c r="A475" s="1">
        <v>44668</v>
      </c>
      <c r="B475">
        <v>20889.170241349999</v>
      </c>
      <c r="C475" t="s">
        <v>10</v>
      </c>
      <c r="D475" t="s">
        <v>7</v>
      </c>
      <c r="E475" s="3" t="str">
        <f t="shared" si="7"/>
        <v>No Outlier</v>
      </c>
    </row>
    <row r="476" spans="1:5" x14ac:dyDescent="0.25">
      <c r="A476" s="1">
        <v>44669</v>
      </c>
      <c r="B476">
        <v>2.26288163403609</v>
      </c>
      <c r="C476" t="s">
        <v>6</v>
      </c>
      <c r="D476" t="s">
        <v>5</v>
      </c>
      <c r="E476" s="3" t="str">
        <f t="shared" si="7"/>
        <v>No Outlier</v>
      </c>
    </row>
    <row r="477" spans="1:5" x14ac:dyDescent="0.25">
      <c r="A477" s="1">
        <v>44670</v>
      </c>
      <c r="B477">
        <v>9.8296899338973898</v>
      </c>
      <c r="C477" t="s">
        <v>4</v>
      </c>
      <c r="D477" t="s">
        <v>5</v>
      </c>
      <c r="E477" s="3" t="str">
        <f t="shared" si="7"/>
        <v>No Outlier</v>
      </c>
    </row>
    <row r="478" spans="1:5" x14ac:dyDescent="0.25">
      <c r="A478" s="1">
        <v>44671</v>
      </c>
      <c r="B478">
        <v>15.322095306135299</v>
      </c>
      <c r="C478" t="s">
        <v>4</v>
      </c>
      <c r="D478" t="s">
        <v>5</v>
      </c>
      <c r="E478" s="3" t="str">
        <f t="shared" si="7"/>
        <v>No Outlier</v>
      </c>
    </row>
    <row r="479" spans="1:5" x14ac:dyDescent="0.25">
      <c r="A479" s="1">
        <v>44672</v>
      </c>
      <c r="B479">
        <v>55776.938082382803</v>
      </c>
      <c r="C479" t="s">
        <v>9</v>
      </c>
      <c r="D479" t="s">
        <v>7</v>
      </c>
      <c r="E479" s="3" t="str">
        <f t="shared" si="7"/>
        <v>No Outlier</v>
      </c>
    </row>
    <row r="480" spans="1:5" x14ac:dyDescent="0.25">
      <c r="A480" s="1">
        <v>44673</v>
      </c>
      <c r="B480">
        <v>18364.552440415398</v>
      </c>
      <c r="C480" t="s">
        <v>9</v>
      </c>
      <c r="D480" t="s">
        <v>7</v>
      </c>
      <c r="E480" s="3" t="str">
        <f t="shared" si="7"/>
        <v>No Outlier</v>
      </c>
    </row>
    <row r="481" spans="1:5" x14ac:dyDescent="0.25">
      <c r="A481" s="1">
        <v>44674</v>
      </c>
      <c r="B481">
        <v>39821.965572197099</v>
      </c>
      <c r="C481" t="s">
        <v>4</v>
      </c>
      <c r="D481" t="s">
        <v>7</v>
      </c>
      <c r="E481" s="3" t="str">
        <f t="shared" si="7"/>
        <v>No Outlier</v>
      </c>
    </row>
    <row r="482" spans="1:5" x14ac:dyDescent="0.25">
      <c r="A482" s="1">
        <v>44675</v>
      </c>
      <c r="B482">
        <v>48908.249724004003</v>
      </c>
      <c r="C482" t="s">
        <v>4</v>
      </c>
      <c r="D482" t="s">
        <v>7</v>
      </c>
      <c r="E482" s="3" t="str">
        <f t="shared" si="7"/>
        <v>No Outlier</v>
      </c>
    </row>
    <row r="483" spans="1:5" x14ac:dyDescent="0.25">
      <c r="A483" s="1">
        <v>44676</v>
      </c>
      <c r="B483">
        <v>95.927812698594906</v>
      </c>
      <c r="C483" t="s">
        <v>9</v>
      </c>
      <c r="D483" t="s">
        <v>8</v>
      </c>
      <c r="E483" s="3" t="str">
        <f t="shared" si="7"/>
        <v>No Outlier</v>
      </c>
    </row>
    <row r="484" spans="1:5" x14ac:dyDescent="0.25">
      <c r="A484" s="1">
        <v>44677</v>
      </c>
      <c r="B484">
        <v>87.199909836663096</v>
      </c>
      <c r="C484" t="s">
        <v>10</v>
      </c>
      <c r="D484" t="s">
        <v>8</v>
      </c>
      <c r="E484" s="3" t="str">
        <f t="shared" si="7"/>
        <v>No Outlier</v>
      </c>
    </row>
    <row r="485" spans="1:5" x14ac:dyDescent="0.25">
      <c r="A485" s="1">
        <v>44678</v>
      </c>
      <c r="B485">
        <v>77498.102298583806</v>
      </c>
      <c r="C485" t="s">
        <v>9</v>
      </c>
      <c r="D485" t="s">
        <v>7</v>
      </c>
      <c r="E485" s="3" t="str">
        <f t="shared" si="7"/>
        <v>Outlier</v>
      </c>
    </row>
    <row r="486" spans="1:5" x14ac:dyDescent="0.25">
      <c r="A486" s="1">
        <v>44679</v>
      </c>
      <c r="B486">
        <v>17.320976844827801</v>
      </c>
      <c r="C486" t="s">
        <v>10</v>
      </c>
      <c r="D486" t="s">
        <v>8</v>
      </c>
      <c r="E486" s="3" t="str">
        <f t="shared" si="7"/>
        <v>No Outlier</v>
      </c>
    </row>
    <row r="487" spans="1:5" x14ac:dyDescent="0.25">
      <c r="A487" s="1">
        <v>44680</v>
      </c>
      <c r="B487">
        <v>10.607983179606901</v>
      </c>
      <c r="C487" t="s">
        <v>9</v>
      </c>
      <c r="D487" t="s">
        <v>5</v>
      </c>
      <c r="E487" s="3" t="str">
        <f t="shared" si="7"/>
        <v>No Outlier</v>
      </c>
    </row>
    <row r="488" spans="1:5" x14ac:dyDescent="0.25">
      <c r="A488" s="1">
        <v>44681</v>
      </c>
      <c r="B488">
        <v>3.4439479722415598</v>
      </c>
      <c r="C488" t="s">
        <v>9</v>
      </c>
      <c r="D488" t="s">
        <v>5</v>
      </c>
      <c r="E488" s="3" t="str">
        <f t="shared" si="7"/>
        <v>No Outlier</v>
      </c>
    </row>
    <row r="489" spans="1:5" x14ac:dyDescent="0.25">
      <c r="A489" s="1">
        <v>44682</v>
      </c>
      <c r="B489">
        <v>24460.004677950601</v>
      </c>
      <c r="C489" t="s">
        <v>9</v>
      </c>
      <c r="D489" t="s">
        <v>7</v>
      </c>
      <c r="E489" s="3" t="str">
        <f t="shared" si="7"/>
        <v>No Outlier</v>
      </c>
    </row>
    <row r="490" spans="1:5" x14ac:dyDescent="0.25">
      <c r="A490" s="1">
        <v>44683</v>
      </c>
      <c r="B490">
        <v>19.6406033047795</v>
      </c>
      <c r="C490" t="s">
        <v>10</v>
      </c>
      <c r="D490" t="s">
        <v>5</v>
      </c>
      <c r="E490" s="3" t="str">
        <f t="shared" si="7"/>
        <v>No Outlier</v>
      </c>
    </row>
    <row r="491" spans="1:5" x14ac:dyDescent="0.25">
      <c r="A491" s="1">
        <v>44684</v>
      </c>
      <c r="B491">
        <v>1.5393569587486999</v>
      </c>
      <c r="C491" t="s">
        <v>11</v>
      </c>
      <c r="D491" t="s">
        <v>5</v>
      </c>
      <c r="E491" s="3" t="str">
        <f t="shared" si="7"/>
        <v>No Outlier</v>
      </c>
    </row>
    <row r="492" spans="1:5" x14ac:dyDescent="0.25">
      <c r="A492" s="1">
        <v>44685</v>
      </c>
      <c r="B492">
        <v>11464.0402439809</v>
      </c>
      <c r="C492" t="s">
        <v>9</v>
      </c>
      <c r="D492" t="s">
        <v>7</v>
      </c>
      <c r="E492" s="3" t="str">
        <f t="shared" si="7"/>
        <v>No Outlier</v>
      </c>
    </row>
    <row r="493" spans="1:5" x14ac:dyDescent="0.25">
      <c r="A493" s="1">
        <v>44686</v>
      </c>
      <c r="B493">
        <v>70.051224980843401</v>
      </c>
      <c r="C493" t="s">
        <v>9</v>
      </c>
      <c r="D493" t="s">
        <v>8</v>
      </c>
      <c r="E493" s="3" t="str">
        <f t="shared" si="7"/>
        <v>No Outlier</v>
      </c>
    </row>
    <row r="494" spans="1:5" x14ac:dyDescent="0.25">
      <c r="A494" s="1">
        <v>44687</v>
      </c>
      <c r="B494">
        <v>59.077050145753603</v>
      </c>
      <c r="C494" t="s">
        <v>11</v>
      </c>
      <c r="D494" t="s">
        <v>8</v>
      </c>
      <c r="E494" s="3" t="str">
        <f t="shared" si="7"/>
        <v>No Outlier</v>
      </c>
    </row>
    <row r="495" spans="1:5" x14ac:dyDescent="0.25">
      <c r="A495" s="1">
        <v>44688</v>
      </c>
      <c r="B495">
        <v>90.918956797801798</v>
      </c>
      <c r="C495" t="s">
        <v>9</v>
      </c>
      <c r="D495" t="s">
        <v>8</v>
      </c>
      <c r="E495" s="3" t="str">
        <f t="shared" si="7"/>
        <v>No Outlier</v>
      </c>
    </row>
    <row r="496" spans="1:5" x14ac:dyDescent="0.25">
      <c r="A496" s="1">
        <v>44689</v>
      </c>
      <c r="B496">
        <v>61.133973437423499</v>
      </c>
      <c r="C496" t="s">
        <v>10</v>
      </c>
      <c r="D496" t="s">
        <v>8</v>
      </c>
      <c r="E496" s="3" t="str">
        <f t="shared" si="7"/>
        <v>No Outlier</v>
      </c>
    </row>
    <row r="497" spans="1:5" x14ac:dyDescent="0.25">
      <c r="A497" s="1">
        <v>44690</v>
      </c>
      <c r="B497">
        <v>27.5411106771639</v>
      </c>
      <c r="C497" t="s">
        <v>6</v>
      </c>
      <c r="D497" t="s">
        <v>8</v>
      </c>
      <c r="E497" s="3" t="str">
        <f t="shared" si="7"/>
        <v>No Outlier</v>
      </c>
    </row>
    <row r="498" spans="1:5" x14ac:dyDescent="0.25">
      <c r="A498" s="1">
        <v>44691</v>
      </c>
      <c r="B498">
        <v>43.534256066095502</v>
      </c>
      <c r="C498" t="s">
        <v>11</v>
      </c>
      <c r="D498" t="s">
        <v>8</v>
      </c>
      <c r="E498" s="3" t="str">
        <f t="shared" si="7"/>
        <v>No Outlier</v>
      </c>
    </row>
    <row r="499" spans="1:5" x14ac:dyDescent="0.25">
      <c r="A499" s="1">
        <v>44692</v>
      </c>
      <c r="B499">
        <v>61013.2927598155</v>
      </c>
      <c r="C499" t="s">
        <v>6</v>
      </c>
      <c r="D499" t="s">
        <v>7</v>
      </c>
      <c r="E499" s="3" t="str">
        <f t="shared" si="7"/>
        <v>No Outlier</v>
      </c>
    </row>
    <row r="500" spans="1:5" x14ac:dyDescent="0.25">
      <c r="A500" s="1">
        <v>44693</v>
      </c>
      <c r="B500">
        <v>59.487064251706599</v>
      </c>
      <c r="C500" t="s">
        <v>10</v>
      </c>
      <c r="D500" t="s">
        <v>8</v>
      </c>
      <c r="E500" s="3" t="str">
        <f t="shared" si="7"/>
        <v>No Outlier</v>
      </c>
    </row>
    <row r="501" spans="1:5" x14ac:dyDescent="0.25">
      <c r="A501" s="1">
        <v>44694</v>
      </c>
      <c r="B501">
        <v>3.2612841103647301</v>
      </c>
      <c r="C501" t="s">
        <v>10</v>
      </c>
      <c r="D501" t="s">
        <v>5</v>
      </c>
      <c r="E501" s="3" t="str">
        <f t="shared" si="7"/>
        <v>No Outlier</v>
      </c>
    </row>
    <row r="502" spans="1:5" x14ac:dyDescent="0.25">
      <c r="A502" s="1">
        <v>44695</v>
      </c>
      <c r="B502">
        <v>19.056399800940401</v>
      </c>
      <c r="C502" t="s">
        <v>10</v>
      </c>
      <c r="D502" t="s">
        <v>5</v>
      </c>
      <c r="E502" s="3" t="str">
        <f t="shared" si="7"/>
        <v>No Outlier</v>
      </c>
    </row>
    <row r="503" spans="1:5" x14ac:dyDescent="0.25">
      <c r="A503" s="1">
        <v>44696</v>
      </c>
      <c r="B503">
        <v>18.8660967324561</v>
      </c>
      <c r="C503" t="s">
        <v>10</v>
      </c>
      <c r="D503" t="s">
        <v>8</v>
      </c>
      <c r="E503" s="3" t="str">
        <f t="shared" si="7"/>
        <v>No Outlier</v>
      </c>
    </row>
    <row r="504" spans="1:5" x14ac:dyDescent="0.25">
      <c r="A504" s="1">
        <v>44697</v>
      </c>
      <c r="B504">
        <v>9.6488590620400192</v>
      </c>
      <c r="C504" t="s">
        <v>10</v>
      </c>
      <c r="D504" t="s">
        <v>5</v>
      </c>
      <c r="E504" s="3" t="str">
        <f t="shared" si="7"/>
        <v>No Outlier</v>
      </c>
    </row>
    <row r="505" spans="1:5" x14ac:dyDescent="0.25">
      <c r="A505" s="1">
        <v>44698</v>
      </c>
      <c r="B505">
        <v>75977.756970676404</v>
      </c>
      <c r="C505" t="s">
        <v>11</v>
      </c>
      <c r="D505" t="s">
        <v>7</v>
      </c>
      <c r="E505" s="3" t="str">
        <f t="shared" si="7"/>
        <v>Outlier</v>
      </c>
    </row>
    <row r="506" spans="1:5" x14ac:dyDescent="0.25">
      <c r="A506" s="1">
        <v>44699</v>
      </c>
      <c r="B506">
        <v>52.904964030124802</v>
      </c>
      <c r="C506" t="s">
        <v>4</v>
      </c>
      <c r="D506" t="s">
        <v>8</v>
      </c>
      <c r="E506" s="3" t="str">
        <f t="shared" si="7"/>
        <v>No Outlier</v>
      </c>
    </row>
    <row r="507" spans="1:5" x14ac:dyDescent="0.25">
      <c r="A507" s="1">
        <v>44700</v>
      </c>
      <c r="B507">
        <v>11969.8353854613</v>
      </c>
      <c r="C507" t="s">
        <v>10</v>
      </c>
      <c r="D507" t="s">
        <v>7</v>
      </c>
      <c r="E507" s="3" t="str">
        <f t="shared" si="7"/>
        <v>No Outlier</v>
      </c>
    </row>
    <row r="508" spans="1:5" x14ac:dyDescent="0.25">
      <c r="A508" s="1">
        <v>44701</v>
      </c>
      <c r="B508">
        <v>97.714384985605804</v>
      </c>
      <c r="C508" t="s">
        <v>6</v>
      </c>
      <c r="D508" t="s">
        <v>8</v>
      </c>
      <c r="E508" s="3" t="str">
        <f t="shared" si="7"/>
        <v>No Outlier</v>
      </c>
    </row>
    <row r="509" spans="1:5" x14ac:dyDescent="0.25">
      <c r="A509" s="1">
        <v>44702</v>
      </c>
      <c r="B509">
        <v>29788.896287235399</v>
      </c>
      <c r="C509" t="s">
        <v>10</v>
      </c>
      <c r="D509" t="s">
        <v>7</v>
      </c>
      <c r="E509" s="3" t="str">
        <f t="shared" si="7"/>
        <v>No Outlier</v>
      </c>
    </row>
    <row r="510" spans="1:5" x14ac:dyDescent="0.25">
      <c r="A510" s="1">
        <v>44703</v>
      </c>
      <c r="B510">
        <v>16.858476907475701</v>
      </c>
      <c r="C510" t="s">
        <v>4</v>
      </c>
      <c r="D510" t="s">
        <v>5</v>
      </c>
      <c r="E510" s="3" t="str">
        <f t="shared" si="7"/>
        <v>No Outlier</v>
      </c>
    </row>
    <row r="511" spans="1:5" x14ac:dyDescent="0.25">
      <c r="A511" s="1">
        <v>44704</v>
      </c>
      <c r="B511">
        <v>77088.3610273667</v>
      </c>
      <c r="C511" t="s">
        <v>9</v>
      </c>
      <c r="D511" t="s">
        <v>7</v>
      </c>
      <c r="E511" s="3" t="str">
        <f t="shared" si="7"/>
        <v>Outlier</v>
      </c>
    </row>
    <row r="512" spans="1:5" x14ac:dyDescent="0.25">
      <c r="A512" s="1">
        <v>44705</v>
      </c>
      <c r="B512">
        <v>50.239174643726599</v>
      </c>
      <c r="C512" t="s">
        <v>10</v>
      </c>
      <c r="D512" t="s">
        <v>8</v>
      </c>
      <c r="E512" s="3" t="str">
        <f t="shared" si="7"/>
        <v>No Outlier</v>
      </c>
    </row>
    <row r="513" spans="1:5" x14ac:dyDescent="0.25">
      <c r="A513" s="1">
        <v>44706</v>
      </c>
      <c r="B513">
        <v>11.942037112577101</v>
      </c>
      <c r="C513" t="s">
        <v>6</v>
      </c>
      <c r="D513" t="s">
        <v>8</v>
      </c>
      <c r="E513" s="3" t="str">
        <f t="shared" si="7"/>
        <v>No Outlier</v>
      </c>
    </row>
    <row r="514" spans="1:5" x14ac:dyDescent="0.25">
      <c r="A514" s="1">
        <v>44707</v>
      </c>
      <c r="B514">
        <v>9.3900338598168602</v>
      </c>
      <c r="C514" t="s">
        <v>4</v>
      </c>
      <c r="D514" t="s">
        <v>5</v>
      </c>
      <c r="E514" s="3" t="str">
        <f t="shared" si="7"/>
        <v>No Outlier</v>
      </c>
    </row>
    <row r="515" spans="1:5" x14ac:dyDescent="0.25">
      <c r="A515" s="1">
        <v>44708</v>
      </c>
      <c r="B515">
        <v>70639.707835032095</v>
      </c>
      <c r="C515" t="s">
        <v>10</v>
      </c>
      <c r="D515" t="s">
        <v>7</v>
      </c>
      <c r="E515" s="3" t="str">
        <f t="shared" si="7"/>
        <v>Outlier</v>
      </c>
    </row>
    <row r="516" spans="1:5" x14ac:dyDescent="0.25">
      <c r="A516" s="1">
        <v>44709</v>
      </c>
      <c r="B516">
        <v>9379.08855439734</v>
      </c>
      <c r="C516" t="s">
        <v>10</v>
      </c>
      <c r="D516" t="s">
        <v>7</v>
      </c>
      <c r="E516" s="3" t="str">
        <f t="shared" si="7"/>
        <v>No Outlier</v>
      </c>
    </row>
    <row r="517" spans="1:5" x14ac:dyDescent="0.25">
      <c r="A517" s="1">
        <v>44710</v>
      </c>
      <c r="B517">
        <v>75.545839010604894</v>
      </c>
      <c r="C517" t="s">
        <v>6</v>
      </c>
      <c r="D517" t="s">
        <v>8</v>
      </c>
      <c r="E517" s="3" t="str">
        <f t="shared" ref="E517:E580" si="8">IF(OR(B517&lt;$I$11,B517&gt;$I$10), "Outlier", "No Outlier")</f>
        <v>No Outlier</v>
      </c>
    </row>
    <row r="518" spans="1:5" x14ac:dyDescent="0.25">
      <c r="A518" s="1">
        <v>44711</v>
      </c>
      <c r="B518">
        <v>60.695689188435502</v>
      </c>
      <c r="C518" t="s">
        <v>11</v>
      </c>
      <c r="D518" t="s">
        <v>8</v>
      </c>
      <c r="E518" s="3" t="str">
        <f t="shared" si="8"/>
        <v>No Outlier</v>
      </c>
    </row>
    <row r="519" spans="1:5" x14ac:dyDescent="0.25">
      <c r="A519" s="1">
        <v>44712</v>
      </c>
      <c r="B519">
        <v>18.323002376306</v>
      </c>
      <c r="C519" t="s">
        <v>10</v>
      </c>
      <c r="D519" t="s">
        <v>8</v>
      </c>
      <c r="E519" s="3" t="str">
        <f t="shared" si="8"/>
        <v>No Outlier</v>
      </c>
    </row>
    <row r="520" spans="1:5" x14ac:dyDescent="0.25">
      <c r="A520" s="1">
        <v>44713</v>
      </c>
      <c r="B520">
        <v>8.8173700940974697</v>
      </c>
      <c r="C520" t="s">
        <v>6</v>
      </c>
      <c r="D520" t="s">
        <v>5</v>
      </c>
      <c r="E520" s="3" t="str">
        <f t="shared" si="8"/>
        <v>No Outlier</v>
      </c>
    </row>
    <row r="521" spans="1:5" x14ac:dyDescent="0.25">
      <c r="A521" s="1">
        <v>44714</v>
      </c>
      <c r="B521">
        <v>12.7718281471401</v>
      </c>
      <c r="C521" t="s">
        <v>11</v>
      </c>
      <c r="D521" t="s">
        <v>8</v>
      </c>
      <c r="E521" s="3" t="str">
        <f t="shared" si="8"/>
        <v>No Outlier</v>
      </c>
    </row>
    <row r="522" spans="1:5" x14ac:dyDescent="0.25">
      <c r="A522" s="1">
        <v>44715</v>
      </c>
      <c r="B522">
        <v>12.9967466836335</v>
      </c>
      <c r="C522" t="s">
        <v>10</v>
      </c>
      <c r="D522" t="s">
        <v>5</v>
      </c>
      <c r="E522" s="3" t="str">
        <f t="shared" si="8"/>
        <v>No Outlier</v>
      </c>
    </row>
    <row r="523" spans="1:5" x14ac:dyDescent="0.25">
      <c r="A523" s="1">
        <v>44716</v>
      </c>
      <c r="B523">
        <v>6.5714858762799997</v>
      </c>
      <c r="C523" t="s">
        <v>6</v>
      </c>
      <c r="D523" t="s">
        <v>5</v>
      </c>
      <c r="E523" s="3" t="str">
        <f t="shared" si="8"/>
        <v>No Outlier</v>
      </c>
    </row>
    <row r="524" spans="1:5" x14ac:dyDescent="0.25">
      <c r="A524" s="1">
        <v>44717</v>
      </c>
      <c r="B524">
        <v>10.623491410367301</v>
      </c>
      <c r="C524" t="s">
        <v>9</v>
      </c>
      <c r="D524" t="s">
        <v>5</v>
      </c>
      <c r="E524" s="3" t="str">
        <f t="shared" si="8"/>
        <v>No Outlier</v>
      </c>
    </row>
    <row r="525" spans="1:5" x14ac:dyDescent="0.25">
      <c r="A525" s="1">
        <v>44718</v>
      </c>
      <c r="B525">
        <v>86.079500175371194</v>
      </c>
      <c r="C525" t="s">
        <v>9</v>
      </c>
      <c r="D525" t="s">
        <v>8</v>
      </c>
      <c r="E525" s="3" t="str">
        <f t="shared" si="8"/>
        <v>No Outlier</v>
      </c>
    </row>
    <row r="526" spans="1:5" x14ac:dyDescent="0.25">
      <c r="A526" s="1">
        <v>44719</v>
      </c>
      <c r="B526">
        <v>11.948715037380801</v>
      </c>
      <c r="C526" t="s">
        <v>4</v>
      </c>
      <c r="D526" t="s">
        <v>5</v>
      </c>
      <c r="E526" s="3" t="str">
        <f t="shared" si="8"/>
        <v>No Outlier</v>
      </c>
    </row>
    <row r="527" spans="1:5" x14ac:dyDescent="0.25">
      <c r="A527" s="1">
        <v>44720</v>
      </c>
      <c r="B527">
        <v>49356.114437586897</v>
      </c>
      <c r="C527" t="s">
        <v>10</v>
      </c>
      <c r="D527" t="s">
        <v>7</v>
      </c>
      <c r="E527" s="3" t="str">
        <f t="shared" si="8"/>
        <v>No Outlier</v>
      </c>
    </row>
    <row r="528" spans="1:5" x14ac:dyDescent="0.25">
      <c r="A528" s="1">
        <v>44721</v>
      </c>
      <c r="B528">
        <v>61.015399735557502</v>
      </c>
      <c r="C528" t="s">
        <v>10</v>
      </c>
      <c r="D528" t="s">
        <v>8</v>
      </c>
      <c r="E528" s="3" t="str">
        <f t="shared" si="8"/>
        <v>No Outlier</v>
      </c>
    </row>
    <row r="529" spans="1:5" x14ac:dyDescent="0.25">
      <c r="A529" s="1">
        <v>44722</v>
      </c>
      <c r="B529">
        <v>27195.128250590398</v>
      </c>
      <c r="C529" t="s">
        <v>9</v>
      </c>
      <c r="D529" t="s">
        <v>7</v>
      </c>
      <c r="E529" s="3" t="str">
        <f t="shared" si="8"/>
        <v>No Outlier</v>
      </c>
    </row>
    <row r="530" spans="1:5" x14ac:dyDescent="0.25">
      <c r="A530" s="1">
        <v>44723</v>
      </c>
      <c r="B530">
        <v>9.6163438962953194</v>
      </c>
      <c r="C530" t="s">
        <v>11</v>
      </c>
      <c r="D530" t="s">
        <v>5</v>
      </c>
      <c r="E530" s="3" t="str">
        <f t="shared" si="8"/>
        <v>No Outlier</v>
      </c>
    </row>
    <row r="531" spans="1:5" x14ac:dyDescent="0.25">
      <c r="A531" s="1">
        <v>44724</v>
      </c>
      <c r="B531">
        <v>9394.9305535543299</v>
      </c>
      <c r="C531" t="s">
        <v>4</v>
      </c>
      <c r="D531" t="s">
        <v>7</v>
      </c>
      <c r="E531" s="3" t="str">
        <f t="shared" si="8"/>
        <v>No Outlier</v>
      </c>
    </row>
    <row r="532" spans="1:5" x14ac:dyDescent="0.25">
      <c r="A532" s="1">
        <v>44725</v>
      </c>
      <c r="B532">
        <v>6.3657673258649501</v>
      </c>
      <c r="C532" t="s">
        <v>6</v>
      </c>
      <c r="D532" t="s">
        <v>5</v>
      </c>
      <c r="E532" s="3" t="str">
        <f t="shared" si="8"/>
        <v>No Outlier</v>
      </c>
    </row>
    <row r="533" spans="1:5" x14ac:dyDescent="0.25">
      <c r="A533" s="1">
        <v>44726</v>
      </c>
      <c r="B533">
        <v>8.8010198249105294</v>
      </c>
      <c r="C533" t="s">
        <v>9</v>
      </c>
      <c r="D533" t="s">
        <v>5</v>
      </c>
      <c r="E533" s="3" t="str">
        <f t="shared" si="8"/>
        <v>No Outlier</v>
      </c>
    </row>
    <row r="534" spans="1:5" x14ac:dyDescent="0.25">
      <c r="A534" s="1">
        <v>44727</v>
      </c>
      <c r="B534">
        <v>4.1139968704383003</v>
      </c>
      <c r="C534" t="s">
        <v>9</v>
      </c>
      <c r="D534" t="s">
        <v>5</v>
      </c>
      <c r="E534" s="3" t="str">
        <f t="shared" si="8"/>
        <v>No Outlier</v>
      </c>
    </row>
    <row r="535" spans="1:5" x14ac:dyDescent="0.25">
      <c r="A535" s="1">
        <v>44728</v>
      </c>
      <c r="B535">
        <v>24.6341781062</v>
      </c>
      <c r="C535" t="s">
        <v>9</v>
      </c>
      <c r="D535" t="s">
        <v>8</v>
      </c>
      <c r="E535" s="3" t="str">
        <f t="shared" si="8"/>
        <v>No Outlier</v>
      </c>
    </row>
    <row r="536" spans="1:5" x14ac:dyDescent="0.25">
      <c r="A536" s="1">
        <v>44729</v>
      </c>
      <c r="B536">
        <v>19.695826649953599</v>
      </c>
      <c r="C536" t="s">
        <v>9</v>
      </c>
      <c r="D536" t="s">
        <v>5</v>
      </c>
      <c r="E536" s="3" t="str">
        <f t="shared" si="8"/>
        <v>No Outlier</v>
      </c>
    </row>
    <row r="537" spans="1:5" x14ac:dyDescent="0.25">
      <c r="A537" s="1">
        <v>44730</v>
      </c>
      <c r="B537">
        <v>53.294108474351503</v>
      </c>
      <c r="C537" t="s">
        <v>9</v>
      </c>
      <c r="D537" t="s">
        <v>8</v>
      </c>
      <c r="E537" s="3" t="str">
        <f t="shared" si="8"/>
        <v>No Outlier</v>
      </c>
    </row>
    <row r="538" spans="1:5" x14ac:dyDescent="0.25">
      <c r="A538" s="1">
        <v>44731</v>
      </c>
      <c r="B538">
        <v>8.9341876879782394</v>
      </c>
      <c r="C538" t="s">
        <v>9</v>
      </c>
      <c r="D538" t="s">
        <v>5</v>
      </c>
      <c r="E538" s="3" t="str">
        <f t="shared" si="8"/>
        <v>No Outlier</v>
      </c>
    </row>
    <row r="539" spans="1:5" x14ac:dyDescent="0.25">
      <c r="A539" s="1">
        <v>44732</v>
      </c>
      <c r="B539">
        <v>52.087764962896799</v>
      </c>
      <c r="C539" t="s">
        <v>11</v>
      </c>
      <c r="D539" t="s">
        <v>8</v>
      </c>
      <c r="E539" s="3" t="str">
        <f t="shared" si="8"/>
        <v>No Outlier</v>
      </c>
    </row>
    <row r="540" spans="1:5" x14ac:dyDescent="0.25">
      <c r="A540" s="1">
        <v>44733</v>
      </c>
      <c r="B540">
        <v>45.330037141744597</v>
      </c>
      <c r="C540" t="s">
        <v>11</v>
      </c>
      <c r="D540" t="s">
        <v>8</v>
      </c>
      <c r="E540" s="3" t="str">
        <f t="shared" si="8"/>
        <v>No Outlier</v>
      </c>
    </row>
    <row r="541" spans="1:5" x14ac:dyDescent="0.25">
      <c r="A541" s="1">
        <v>44734</v>
      </c>
      <c r="B541">
        <v>56.077905443586502</v>
      </c>
      <c r="C541" t="s">
        <v>11</v>
      </c>
      <c r="D541" t="s">
        <v>8</v>
      </c>
      <c r="E541" s="3" t="str">
        <f t="shared" si="8"/>
        <v>No Outlier</v>
      </c>
    </row>
    <row r="542" spans="1:5" x14ac:dyDescent="0.25">
      <c r="A542" s="1">
        <v>44735</v>
      </c>
      <c r="B542">
        <v>10.4538408123819</v>
      </c>
      <c r="C542" t="s">
        <v>9</v>
      </c>
      <c r="D542" t="s">
        <v>5</v>
      </c>
      <c r="E542" s="3" t="str">
        <f t="shared" si="8"/>
        <v>No Outlier</v>
      </c>
    </row>
    <row r="543" spans="1:5" x14ac:dyDescent="0.25">
      <c r="A543" s="1">
        <v>44736</v>
      </c>
      <c r="B543">
        <v>5.0405269700112596</v>
      </c>
      <c r="C543" t="s">
        <v>11</v>
      </c>
      <c r="D543" t="s">
        <v>5</v>
      </c>
      <c r="E543" s="3" t="str">
        <f t="shared" si="8"/>
        <v>No Outlier</v>
      </c>
    </row>
    <row r="544" spans="1:5" x14ac:dyDescent="0.25">
      <c r="A544" s="1">
        <v>44737</v>
      </c>
      <c r="B544">
        <v>11.275714049555299</v>
      </c>
      <c r="C544" t="s">
        <v>9</v>
      </c>
      <c r="D544" t="s">
        <v>5</v>
      </c>
      <c r="E544" s="3" t="str">
        <f t="shared" si="8"/>
        <v>No Outlier</v>
      </c>
    </row>
    <row r="545" spans="1:5" x14ac:dyDescent="0.25">
      <c r="A545" s="1">
        <v>44738</v>
      </c>
      <c r="B545">
        <v>14.481379326534199</v>
      </c>
      <c r="C545" t="s">
        <v>6</v>
      </c>
      <c r="D545" t="s">
        <v>5</v>
      </c>
      <c r="E545" s="3" t="str">
        <f t="shared" si="8"/>
        <v>No Outlier</v>
      </c>
    </row>
    <row r="546" spans="1:5" x14ac:dyDescent="0.25">
      <c r="A546" s="1">
        <v>44739</v>
      </c>
      <c r="B546">
        <v>92525.863315316601</v>
      </c>
      <c r="C546" t="s">
        <v>4</v>
      </c>
      <c r="D546" t="s">
        <v>7</v>
      </c>
      <c r="E546" s="3" t="str">
        <f t="shared" si="8"/>
        <v>Outlier</v>
      </c>
    </row>
    <row r="547" spans="1:5" x14ac:dyDescent="0.25">
      <c r="A547" s="1">
        <v>44740</v>
      </c>
      <c r="B547">
        <v>86777.645827496803</v>
      </c>
      <c r="C547" t="s">
        <v>11</v>
      </c>
      <c r="D547" t="s">
        <v>7</v>
      </c>
      <c r="E547" s="3" t="str">
        <f t="shared" si="8"/>
        <v>Outlier</v>
      </c>
    </row>
    <row r="548" spans="1:5" x14ac:dyDescent="0.25">
      <c r="A548" s="1">
        <v>44741</v>
      </c>
      <c r="B548">
        <v>8120.7523799930304</v>
      </c>
      <c r="C548" t="s">
        <v>6</v>
      </c>
      <c r="D548" t="s">
        <v>7</v>
      </c>
      <c r="E548" s="3" t="str">
        <f t="shared" si="8"/>
        <v>No Outlier</v>
      </c>
    </row>
    <row r="549" spans="1:5" x14ac:dyDescent="0.25">
      <c r="A549" s="1">
        <v>44742</v>
      </c>
      <c r="B549">
        <v>41.244165905480003</v>
      </c>
      <c r="C549" t="s">
        <v>6</v>
      </c>
      <c r="D549" t="s">
        <v>8</v>
      </c>
      <c r="E549" s="3" t="str">
        <f t="shared" si="8"/>
        <v>No Outlier</v>
      </c>
    </row>
    <row r="550" spans="1:5" x14ac:dyDescent="0.25">
      <c r="A550" s="1">
        <v>44743</v>
      </c>
      <c r="B550">
        <v>5.0806180797109599</v>
      </c>
      <c r="C550" t="s">
        <v>9</v>
      </c>
      <c r="D550" t="s">
        <v>5</v>
      </c>
      <c r="E550" s="3" t="str">
        <f t="shared" si="8"/>
        <v>No Outlier</v>
      </c>
    </row>
    <row r="551" spans="1:5" x14ac:dyDescent="0.25">
      <c r="A551" s="1">
        <v>44744</v>
      </c>
      <c r="B551">
        <v>15.104571792841799</v>
      </c>
      <c r="C551" t="s">
        <v>11</v>
      </c>
      <c r="D551" t="s">
        <v>5</v>
      </c>
      <c r="E551" s="3" t="str">
        <f t="shared" si="8"/>
        <v>No Outlier</v>
      </c>
    </row>
    <row r="552" spans="1:5" x14ac:dyDescent="0.25">
      <c r="A552" s="1">
        <v>44745</v>
      </c>
      <c r="B552">
        <v>4.3234321343772404</v>
      </c>
      <c r="C552" t="s">
        <v>4</v>
      </c>
      <c r="D552" t="s">
        <v>5</v>
      </c>
      <c r="E552" s="3" t="str">
        <f t="shared" si="8"/>
        <v>No Outlier</v>
      </c>
    </row>
    <row r="553" spans="1:5" x14ac:dyDescent="0.25">
      <c r="A553" s="1">
        <v>44746</v>
      </c>
      <c r="B553">
        <v>6.1308492907844503</v>
      </c>
      <c r="C553" t="s">
        <v>6</v>
      </c>
      <c r="D553" t="s">
        <v>5</v>
      </c>
      <c r="E553" s="3" t="str">
        <f t="shared" si="8"/>
        <v>No Outlier</v>
      </c>
    </row>
    <row r="554" spans="1:5" x14ac:dyDescent="0.25">
      <c r="A554" s="1">
        <v>44747</v>
      </c>
      <c r="B554">
        <v>7.4651277194262597</v>
      </c>
      <c r="C554" t="s">
        <v>4</v>
      </c>
      <c r="D554" t="s">
        <v>5</v>
      </c>
      <c r="E554" s="3" t="str">
        <f t="shared" si="8"/>
        <v>No Outlier</v>
      </c>
    </row>
    <row r="555" spans="1:5" x14ac:dyDescent="0.25">
      <c r="A555" s="1">
        <v>44748</v>
      </c>
      <c r="B555">
        <v>93.155492521604998</v>
      </c>
      <c r="C555" t="s">
        <v>10</v>
      </c>
      <c r="D555" t="s">
        <v>8</v>
      </c>
      <c r="E555" s="3" t="str">
        <f t="shared" si="8"/>
        <v>No Outlier</v>
      </c>
    </row>
    <row r="556" spans="1:5" x14ac:dyDescent="0.25">
      <c r="A556" s="1">
        <v>44749</v>
      </c>
      <c r="B556">
        <v>7.70039250179678</v>
      </c>
      <c r="C556" t="s">
        <v>10</v>
      </c>
      <c r="D556" t="s">
        <v>5</v>
      </c>
      <c r="E556" s="3" t="str">
        <f t="shared" si="8"/>
        <v>No Outlier</v>
      </c>
    </row>
    <row r="557" spans="1:5" x14ac:dyDescent="0.25">
      <c r="A557" s="1">
        <v>44750</v>
      </c>
      <c r="B557">
        <v>11.236737978809799</v>
      </c>
      <c r="C557" t="s">
        <v>4</v>
      </c>
      <c r="D557" t="s">
        <v>5</v>
      </c>
      <c r="E557" s="3" t="str">
        <f t="shared" si="8"/>
        <v>No Outlier</v>
      </c>
    </row>
    <row r="558" spans="1:5" x14ac:dyDescent="0.25">
      <c r="A558" s="1">
        <v>44751</v>
      </c>
      <c r="B558">
        <v>61.439961296026702</v>
      </c>
      <c r="C558" t="s">
        <v>4</v>
      </c>
      <c r="D558" t="s">
        <v>8</v>
      </c>
      <c r="E558" s="3" t="str">
        <f t="shared" si="8"/>
        <v>No Outlier</v>
      </c>
    </row>
    <row r="559" spans="1:5" x14ac:dyDescent="0.25">
      <c r="A559" s="1">
        <v>44752</v>
      </c>
      <c r="B559">
        <v>86.591420243651697</v>
      </c>
      <c r="C559" t="s">
        <v>4</v>
      </c>
      <c r="D559" t="s">
        <v>8</v>
      </c>
      <c r="E559" s="3" t="str">
        <f t="shared" si="8"/>
        <v>No Outlier</v>
      </c>
    </row>
    <row r="560" spans="1:5" x14ac:dyDescent="0.25">
      <c r="A560" s="1">
        <v>44753</v>
      </c>
      <c r="B560">
        <v>16.633410597016201</v>
      </c>
      <c r="C560" t="s">
        <v>10</v>
      </c>
      <c r="D560" t="s">
        <v>5</v>
      </c>
      <c r="E560" s="3" t="str">
        <f t="shared" si="8"/>
        <v>No Outlier</v>
      </c>
    </row>
    <row r="561" spans="1:5" x14ac:dyDescent="0.25">
      <c r="A561" s="1">
        <v>44754</v>
      </c>
      <c r="B561">
        <v>40.839619422941503</v>
      </c>
      <c r="C561" t="s">
        <v>10</v>
      </c>
      <c r="D561" t="s">
        <v>8</v>
      </c>
      <c r="E561" s="3" t="str">
        <f t="shared" si="8"/>
        <v>No Outlier</v>
      </c>
    </row>
    <row r="562" spans="1:5" x14ac:dyDescent="0.25">
      <c r="A562" s="1">
        <v>44755</v>
      </c>
      <c r="B562">
        <v>22.204590188659299</v>
      </c>
      <c r="C562" t="s">
        <v>9</v>
      </c>
      <c r="D562" t="s">
        <v>8</v>
      </c>
      <c r="E562" s="3" t="str">
        <f t="shared" si="8"/>
        <v>No Outlier</v>
      </c>
    </row>
    <row r="563" spans="1:5" x14ac:dyDescent="0.25">
      <c r="A563" s="1">
        <v>44756</v>
      </c>
      <c r="B563">
        <v>91.330925291573095</v>
      </c>
      <c r="C563" t="s">
        <v>6</v>
      </c>
      <c r="D563" t="s">
        <v>8</v>
      </c>
      <c r="E563" s="3" t="str">
        <f t="shared" si="8"/>
        <v>No Outlier</v>
      </c>
    </row>
    <row r="564" spans="1:5" x14ac:dyDescent="0.25">
      <c r="A564" s="1">
        <v>44757</v>
      </c>
      <c r="B564">
        <v>100</v>
      </c>
      <c r="C564" t="s">
        <v>4</v>
      </c>
      <c r="D564" t="s">
        <v>8</v>
      </c>
      <c r="E564" s="3" t="str">
        <f t="shared" si="8"/>
        <v>No Outlier</v>
      </c>
    </row>
    <row r="565" spans="1:5" x14ac:dyDescent="0.25">
      <c r="A565" s="1">
        <v>44758</v>
      </c>
      <c r="B565">
        <v>14.2131942484981</v>
      </c>
      <c r="C565" t="s">
        <v>11</v>
      </c>
      <c r="D565" t="s">
        <v>8</v>
      </c>
      <c r="E565" s="3" t="str">
        <f t="shared" si="8"/>
        <v>No Outlier</v>
      </c>
    </row>
    <row r="566" spans="1:5" x14ac:dyDescent="0.25">
      <c r="A566" s="1">
        <v>44759</v>
      </c>
      <c r="B566">
        <v>100</v>
      </c>
      <c r="C566" t="s">
        <v>10</v>
      </c>
      <c r="D566" t="s">
        <v>8</v>
      </c>
      <c r="E566" s="3" t="str">
        <f t="shared" si="8"/>
        <v>No Outlier</v>
      </c>
    </row>
    <row r="567" spans="1:5" x14ac:dyDescent="0.25">
      <c r="A567" s="1">
        <v>44760</v>
      </c>
      <c r="B567">
        <v>9.7194133808619707</v>
      </c>
      <c r="C567" t="s">
        <v>4</v>
      </c>
      <c r="D567" t="s">
        <v>5</v>
      </c>
      <c r="E567" s="3" t="str">
        <f t="shared" si="8"/>
        <v>No Outlier</v>
      </c>
    </row>
    <row r="568" spans="1:5" x14ac:dyDescent="0.25">
      <c r="A568" s="1">
        <v>44761</v>
      </c>
      <c r="B568">
        <v>5.5398877614251303</v>
      </c>
      <c r="C568" t="s">
        <v>9</v>
      </c>
      <c r="D568" t="s">
        <v>5</v>
      </c>
      <c r="E568" s="3" t="str">
        <f t="shared" si="8"/>
        <v>No Outlier</v>
      </c>
    </row>
    <row r="569" spans="1:5" x14ac:dyDescent="0.25">
      <c r="A569" s="1">
        <v>44762</v>
      </c>
      <c r="B569">
        <v>7.2373969882536997</v>
      </c>
      <c r="C569" t="s">
        <v>11</v>
      </c>
      <c r="D569" t="s">
        <v>5</v>
      </c>
      <c r="E569" s="3" t="str">
        <f t="shared" si="8"/>
        <v>No Outlier</v>
      </c>
    </row>
    <row r="570" spans="1:5" x14ac:dyDescent="0.25">
      <c r="A570" s="1">
        <v>44763</v>
      </c>
      <c r="B570">
        <v>13.068051623004701</v>
      </c>
      <c r="C570" t="s">
        <v>4</v>
      </c>
      <c r="D570" t="s">
        <v>5</v>
      </c>
      <c r="E570" s="3" t="str">
        <f t="shared" si="8"/>
        <v>No Outlier</v>
      </c>
    </row>
    <row r="571" spans="1:5" x14ac:dyDescent="0.25">
      <c r="A571" s="1">
        <v>44764</v>
      </c>
      <c r="B571">
        <v>13321.368560377699</v>
      </c>
      <c r="C571" t="s">
        <v>9</v>
      </c>
      <c r="D571" t="s">
        <v>7</v>
      </c>
      <c r="E571" s="3" t="str">
        <f t="shared" si="8"/>
        <v>No Outlier</v>
      </c>
    </row>
    <row r="572" spans="1:5" x14ac:dyDescent="0.25">
      <c r="A572" s="1">
        <v>44765</v>
      </c>
      <c r="B572">
        <v>75367.547943000696</v>
      </c>
      <c r="C572" t="s">
        <v>4</v>
      </c>
      <c r="D572" t="s">
        <v>7</v>
      </c>
      <c r="E572" s="3" t="str">
        <f t="shared" si="8"/>
        <v>Outlier</v>
      </c>
    </row>
    <row r="573" spans="1:5" x14ac:dyDescent="0.25">
      <c r="A573" s="1">
        <v>44766</v>
      </c>
      <c r="B573">
        <v>14770.537417765199</v>
      </c>
      <c r="C573" t="s">
        <v>6</v>
      </c>
      <c r="D573" t="s">
        <v>7</v>
      </c>
      <c r="E573" s="3" t="str">
        <f t="shared" si="8"/>
        <v>No Outlier</v>
      </c>
    </row>
    <row r="574" spans="1:5" x14ac:dyDescent="0.25">
      <c r="A574" s="1">
        <v>44767</v>
      </c>
      <c r="B574">
        <v>61.8394361482747</v>
      </c>
      <c r="C574" t="s">
        <v>11</v>
      </c>
      <c r="D574" t="s">
        <v>8</v>
      </c>
      <c r="E574" s="3" t="str">
        <f t="shared" si="8"/>
        <v>No Outlier</v>
      </c>
    </row>
    <row r="575" spans="1:5" x14ac:dyDescent="0.25">
      <c r="A575" s="1">
        <v>44768</v>
      </c>
      <c r="B575">
        <v>18.740390973605301</v>
      </c>
      <c r="C575" t="s">
        <v>11</v>
      </c>
      <c r="D575" t="s">
        <v>5</v>
      </c>
      <c r="E575" s="3" t="str">
        <f t="shared" si="8"/>
        <v>No Outlier</v>
      </c>
    </row>
    <row r="576" spans="1:5" x14ac:dyDescent="0.25">
      <c r="A576" s="1">
        <v>44769</v>
      </c>
      <c r="B576">
        <v>20</v>
      </c>
      <c r="C576" t="s">
        <v>4</v>
      </c>
      <c r="D576" t="s">
        <v>5</v>
      </c>
      <c r="E576" s="3" t="str">
        <f t="shared" si="8"/>
        <v>No Outlier</v>
      </c>
    </row>
    <row r="577" spans="1:5" x14ac:dyDescent="0.25">
      <c r="A577" s="1">
        <v>44770</v>
      </c>
      <c r="B577">
        <v>58.186005201702798</v>
      </c>
      <c r="C577" t="s">
        <v>6</v>
      </c>
      <c r="D577" t="s">
        <v>8</v>
      </c>
      <c r="E577" s="3" t="str">
        <f t="shared" si="8"/>
        <v>No Outlier</v>
      </c>
    </row>
    <row r="578" spans="1:5" x14ac:dyDescent="0.25">
      <c r="A578" s="1">
        <v>44771</v>
      </c>
      <c r="B578">
        <v>79.6304467956423</v>
      </c>
      <c r="C578" t="s">
        <v>10</v>
      </c>
      <c r="D578" t="s">
        <v>8</v>
      </c>
      <c r="E578" s="3" t="str">
        <f t="shared" si="8"/>
        <v>No Outlier</v>
      </c>
    </row>
    <row r="579" spans="1:5" x14ac:dyDescent="0.25">
      <c r="A579" s="1">
        <v>44772</v>
      </c>
      <c r="B579">
        <v>34.011105633887396</v>
      </c>
      <c r="C579" t="s">
        <v>11</v>
      </c>
      <c r="D579" t="s">
        <v>8</v>
      </c>
      <c r="E579" s="3" t="str">
        <f t="shared" si="8"/>
        <v>No Outlier</v>
      </c>
    </row>
    <row r="580" spans="1:5" x14ac:dyDescent="0.25">
      <c r="A580" s="1">
        <v>44773</v>
      </c>
      <c r="B580">
        <v>83240.710615098898</v>
      </c>
      <c r="C580" t="s">
        <v>9</v>
      </c>
      <c r="D580" t="s">
        <v>7</v>
      </c>
      <c r="E580" s="3" t="str">
        <f t="shared" si="8"/>
        <v>Outlier</v>
      </c>
    </row>
    <row r="581" spans="1:5" x14ac:dyDescent="0.25">
      <c r="A581" s="1">
        <v>44774</v>
      </c>
      <c r="B581">
        <v>60832.041192680197</v>
      </c>
      <c r="C581" t="s">
        <v>11</v>
      </c>
      <c r="D581" t="s">
        <v>7</v>
      </c>
      <c r="E581" s="3" t="str">
        <f t="shared" ref="E581:E644" si="9">IF(OR(B581&lt;$I$11,B581&gt;$I$10), "Outlier", "No Outlier")</f>
        <v>No Outlier</v>
      </c>
    </row>
    <row r="582" spans="1:5" x14ac:dyDescent="0.25">
      <c r="A582" s="1">
        <v>44775</v>
      </c>
      <c r="B582">
        <v>59467.478503108199</v>
      </c>
      <c r="C582" t="s">
        <v>4</v>
      </c>
      <c r="D582" t="s">
        <v>7</v>
      </c>
      <c r="E582" s="3" t="str">
        <f t="shared" si="9"/>
        <v>No Outlier</v>
      </c>
    </row>
    <row r="583" spans="1:5" x14ac:dyDescent="0.25">
      <c r="A583" s="1">
        <v>44776</v>
      </c>
      <c r="B583">
        <v>62744.503579768199</v>
      </c>
      <c r="C583" t="s">
        <v>6</v>
      </c>
      <c r="D583" t="s">
        <v>7</v>
      </c>
      <c r="E583" s="3" t="str">
        <f t="shared" si="9"/>
        <v>No Outlier</v>
      </c>
    </row>
    <row r="584" spans="1:5" x14ac:dyDescent="0.25">
      <c r="A584" s="1">
        <v>44777</v>
      </c>
      <c r="B584">
        <v>38055.5239462596</v>
      </c>
      <c r="C584" t="s">
        <v>11</v>
      </c>
      <c r="D584" t="s">
        <v>7</v>
      </c>
      <c r="E584" s="3" t="str">
        <f t="shared" si="9"/>
        <v>No Outlier</v>
      </c>
    </row>
    <row r="585" spans="1:5" x14ac:dyDescent="0.25">
      <c r="A585" s="1">
        <v>44778</v>
      </c>
      <c r="B585">
        <v>48963.371388382198</v>
      </c>
      <c r="C585" t="s">
        <v>9</v>
      </c>
      <c r="D585" t="s">
        <v>7</v>
      </c>
      <c r="E585" s="3" t="str">
        <f t="shared" si="9"/>
        <v>No Outlier</v>
      </c>
    </row>
    <row r="586" spans="1:5" x14ac:dyDescent="0.25">
      <c r="A586" s="1">
        <v>44779</v>
      </c>
      <c r="B586">
        <v>3.3430068226987699</v>
      </c>
      <c r="C586" t="s">
        <v>10</v>
      </c>
      <c r="D586" t="s">
        <v>5</v>
      </c>
      <c r="E586" s="3" t="str">
        <f t="shared" si="9"/>
        <v>No Outlier</v>
      </c>
    </row>
    <row r="587" spans="1:5" x14ac:dyDescent="0.25">
      <c r="A587" s="1">
        <v>44780</v>
      </c>
      <c r="B587">
        <v>49.872376146058599</v>
      </c>
      <c r="C587" t="s">
        <v>9</v>
      </c>
      <c r="D587" t="s">
        <v>8</v>
      </c>
      <c r="E587" s="3" t="str">
        <f t="shared" si="9"/>
        <v>No Outlier</v>
      </c>
    </row>
    <row r="588" spans="1:5" x14ac:dyDescent="0.25">
      <c r="A588" s="1">
        <v>44781</v>
      </c>
      <c r="B588">
        <v>10.7599578364633</v>
      </c>
      <c r="C588" t="s">
        <v>4</v>
      </c>
      <c r="D588" t="s">
        <v>5</v>
      </c>
      <c r="E588" s="3" t="str">
        <f t="shared" si="9"/>
        <v>No Outlier</v>
      </c>
    </row>
    <row r="589" spans="1:5" x14ac:dyDescent="0.25">
      <c r="A589" s="1">
        <v>44782</v>
      </c>
      <c r="B589">
        <v>10.916281971158201</v>
      </c>
      <c r="C589" t="s">
        <v>4</v>
      </c>
      <c r="D589" t="s">
        <v>5</v>
      </c>
      <c r="E589" s="3" t="str">
        <f t="shared" si="9"/>
        <v>No Outlier</v>
      </c>
    </row>
    <row r="590" spans="1:5" x14ac:dyDescent="0.25">
      <c r="A590" s="1">
        <v>44783</v>
      </c>
      <c r="B590">
        <v>41378.612963810701</v>
      </c>
      <c r="C590" t="s">
        <v>4</v>
      </c>
      <c r="D590" t="s">
        <v>7</v>
      </c>
      <c r="E590" s="3" t="str">
        <f t="shared" si="9"/>
        <v>No Outlier</v>
      </c>
    </row>
    <row r="591" spans="1:5" x14ac:dyDescent="0.25">
      <c r="A591" s="1">
        <v>44784</v>
      </c>
      <c r="B591">
        <v>10.8614424265122</v>
      </c>
      <c r="C591" t="s">
        <v>10</v>
      </c>
      <c r="D591" t="s">
        <v>5</v>
      </c>
      <c r="E591" s="3" t="str">
        <f t="shared" si="9"/>
        <v>No Outlier</v>
      </c>
    </row>
    <row r="592" spans="1:5" x14ac:dyDescent="0.25">
      <c r="A592" s="1">
        <v>44785</v>
      </c>
      <c r="B592">
        <v>4.3496654105511796</v>
      </c>
      <c r="C592" t="s">
        <v>10</v>
      </c>
      <c r="D592" t="s">
        <v>5</v>
      </c>
      <c r="E592" s="3" t="str">
        <f t="shared" si="9"/>
        <v>No Outlier</v>
      </c>
    </row>
    <row r="593" spans="1:5" x14ac:dyDescent="0.25">
      <c r="A593" s="1">
        <v>44786</v>
      </c>
      <c r="B593">
        <v>52.358452284690401</v>
      </c>
      <c r="C593" t="s">
        <v>4</v>
      </c>
      <c r="D593" t="s">
        <v>8</v>
      </c>
      <c r="E593" s="3" t="str">
        <f t="shared" si="9"/>
        <v>No Outlier</v>
      </c>
    </row>
    <row r="594" spans="1:5" x14ac:dyDescent="0.25">
      <c r="A594" s="1">
        <v>44787</v>
      </c>
      <c r="B594">
        <v>98708.777547833306</v>
      </c>
      <c r="C594" t="s">
        <v>6</v>
      </c>
      <c r="D594" t="s">
        <v>7</v>
      </c>
      <c r="E594" s="3" t="str">
        <f t="shared" si="9"/>
        <v>Outlier</v>
      </c>
    </row>
    <row r="595" spans="1:5" x14ac:dyDescent="0.25">
      <c r="A595" s="1">
        <v>44788</v>
      </c>
      <c r="B595">
        <v>65.477917064197996</v>
      </c>
      <c r="C595" t="s">
        <v>11</v>
      </c>
      <c r="D595" t="s">
        <v>8</v>
      </c>
      <c r="E595" s="3" t="str">
        <f t="shared" si="9"/>
        <v>No Outlier</v>
      </c>
    </row>
    <row r="596" spans="1:5" x14ac:dyDescent="0.25">
      <c r="A596" s="1">
        <v>44789</v>
      </c>
      <c r="B596">
        <v>63.291754987257903</v>
      </c>
      <c r="C596" t="s">
        <v>4</v>
      </c>
      <c r="D596" t="s">
        <v>8</v>
      </c>
      <c r="E596" s="3" t="str">
        <f t="shared" si="9"/>
        <v>No Outlier</v>
      </c>
    </row>
    <row r="597" spans="1:5" x14ac:dyDescent="0.25">
      <c r="A597" s="1">
        <v>44790</v>
      </c>
      <c r="B597">
        <v>64856.233674513896</v>
      </c>
      <c r="C597" t="s">
        <v>10</v>
      </c>
      <c r="D597" t="s">
        <v>7</v>
      </c>
      <c r="E597" s="3" t="str">
        <f t="shared" si="9"/>
        <v>No Outlier</v>
      </c>
    </row>
    <row r="598" spans="1:5" x14ac:dyDescent="0.25">
      <c r="A598" s="1">
        <v>44791</v>
      </c>
      <c r="B598">
        <v>6396.9952762048797</v>
      </c>
      <c r="C598" t="s">
        <v>10</v>
      </c>
      <c r="D598" t="s">
        <v>7</v>
      </c>
      <c r="E598" s="3" t="str">
        <f t="shared" si="9"/>
        <v>No Outlier</v>
      </c>
    </row>
    <row r="599" spans="1:5" x14ac:dyDescent="0.25">
      <c r="A599" s="1">
        <v>44792</v>
      </c>
      <c r="B599">
        <v>29.594229033378099</v>
      </c>
      <c r="C599" t="s">
        <v>10</v>
      </c>
      <c r="D599" t="s">
        <v>8</v>
      </c>
      <c r="E599" s="3" t="str">
        <f t="shared" si="9"/>
        <v>No Outlier</v>
      </c>
    </row>
    <row r="600" spans="1:5" x14ac:dyDescent="0.25">
      <c r="A600" s="1">
        <v>44793</v>
      </c>
      <c r="B600">
        <v>32.783887014929903</v>
      </c>
      <c r="C600" t="s">
        <v>9</v>
      </c>
      <c r="D600" t="s">
        <v>8</v>
      </c>
      <c r="E600" s="3" t="str">
        <f t="shared" si="9"/>
        <v>No Outlier</v>
      </c>
    </row>
    <row r="601" spans="1:5" x14ac:dyDescent="0.25">
      <c r="A601" s="1">
        <v>44794</v>
      </c>
      <c r="B601">
        <v>33474.770812676703</v>
      </c>
      <c r="C601" t="s">
        <v>10</v>
      </c>
      <c r="D601" t="s">
        <v>7</v>
      </c>
      <c r="E601" s="3" t="str">
        <f t="shared" si="9"/>
        <v>No Outlier</v>
      </c>
    </row>
    <row r="602" spans="1:5" x14ac:dyDescent="0.25">
      <c r="A602" s="1">
        <v>44795</v>
      </c>
      <c r="B602">
        <v>6.4990247389762796</v>
      </c>
      <c r="C602" t="s">
        <v>11</v>
      </c>
      <c r="D602" t="s">
        <v>5</v>
      </c>
      <c r="E602" s="3" t="str">
        <f t="shared" si="9"/>
        <v>No Outlier</v>
      </c>
    </row>
    <row r="603" spans="1:5" x14ac:dyDescent="0.25">
      <c r="A603" s="1">
        <v>44796</v>
      </c>
      <c r="B603">
        <v>33.781595141898499</v>
      </c>
      <c r="C603" t="s">
        <v>6</v>
      </c>
      <c r="D603" t="s">
        <v>8</v>
      </c>
      <c r="E603" s="3" t="str">
        <f t="shared" si="9"/>
        <v>No Outlier</v>
      </c>
    </row>
    <row r="604" spans="1:5" x14ac:dyDescent="0.25">
      <c r="A604" s="1">
        <v>44797</v>
      </c>
      <c r="B604">
        <v>9.0523564022021308</v>
      </c>
      <c r="C604" t="s">
        <v>10</v>
      </c>
      <c r="D604" t="s">
        <v>5</v>
      </c>
      <c r="E604" s="3" t="str">
        <f t="shared" si="9"/>
        <v>No Outlier</v>
      </c>
    </row>
    <row r="605" spans="1:5" x14ac:dyDescent="0.25">
      <c r="A605" s="1">
        <v>44798</v>
      </c>
      <c r="B605">
        <v>3.4118590851637398</v>
      </c>
      <c r="C605" t="s">
        <v>10</v>
      </c>
      <c r="D605" t="s">
        <v>5</v>
      </c>
      <c r="E605" s="3" t="str">
        <f t="shared" si="9"/>
        <v>No Outlier</v>
      </c>
    </row>
    <row r="606" spans="1:5" x14ac:dyDescent="0.25">
      <c r="A606" s="1">
        <v>44799</v>
      </c>
      <c r="B606">
        <v>54.899252309604599</v>
      </c>
      <c r="C606" t="s">
        <v>4</v>
      </c>
      <c r="D606" t="s">
        <v>8</v>
      </c>
      <c r="E606" s="3" t="str">
        <f t="shared" si="9"/>
        <v>No Outlier</v>
      </c>
    </row>
    <row r="607" spans="1:5" x14ac:dyDescent="0.25">
      <c r="A607" s="1">
        <v>44800</v>
      </c>
      <c r="B607">
        <v>64266.094441756301</v>
      </c>
      <c r="C607" t="s">
        <v>4</v>
      </c>
      <c r="D607" t="s">
        <v>7</v>
      </c>
      <c r="E607" s="3" t="str">
        <f t="shared" si="9"/>
        <v>No Outlier</v>
      </c>
    </row>
    <row r="608" spans="1:5" x14ac:dyDescent="0.25">
      <c r="A608" s="1">
        <v>44801</v>
      </c>
      <c r="B608">
        <v>72.675530380343801</v>
      </c>
      <c r="C608" t="s">
        <v>9</v>
      </c>
      <c r="D608" t="s">
        <v>8</v>
      </c>
      <c r="E608" s="3" t="str">
        <f t="shared" si="9"/>
        <v>No Outlier</v>
      </c>
    </row>
    <row r="609" spans="1:5" x14ac:dyDescent="0.25">
      <c r="A609" s="1">
        <v>44802</v>
      </c>
      <c r="B609">
        <v>55.192453249415401</v>
      </c>
      <c r="C609" t="s">
        <v>9</v>
      </c>
      <c r="D609" t="s">
        <v>8</v>
      </c>
      <c r="E609" s="3" t="str">
        <f t="shared" si="9"/>
        <v>No Outlier</v>
      </c>
    </row>
    <row r="610" spans="1:5" x14ac:dyDescent="0.25">
      <c r="A610" s="1">
        <v>44803</v>
      </c>
      <c r="B610">
        <v>90.262409276399495</v>
      </c>
      <c r="C610" t="s">
        <v>4</v>
      </c>
      <c r="D610" t="s">
        <v>8</v>
      </c>
      <c r="E610" s="3" t="str">
        <f t="shared" si="9"/>
        <v>No Outlier</v>
      </c>
    </row>
    <row r="611" spans="1:5" x14ac:dyDescent="0.25">
      <c r="A611" s="1">
        <v>44804</v>
      </c>
      <c r="B611">
        <v>100000</v>
      </c>
      <c r="C611" t="s">
        <v>9</v>
      </c>
      <c r="D611" t="s">
        <v>7</v>
      </c>
      <c r="E611" s="3" t="str">
        <f t="shared" si="9"/>
        <v>Outlier</v>
      </c>
    </row>
    <row r="612" spans="1:5" x14ac:dyDescent="0.25">
      <c r="A612" s="1">
        <v>44805</v>
      </c>
      <c r="B612">
        <v>61411.873745519202</v>
      </c>
      <c r="C612" t="s">
        <v>6</v>
      </c>
      <c r="D612" t="s">
        <v>7</v>
      </c>
      <c r="E612" s="3" t="str">
        <f t="shared" si="9"/>
        <v>No Outlier</v>
      </c>
    </row>
    <row r="613" spans="1:5" x14ac:dyDescent="0.25">
      <c r="A613" s="1">
        <v>44806</v>
      </c>
      <c r="B613">
        <v>13.187058663698901</v>
      </c>
      <c r="C613" t="s">
        <v>11</v>
      </c>
      <c r="D613" t="s">
        <v>5</v>
      </c>
      <c r="E613" s="3" t="str">
        <f t="shared" si="9"/>
        <v>No Outlier</v>
      </c>
    </row>
    <row r="614" spans="1:5" x14ac:dyDescent="0.25">
      <c r="A614" s="1">
        <v>44807</v>
      </c>
      <c r="B614">
        <v>3.53422964303159</v>
      </c>
      <c r="C614" t="s">
        <v>9</v>
      </c>
      <c r="D614" t="s">
        <v>5</v>
      </c>
      <c r="E614" s="3" t="str">
        <f t="shared" si="9"/>
        <v>No Outlier</v>
      </c>
    </row>
    <row r="615" spans="1:5" x14ac:dyDescent="0.25">
      <c r="A615" s="1">
        <v>44808</v>
      </c>
      <c r="B615">
        <v>4.9409096264539603</v>
      </c>
      <c r="C615" t="s">
        <v>9</v>
      </c>
      <c r="D615" t="s">
        <v>5</v>
      </c>
      <c r="E615" s="3" t="str">
        <f t="shared" si="9"/>
        <v>No Outlier</v>
      </c>
    </row>
    <row r="616" spans="1:5" x14ac:dyDescent="0.25">
      <c r="A616" s="1">
        <v>44809</v>
      </c>
      <c r="B616">
        <v>21683.4286454678</v>
      </c>
      <c r="C616" t="s">
        <v>10</v>
      </c>
      <c r="D616" t="s">
        <v>7</v>
      </c>
      <c r="E616" s="3" t="str">
        <f t="shared" si="9"/>
        <v>No Outlier</v>
      </c>
    </row>
    <row r="617" spans="1:5" x14ac:dyDescent="0.25">
      <c r="A617" s="1">
        <v>44810</v>
      </c>
      <c r="B617">
        <v>11.2039061617815</v>
      </c>
      <c r="C617" t="s">
        <v>4</v>
      </c>
      <c r="D617" t="s">
        <v>5</v>
      </c>
      <c r="E617" s="3" t="str">
        <f t="shared" si="9"/>
        <v>No Outlier</v>
      </c>
    </row>
    <row r="618" spans="1:5" x14ac:dyDescent="0.25">
      <c r="A618" s="1">
        <v>44811</v>
      </c>
      <c r="B618">
        <v>13.757326437737801</v>
      </c>
      <c r="C618" t="s">
        <v>11</v>
      </c>
      <c r="D618" t="s">
        <v>5</v>
      </c>
      <c r="E618" s="3" t="str">
        <f t="shared" si="9"/>
        <v>No Outlier</v>
      </c>
    </row>
    <row r="619" spans="1:5" x14ac:dyDescent="0.25">
      <c r="A619" s="1">
        <v>44812</v>
      </c>
      <c r="B619">
        <v>7.8278373752838997</v>
      </c>
      <c r="C619" t="s">
        <v>11</v>
      </c>
      <c r="D619" t="s">
        <v>5</v>
      </c>
      <c r="E619" s="3" t="str">
        <f t="shared" si="9"/>
        <v>No Outlier</v>
      </c>
    </row>
    <row r="620" spans="1:5" x14ac:dyDescent="0.25">
      <c r="A620" s="1">
        <v>44813</v>
      </c>
      <c r="B620">
        <v>20.400199466123901</v>
      </c>
      <c r="C620" t="s">
        <v>6</v>
      </c>
      <c r="D620" t="s">
        <v>8</v>
      </c>
      <c r="E620" s="3" t="str">
        <f t="shared" si="9"/>
        <v>No Outlier</v>
      </c>
    </row>
    <row r="621" spans="1:5" x14ac:dyDescent="0.25">
      <c r="A621" s="1">
        <v>44814</v>
      </c>
      <c r="B621">
        <v>56.1431595556557</v>
      </c>
      <c r="C621" t="s">
        <v>9</v>
      </c>
      <c r="D621" t="s">
        <v>8</v>
      </c>
      <c r="E621" s="3" t="str">
        <f t="shared" si="9"/>
        <v>No Outlier</v>
      </c>
    </row>
    <row r="622" spans="1:5" x14ac:dyDescent="0.25">
      <c r="A622" s="1">
        <v>44815</v>
      </c>
      <c r="B622">
        <v>70.738661109628097</v>
      </c>
      <c r="C622" t="s">
        <v>10</v>
      </c>
      <c r="D622" t="s">
        <v>8</v>
      </c>
      <c r="E622" s="3" t="str">
        <f t="shared" si="9"/>
        <v>No Outlier</v>
      </c>
    </row>
    <row r="623" spans="1:5" x14ac:dyDescent="0.25">
      <c r="A623" s="1">
        <v>44816</v>
      </c>
      <c r="B623">
        <v>1.1371627402089799</v>
      </c>
      <c r="C623" t="s">
        <v>10</v>
      </c>
      <c r="D623" t="s">
        <v>5</v>
      </c>
      <c r="E623" s="3" t="str">
        <f t="shared" si="9"/>
        <v>No Outlier</v>
      </c>
    </row>
    <row r="624" spans="1:5" x14ac:dyDescent="0.25">
      <c r="A624" s="1">
        <v>44817</v>
      </c>
      <c r="B624">
        <v>28207.887836032201</v>
      </c>
      <c r="C624" t="s">
        <v>9</v>
      </c>
      <c r="D624" t="s">
        <v>7</v>
      </c>
      <c r="E624" s="3" t="str">
        <f t="shared" si="9"/>
        <v>No Outlier</v>
      </c>
    </row>
    <row r="625" spans="1:5" x14ac:dyDescent="0.25">
      <c r="A625" s="1">
        <v>44818</v>
      </c>
      <c r="B625">
        <v>12004.8308919925</v>
      </c>
      <c r="C625" t="s">
        <v>6</v>
      </c>
      <c r="D625" t="s">
        <v>7</v>
      </c>
      <c r="E625" s="3" t="str">
        <f t="shared" si="9"/>
        <v>No Outlier</v>
      </c>
    </row>
    <row r="626" spans="1:5" x14ac:dyDescent="0.25">
      <c r="A626" s="1">
        <v>44819</v>
      </c>
      <c r="B626">
        <v>74.833923530619202</v>
      </c>
      <c r="C626" t="s">
        <v>9</v>
      </c>
      <c r="D626" t="s">
        <v>8</v>
      </c>
      <c r="E626" s="3" t="str">
        <f t="shared" si="9"/>
        <v>No Outlier</v>
      </c>
    </row>
    <row r="627" spans="1:5" x14ac:dyDescent="0.25">
      <c r="A627" s="1">
        <v>44820</v>
      </c>
      <c r="B627">
        <v>11573.2689093193</v>
      </c>
      <c r="C627" t="s">
        <v>6</v>
      </c>
      <c r="D627" t="s">
        <v>7</v>
      </c>
      <c r="E627" s="3" t="str">
        <f t="shared" si="9"/>
        <v>No Outlier</v>
      </c>
    </row>
    <row r="628" spans="1:5" x14ac:dyDescent="0.25">
      <c r="A628" s="1">
        <v>44821</v>
      </c>
      <c r="B628">
        <v>42791.104514821403</v>
      </c>
      <c r="C628" t="s">
        <v>6</v>
      </c>
      <c r="D628" t="s">
        <v>7</v>
      </c>
      <c r="E628" s="3" t="str">
        <f t="shared" si="9"/>
        <v>No Outlier</v>
      </c>
    </row>
    <row r="629" spans="1:5" x14ac:dyDescent="0.25">
      <c r="A629" s="1">
        <v>44822</v>
      </c>
      <c r="B629">
        <v>23939.138019397298</v>
      </c>
      <c r="C629" t="s">
        <v>6</v>
      </c>
      <c r="D629" t="s">
        <v>7</v>
      </c>
      <c r="E629" s="3" t="str">
        <f t="shared" si="9"/>
        <v>No Outlier</v>
      </c>
    </row>
    <row r="630" spans="1:5" x14ac:dyDescent="0.25">
      <c r="A630" s="1">
        <v>44823</v>
      </c>
      <c r="B630">
        <v>94.240856603543705</v>
      </c>
      <c r="C630" t="s">
        <v>6</v>
      </c>
      <c r="D630" t="s">
        <v>8</v>
      </c>
      <c r="E630" s="3" t="str">
        <f t="shared" si="9"/>
        <v>No Outlier</v>
      </c>
    </row>
    <row r="631" spans="1:5" x14ac:dyDescent="0.25">
      <c r="A631" s="1">
        <v>44824</v>
      </c>
      <c r="B631">
        <v>86.442559401012801</v>
      </c>
      <c r="C631" t="s">
        <v>6</v>
      </c>
      <c r="D631" t="s">
        <v>8</v>
      </c>
      <c r="E631" s="3" t="str">
        <f t="shared" si="9"/>
        <v>No Outlier</v>
      </c>
    </row>
    <row r="632" spans="1:5" x14ac:dyDescent="0.25">
      <c r="A632" s="1">
        <v>44825</v>
      </c>
      <c r="B632">
        <v>16.0792073533467</v>
      </c>
      <c r="C632" t="s">
        <v>9</v>
      </c>
      <c r="D632" t="s">
        <v>8</v>
      </c>
      <c r="E632" s="3" t="str">
        <f t="shared" si="9"/>
        <v>No Outlier</v>
      </c>
    </row>
    <row r="633" spans="1:5" x14ac:dyDescent="0.25">
      <c r="A633" s="1">
        <v>44826</v>
      </c>
      <c r="B633">
        <v>94755.149898201096</v>
      </c>
      <c r="C633" t="s">
        <v>10</v>
      </c>
      <c r="D633" t="s">
        <v>7</v>
      </c>
      <c r="E633" s="3" t="str">
        <f t="shared" si="9"/>
        <v>Outlier</v>
      </c>
    </row>
    <row r="634" spans="1:5" x14ac:dyDescent="0.25">
      <c r="A634" s="1">
        <v>44827</v>
      </c>
      <c r="B634">
        <v>26653.566329852802</v>
      </c>
      <c r="C634" t="s">
        <v>9</v>
      </c>
      <c r="D634" t="s">
        <v>7</v>
      </c>
      <c r="E634" s="3" t="str">
        <f t="shared" si="9"/>
        <v>No Outlier</v>
      </c>
    </row>
    <row r="635" spans="1:5" x14ac:dyDescent="0.25">
      <c r="A635" s="1">
        <v>44828</v>
      </c>
      <c r="B635">
        <v>53.599707108345498</v>
      </c>
      <c r="C635" t="s">
        <v>4</v>
      </c>
      <c r="D635" t="s">
        <v>8</v>
      </c>
      <c r="E635" s="3" t="str">
        <f t="shared" si="9"/>
        <v>No Outlier</v>
      </c>
    </row>
    <row r="636" spans="1:5" x14ac:dyDescent="0.25">
      <c r="A636" s="1">
        <v>44829</v>
      </c>
      <c r="B636">
        <v>7557.6051734216799</v>
      </c>
      <c r="C636" t="s">
        <v>10</v>
      </c>
      <c r="D636" t="s">
        <v>7</v>
      </c>
      <c r="E636" s="3" t="str">
        <f t="shared" si="9"/>
        <v>No Outlier</v>
      </c>
    </row>
    <row r="637" spans="1:5" x14ac:dyDescent="0.25">
      <c r="A637" s="1">
        <v>44830</v>
      </c>
      <c r="B637">
        <v>79.123357628958402</v>
      </c>
      <c r="C637" t="s">
        <v>9</v>
      </c>
      <c r="D637" t="s">
        <v>8</v>
      </c>
      <c r="E637" s="3" t="str">
        <f t="shared" si="9"/>
        <v>No Outlier</v>
      </c>
    </row>
    <row r="638" spans="1:5" x14ac:dyDescent="0.25">
      <c r="A638" s="1">
        <v>44831</v>
      </c>
      <c r="B638">
        <v>59.856121314877001</v>
      </c>
      <c r="C638" t="s">
        <v>4</v>
      </c>
      <c r="D638" t="s">
        <v>8</v>
      </c>
      <c r="E638" s="3" t="str">
        <f t="shared" si="9"/>
        <v>No Outlier</v>
      </c>
    </row>
    <row r="639" spans="1:5" x14ac:dyDescent="0.25">
      <c r="A639" s="1">
        <v>44832</v>
      </c>
      <c r="B639">
        <v>75404.388839484003</v>
      </c>
      <c r="C639" t="s">
        <v>10</v>
      </c>
      <c r="D639" t="s">
        <v>7</v>
      </c>
      <c r="E639" s="3" t="str">
        <f t="shared" si="9"/>
        <v>Outlier</v>
      </c>
    </row>
    <row r="640" spans="1:5" x14ac:dyDescent="0.25">
      <c r="A640" s="1">
        <v>44833</v>
      </c>
      <c r="B640">
        <v>45381.614898288397</v>
      </c>
      <c r="C640" t="s">
        <v>4</v>
      </c>
      <c r="D640" t="s">
        <v>7</v>
      </c>
      <c r="E640" s="3" t="str">
        <f t="shared" si="9"/>
        <v>No Outlier</v>
      </c>
    </row>
    <row r="641" spans="1:5" x14ac:dyDescent="0.25">
      <c r="A641" s="1">
        <v>44834</v>
      </c>
      <c r="B641">
        <v>15.1302591134524</v>
      </c>
      <c r="C641" t="s">
        <v>11</v>
      </c>
      <c r="D641" t="s">
        <v>5</v>
      </c>
      <c r="E641" s="3" t="str">
        <f t="shared" si="9"/>
        <v>No Outlier</v>
      </c>
    </row>
    <row r="642" spans="1:5" x14ac:dyDescent="0.25">
      <c r="A642" s="1">
        <v>44835</v>
      </c>
      <c r="B642">
        <v>9.0156768724994301</v>
      </c>
      <c r="C642" t="s">
        <v>11</v>
      </c>
      <c r="D642" t="s">
        <v>5</v>
      </c>
      <c r="E642" s="3" t="str">
        <f t="shared" si="9"/>
        <v>No Outlier</v>
      </c>
    </row>
    <row r="643" spans="1:5" x14ac:dyDescent="0.25">
      <c r="A643" s="1">
        <v>44836</v>
      </c>
      <c r="B643">
        <v>34140.628023446799</v>
      </c>
      <c r="C643" t="s">
        <v>11</v>
      </c>
      <c r="D643" t="s">
        <v>7</v>
      </c>
      <c r="E643" s="3" t="str">
        <f t="shared" si="9"/>
        <v>No Outlier</v>
      </c>
    </row>
    <row r="644" spans="1:5" x14ac:dyDescent="0.25">
      <c r="A644" s="1">
        <v>44837</v>
      </c>
      <c r="B644">
        <v>84439.360999688797</v>
      </c>
      <c r="C644" t="s">
        <v>11</v>
      </c>
      <c r="D644" t="s">
        <v>7</v>
      </c>
      <c r="E644" s="3" t="str">
        <f t="shared" si="9"/>
        <v>Outlier</v>
      </c>
    </row>
    <row r="645" spans="1:5" x14ac:dyDescent="0.25">
      <c r="A645" s="1">
        <v>44838</v>
      </c>
      <c r="B645">
        <v>70.153584922179107</v>
      </c>
      <c r="C645" t="s">
        <v>11</v>
      </c>
      <c r="D645" t="s">
        <v>8</v>
      </c>
      <c r="E645" s="3" t="str">
        <f t="shared" ref="E645:E708" si="10">IF(OR(B645&lt;$I$11,B645&gt;$I$10), "Outlier", "No Outlier")</f>
        <v>No Outlier</v>
      </c>
    </row>
    <row r="646" spans="1:5" x14ac:dyDescent="0.25">
      <c r="A646" s="1">
        <v>44839</v>
      </c>
      <c r="B646">
        <v>10823.689475961201</v>
      </c>
      <c r="C646" t="s">
        <v>6</v>
      </c>
      <c r="D646" t="s">
        <v>7</v>
      </c>
      <c r="E646" s="3" t="str">
        <f t="shared" si="10"/>
        <v>No Outlier</v>
      </c>
    </row>
    <row r="647" spans="1:5" x14ac:dyDescent="0.25">
      <c r="A647" s="1">
        <v>44840</v>
      </c>
      <c r="B647">
        <v>37.291785168293501</v>
      </c>
      <c r="C647" t="s">
        <v>4</v>
      </c>
      <c r="D647" t="s">
        <v>8</v>
      </c>
      <c r="E647" s="3" t="str">
        <f t="shared" si="10"/>
        <v>No Outlier</v>
      </c>
    </row>
    <row r="648" spans="1:5" x14ac:dyDescent="0.25">
      <c r="A648" s="1">
        <v>44841</v>
      </c>
      <c r="B648">
        <v>20126.744892657302</v>
      </c>
      <c r="C648" t="s">
        <v>9</v>
      </c>
      <c r="D648" t="s">
        <v>7</v>
      </c>
      <c r="E648" s="3" t="str">
        <f t="shared" si="10"/>
        <v>No Outlier</v>
      </c>
    </row>
    <row r="649" spans="1:5" x14ac:dyDescent="0.25">
      <c r="A649" s="1">
        <v>44842</v>
      </c>
      <c r="B649">
        <v>35.110658590695202</v>
      </c>
      <c r="C649" t="s">
        <v>9</v>
      </c>
      <c r="D649" t="s">
        <v>8</v>
      </c>
      <c r="E649" s="3" t="str">
        <f t="shared" si="10"/>
        <v>No Outlier</v>
      </c>
    </row>
    <row r="650" spans="1:5" x14ac:dyDescent="0.25">
      <c r="A650" s="1">
        <v>44843</v>
      </c>
      <c r="B650">
        <v>57.762356931758802</v>
      </c>
      <c r="C650" t="s">
        <v>10</v>
      </c>
      <c r="D650" t="s">
        <v>8</v>
      </c>
      <c r="E650" s="3" t="str">
        <f t="shared" si="10"/>
        <v>No Outlier</v>
      </c>
    </row>
    <row r="651" spans="1:5" x14ac:dyDescent="0.25">
      <c r="A651" s="1">
        <v>44844</v>
      </c>
      <c r="B651">
        <v>48370.483643307402</v>
      </c>
      <c r="C651" t="s">
        <v>4</v>
      </c>
      <c r="D651" t="s">
        <v>7</v>
      </c>
      <c r="E651" s="3" t="str">
        <f t="shared" si="10"/>
        <v>No Outlier</v>
      </c>
    </row>
    <row r="652" spans="1:5" x14ac:dyDescent="0.25">
      <c r="A652" s="1">
        <v>44845</v>
      </c>
      <c r="B652">
        <v>11.9132403318521</v>
      </c>
      <c r="C652" t="s">
        <v>6</v>
      </c>
      <c r="D652" t="s">
        <v>5</v>
      </c>
      <c r="E652" s="3" t="str">
        <f t="shared" si="10"/>
        <v>No Outlier</v>
      </c>
    </row>
    <row r="653" spans="1:5" x14ac:dyDescent="0.25">
      <c r="A653" s="1">
        <v>44846</v>
      </c>
      <c r="B653">
        <v>36.643947220555098</v>
      </c>
      <c r="C653" t="s">
        <v>9</v>
      </c>
      <c r="D653" t="s">
        <v>8</v>
      </c>
      <c r="E653" s="3" t="str">
        <f t="shared" si="10"/>
        <v>No Outlier</v>
      </c>
    </row>
    <row r="654" spans="1:5" x14ac:dyDescent="0.25">
      <c r="A654" s="1">
        <v>44847</v>
      </c>
      <c r="B654">
        <v>15.1916661971389</v>
      </c>
      <c r="C654" t="s">
        <v>4</v>
      </c>
      <c r="D654" t="s">
        <v>5</v>
      </c>
      <c r="E654" s="3" t="str">
        <f t="shared" si="10"/>
        <v>No Outlier</v>
      </c>
    </row>
    <row r="655" spans="1:5" x14ac:dyDescent="0.25">
      <c r="A655" s="1">
        <v>44848</v>
      </c>
      <c r="B655">
        <v>15.3531841577758</v>
      </c>
      <c r="C655" t="s">
        <v>9</v>
      </c>
      <c r="D655" t="s">
        <v>5</v>
      </c>
      <c r="E655" s="3" t="str">
        <f t="shared" si="10"/>
        <v>No Outlier</v>
      </c>
    </row>
    <row r="656" spans="1:5" x14ac:dyDescent="0.25">
      <c r="A656" s="1">
        <v>44849</v>
      </c>
      <c r="B656">
        <v>12.492370288126599</v>
      </c>
      <c r="C656" t="s">
        <v>10</v>
      </c>
      <c r="D656" t="s">
        <v>8</v>
      </c>
      <c r="E656" s="3" t="str">
        <f t="shared" si="10"/>
        <v>No Outlier</v>
      </c>
    </row>
    <row r="657" spans="1:5" x14ac:dyDescent="0.25">
      <c r="A657" s="1">
        <v>44850</v>
      </c>
      <c r="B657">
        <v>14.398574418620299</v>
      </c>
      <c r="C657" t="s">
        <v>9</v>
      </c>
      <c r="D657" t="s">
        <v>5</v>
      </c>
      <c r="E657" s="3" t="str">
        <f t="shared" si="10"/>
        <v>No Outlier</v>
      </c>
    </row>
    <row r="658" spans="1:5" x14ac:dyDescent="0.25">
      <c r="A658" s="1">
        <v>44851</v>
      </c>
      <c r="B658">
        <v>66.149744515205796</v>
      </c>
      <c r="C658" t="s">
        <v>6</v>
      </c>
      <c r="D658" t="s">
        <v>8</v>
      </c>
      <c r="E658" s="3" t="str">
        <f t="shared" si="10"/>
        <v>No Outlier</v>
      </c>
    </row>
    <row r="659" spans="1:5" x14ac:dyDescent="0.25">
      <c r="A659" s="1">
        <v>44852</v>
      </c>
      <c r="B659">
        <v>39347.937884897103</v>
      </c>
      <c r="C659" t="s">
        <v>6</v>
      </c>
      <c r="D659" t="s">
        <v>7</v>
      </c>
      <c r="E659" s="3" t="str">
        <f t="shared" si="10"/>
        <v>No Outlier</v>
      </c>
    </row>
    <row r="660" spans="1:5" x14ac:dyDescent="0.25">
      <c r="A660" s="1">
        <v>44853</v>
      </c>
      <c r="B660">
        <v>61734.928537102998</v>
      </c>
      <c r="C660" t="s">
        <v>6</v>
      </c>
      <c r="D660" t="s">
        <v>7</v>
      </c>
      <c r="E660" s="3" t="str">
        <f t="shared" si="10"/>
        <v>No Outlier</v>
      </c>
    </row>
    <row r="661" spans="1:5" x14ac:dyDescent="0.25">
      <c r="A661" s="1">
        <v>44854</v>
      </c>
      <c r="B661">
        <v>27796.157769096299</v>
      </c>
      <c r="C661" t="s">
        <v>10</v>
      </c>
      <c r="D661" t="s">
        <v>7</v>
      </c>
      <c r="E661" s="3" t="str">
        <f t="shared" si="10"/>
        <v>No Outlier</v>
      </c>
    </row>
    <row r="662" spans="1:5" x14ac:dyDescent="0.25">
      <c r="A662" s="1">
        <v>44855</v>
      </c>
      <c r="B662">
        <v>3.1931705385637299</v>
      </c>
      <c r="C662" t="s">
        <v>6</v>
      </c>
      <c r="D662" t="s">
        <v>5</v>
      </c>
      <c r="E662" s="3" t="str">
        <f t="shared" si="10"/>
        <v>No Outlier</v>
      </c>
    </row>
    <row r="663" spans="1:5" x14ac:dyDescent="0.25">
      <c r="A663" s="1">
        <v>44856</v>
      </c>
      <c r="B663">
        <v>76143.048141020205</v>
      </c>
      <c r="C663" t="s">
        <v>6</v>
      </c>
      <c r="D663" t="s">
        <v>7</v>
      </c>
      <c r="E663" s="3" t="str">
        <f t="shared" si="10"/>
        <v>Outlier</v>
      </c>
    </row>
    <row r="664" spans="1:5" x14ac:dyDescent="0.25">
      <c r="A664" s="1">
        <v>44857</v>
      </c>
      <c r="B664">
        <v>52.7846585257941</v>
      </c>
      <c r="C664" t="s">
        <v>4</v>
      </c>
      <c r="D664" t="s">
        <v>8</v>
      </c>
      <c r="E664" s="3" t="str">
        <f t="shared" si="10"/>
        <v>No Outlier</v>
      </c>
    </row>
    <row r="665" spans="1:5" x14ac:dyDescent="0.25">
      <c r="A665" s="1">
        <v>44858</v>
      </c>
      <c r="B665">
        <v>35.673405931440698</v>
      </c>
      <c r="C665" t="s">
        <v>4</v>
      </c>
      <c r="D665" t="s">
        <v>8</v>
      </c>
      <c r="E665" s="3" t="str">
        <f t="shared" si="10"/>
        <v>No Outlier</v>
      </c>
    </row>
    <row r="666" spans="1:5" x14ac:dyDescent="0.25">
      <c r="A666" s="1">
        <v>44859</v>
      </c>
      <c r="B666">
        <v>78.656851933177293</v>
      </c>
      <c r="C666" t="s">
        <v>6</v>
      </c>
      <c r="D666" t="s">
        <v>8</v>
      </c>
      <c r="E666" s="3" t="str">
        <f t="shared" si="10"/>
        <v>No Outlier</v>
      </c>
    </row>
    <row r="667" spans="1:5" x14ac:dyDescent="0.25">
      <c r="A667" s="1">
        <v>44860</v>
      </c>
      <c r="B667">
        <v>17.786115657463998</v>
      </c>
      <c r="C667" t="s">
        <v>4</v>
      </c>
      <c r="D667" t="s">
        <v>8</v>
      </c>
      <c r="E667" s="3" t="str">
        <f t="shared" si="10"/>
        <v>No Outlier</v>
      </c>
    </row>
    <row r="668" spans="1:5" x14ac:dyDescent="0.25">
      <c r="A668" s="1">
        <v>44861</v>
      </c>
      <c r="B668">
        <v>41283.0896372813</v>
      </c>
      <c r="C668" t="s">
        <v>6</v>
      </c>
      <c r="D668" t="s">
        <v>7</v>
      </c>
      <c r="E668" s="3" t="str">
        <f t="shared" si="10"/>
        <v>No Outlier</v>
      </c>
    </row>
    <row r="669" spans="1:5" x14ac:dyDescent="0.25">
      <c r="A669" s="1">
        <v>44862</v>
      </c>
      <c r="B669">
        <v>14.945456217428401</v>
      </c>
      <c r="C669" t="s">
        <v>11</v>
      </c>
      <c r="D669" t="s">
        <v>5</v>
      </c>
      <c r="E669" s="3" t="str">
        <f t="shared" si="10"/>
        <v>No Outlier</v>
      </c>
    </row>
    <row r="670" spans="1:5" x14ac:dyDescent="0.25">
      <c r="A670" s="1">
        <v>44863</v>
      </c>
      <c r="B670">
        <v>26228.516540011198</v>
      </c>
      <c r="C670" t="s">
        <v>9</v>
      </c>
      <c r="D670" t="s">
        <v>7</v>
      </c>
      <c r="E670" s="3" t="str">
        <f t="shared" si="10"/>
        <v>No Outlier</v>
      </c>
    </row>
    <row r="671" spans="1:5" x14ac:dyDescent="0.25">
      <c r="A671" s="1">
        <v>44864</v>
      </c>
      <c r="B671">
        <v>16.459690515167399</v>
      </c>
      <c r="C671" t="s">
        <v>4</v>
      </c>
      <c r="D671" t="s">
        <v>5</v>
      </c>
      <c r="E671" s="3" t="str">
        <f t="shared" si="10"/>
        <v>No Outlier</v>
      </c>
    </row>
    <row r="672" spans="1:5" x14ac:dyDescent="0.25">
      <c r="A672" s="1">
        <v>44865</v>
      </c>
      <c r="B672">
        <v>24.9222849396347</v>
      </c>
      <c r="C672" t="s">
        <v>10</v>
      </c>
      <c r="D672" t="s">
        <v>8</v>
      </c>
      <c r="E672" s="3" t="str">
        <f t="shared" si="10"/>
        <v>No Outlier</v>
      </c>
    </row>
    <row r="673" spans="1:5" x14ac:dyDescent="0.25">
      <c r="A673" s="1">
        <v>44866</v>
      </c>
      <c r="B673">
        <v>78.345899480044494</v>
      </c>
      <c r="C673" t="s">
        <v>11</v>
      </c>
      <c r="D673" t="s">
        <v>8</v>
      </c>
      <c r="E673" s="3" t="str">
        <f t="shared" si="10"/>
        <v>No Outlier</v>
      </c>
    </row>
    <row r="674" spans="1:5" x14ac:dyDescent="0.25">
      <c r="A674" s="1">
        <v>44867</v>
      </c>
      <c r="B674">
        <v>32624.311085368801</v>
      </c>
      <c r="C674" t="s">
        <v>11</v>
      </c>
      <c r="D674" t="s">
        <v>7</v>
      </c>
      <c r="E674" s="3" t="str">
        <f t="shared" si="10"/>
        <v>No Outlier</v>
      </c>
    </row>
    <row r="675" spans="1:5" x14ac:dyDescent="0.25">
      <c r="A675" s="1">
        <v>44868</v>
      </c>
      <c r="B675">
        <v>20</v>
      </c>
      <c r="C675" t="s">
        <v>6</v>
      </c>
      <c r="D675" t="s">
        <v>5</v>
      </c>
      <c r="E675" s="3" t="str">
        <f t="shared" si="10"/>
        <v>No Outlier</v>
      </c>
    </row>
    <row r="676" spans="1:5" x14ac:dyDescent="0.25">
      <c r="A676" s="1">
        <v>44869</v>
      </c>
      <c r="B676">
        <v>85370.338816330797</v>
      </c>
      <c r="C676" t="s">
        <v>9</v>
      </c>
      <c r="D676" t="s">
        <v>7</v>
      </c>
      <c r="E676" s="3" t="str">
        <f t="shared" si="10"/>
        <v>Outlier</v>
      </c>
    </row>
    <row r="677" spans="1:5" x14ac:dyDescent="0.25">
      <c r="A677" s="1">
        <v>44870</v>
      </c>
      <c r="B677">
        <v>5.6970460848218503</v>
      </c>
      <c r="C677" t="s">
        <v>4</v>
      </c>
      <c r="D677" t="s">
        <v>5</v>
      </c>
      <c r="E677" s="3" t="str">
        <f t="shared" si="10"/>
        <v>No Outlier</v>
      </c>
    </row>
    <row r="678" spans="1:5" x14ac:dyDescent="0.25">
      <c r="A678" s="1">
        <v>44871</v>
      </c>
      <c r="B678">
        <v>6.1595711123553496</v>
      </c>
      <c r="C678" t="s">
        <v>10</v>
      </c>
      <c r="D678" t="s">
        <v>5</v>
      </c>
      <c r="E678" s="3" t="str">
        <f t="shared" si="10"/>
        <v>No Outlier</v>
      </c>
    </row>
    <row r="679" spans="1:5" x14ac:dyDescent="0.25">
      <c r="A679" s="1">
        <v>44872</v>
      </c>
      <c r="B679">
        <v>55.550280582909501</v>
      </c>
      <c r="C679" t="s">
        <v>10</v>
      </c>
      <c r="D679" t="s">
        <v>8</v>
      </c>
      <c r="E679" s="3" t="str">
        <f t="shared" si="10"/>
        <v>No Outlier</v>
      </c>
    </row>
    <row r="680" spans="1:5" x14ac:dyDescent="0.25">
      <c r="A680" s="1">
        <v>44873</v>
      </c>
      <c r="B680">
        <v>28.3650659828801</v>
      </c>
      <c r="C680" t="s">
        <v>9</v>
      </c>
      <c r="D680" t="s">
        <v>8</v>
      </c>
      <c r="E680" s="3" t="str">
        <f t="shared" si="10"/>
        <v>No Outlier</v>
      </c>
    </row>
    <row r="681" spans="1:5" x14ac:dyDescent="0.25">
      <c r="A681" s="1">
        <v>44874</v>
      </c>
      <c r="B681">
        <v>55.460201302048901</v>
      </c>
      <c r="C681" t="s">
        <v>6</v>
      </c>
      <c r="D681" t="s">
        <v>8</v>
      </c>
      <c r="E681" s="3" t="str">
        <f t="shared" si="10"/>
        <v>No Outlier</v>
      </c>
    </row>
    <row r="682" spans="1:5" x14ac:dyDescent="0.25">
      <c r="A682" s="1">
        <v>44875</v>
      </c>
      <c r="B682">
        <v>100</v>
      </c>
      <c r="C682" t="s">
        <v>10</v>
      </c>
      <c r="D682" t="s">
        <v>8</v>
      </c>
      <c r="E682" s="3" t="str">
        <f t="shared" si="10"/>
        <v>No Outlier</v>
      </c>
    </row>
    <row r="683" spans="1:5" x14ac:dyDescent="0.25">
      <c r="A683" s="1">
        <v>44876</v>
      </c>
      <c r="B683">
        <v>44.2812134966792</v>
      </c>
      <c r="C683" t="s">
        <v>9</v>
      </c>
      <c r="D683" t="s">
        <v>8</v>
      </c>
      <c r="E683" s="3" t="str">
        <f t="shared" si="10"/>
        <v>No Outlier</v>
      </c>
    </row>
    <row r="684" spans="1:5" x14ac:dyDescent="0.25">
      <c r="A684" s="1">
        <v>44877</v>
      </c>
      <c r="B684">
        <v>26325.537460620399</v>
      </c>
      <c r="C684" t="s">
        <v>11</v>
      </c>
      <c r="D684" t="s">
        <v>7</v>
      </c>
      <c r="E684" s="3" t="str">
        <f t="shared" si="10"/>
        <v>No Outlier</v>
      </c>
    </row>
    <row r="685" spans="1:5" x14ac:dyDescent="0.25">
      <c r="A685" s="1">
        <v>44878</v>
      </c>
      <c r="B685">
        <v>56.739164890571999</v>
      </c>
      <c r="C685" t="s">
        <v>9</v>
      </c>
      <c r="D685" t="s">
        <v>8</v>
      </c>
      <c r="E685" s="3" t="str">
        <f t="shared" si="10"/>
        <v>No Outlier</v>
      </c>
    </row>
    <row r="686" spans="1:5" x14ac:dyDescent="0.25">
      <c r="A686" s="1">
        <v>44879</v>
      </c>
      <c r="B686">
        <v>14.497759247812301</v>
      </c>
      <c r="C686" t="s">
        <v>10</v>
      </c>
      <c r="D686" t="s">
        <v>5</v>
      </c>
      <c r="E686" s="3" t="str">
        <f t="shared" si="10"/>
        <v>No Outlier</v>
      </c>
    </row>
    <row r="687" spans="1:5" x14ac:dyDescent="0.25">
      <c r="A687" s="1">
        <v>44880</v>
      </c>
      <c r="B687">
        <v>36323.850861614999</v>
      </c>
      <c r="C687" t="s">
        <v>10</v>
      </c>
      <c r="D687" t="s">
        <v>7</v>
      </c>
      <c r="E687" s="3" t="str">
        <f t="shared" si="10"/>
        <v>No Outlier</v>
      </c>
    </row>
    <row r="688" spans="1:5" x14ac:dyDescent="0.25">
      <c r="A688" s="1">
        <v>44881</v>
      </c>
      <c r="B688">
        <v>56474.361101876901</v>
      </c>
      <c r="C688" t="s">
        <v>9</v>
      </c>
      <c r="D688" t="s">
        <v>7</v>
      </c>
      <c r="E688" s="3" t="str">
        <f t="shared" si="10"/>
        <v>No Outlier</v>
      </c>
    </row>
    <row r="689" spans="1:5" x14ac:dyDescent="0.25">
      <c r="A689" s="1">
        <v>44882</v>
      </c>
      <c r="B689">
        <v>71794.421614780105</v>
      </c>
      <c r="C689" t="s">
        <v>9</v>
      </c>
      <c r="D689" t="s">
        <v>7</v>
      </c>
      <c r="E689" s="3" t="str">
        <f t="shared" si="10"/>
        <v>Outlier</v>
      </c>
    </row>
    <row r="690" spans="1:5" x14ac:dyDescent="0.25">
      <c r="A690" s="1">
        <v>44883</v>
      </c>
      <c r="B690">
        <v>20</v>
      </c>
      <c r="C690" t="s">
        <v>10</v>
      </c>
      <c r="D690" t="s">
        <v>5</v>
      </c>
      <c r="E690" s="3" t="str">
        <f t="shared" si="10"/>
        <v>No Outlier</v>
      </c>
    </row>
    <row r="691" spans="1:5" x14ac:dyDescent="0.25">
      <c r="A691" s="1">
        <v>44884</v>
      </c>
      <c r="B691">
        <v>86.324359256109304</v>
      </c>
      <c r="C691" t="s">
        <v>6</v>
      </c>
      <c r="D691" t="s">
        <v>8</v>
      </c>
      <c r="E691" s="3" t="str">
        <f t="shared" si="10"/>
        <v>No Outlier</v>
      </c>
    </row>
    <row r="692" spans="1:5" x14ac:dyDescent="0.25">
      <c r="A692" s="1">
        <v>44885</v>
      </c>
      <c r="B692">
        <v>13.886233476633</v>
      </c>
      <c r="C692" t="s">
        <v>6</v>
      </c>
      <c r="D692" t="s">
        <v>5</v>
      </c>
      <c r="E692" s="3" t="str">
        <f t="shared" si="10"/>
        <v>No Outlier</v>
      </c>
    </row>
    <row r="693" spans="1:5" x14ac:dyDescent="0.25">
      <c r="A693" s="1">
        <v>44886</v>
      </c>
      <c r="B693">
        <v>23.3965733301469</v>
      </c>
      <c r="C693" t="s">
        <v>10</v>
      </c>
      <c r="D693" t="s">
        <v>8</v>
      </c>
      <c r="E693" s="3" t="str">
        <f t="shared" si="10"/>
        <v>No Outlier</v>
      </c>
    </row>
    <row r="694" spans="1:5" x14ac:dyDescent="0.25">
      <c r="A694" s="1">
        <v>44887</v>
      </c>
      <c r="B694">
        <v>20128.114919912801</v>
      </c>
      <c r="C694" t="s">
        <v>9</v>
      </c>
      <c r="D694" t="s">
        <v>7</v>
      </c>
      <c r="E694" s="3" t="str">
        <f t="shared" si="10"/>
        <v>No Outlier</v>
      </c>
    </row>
    <row r="695" spans="1:5" x14ac:dyDescent="0.25">
      <c r="A695" s="1">
        <v>44888</v>
      </c>
      <c r="B695">
        <v>28.497726723273399</v>
      </c>
      <c r="C695" t="s">
        <v>9</v>
      </c>
      <c r="D695" t="s">
        <v>8</v>
      </c>
      <c r="E695" s="3" t="str">
        <f t="shared" si="10"/>
        <v>No Outlier</v>
      </c>
    </row>
    <row r="696" spans="1:5" x14ac:dyDescent="0.25">
      <c r="A696" s="1">
        <v>44889</v>
      </c>
      <c r="B696">
        <v>20</v>
      </c>
      <c r="C696" t="s">
        <v>9</v>
      </c>
      <c r="D696" t="s">
        <v>5</v>
      </c>
      <c r="E696" s="3" t="str">
        <f t="shared" si="10"/>
        <v>No Outlier</v>
      </c>
    </row>
    <row r="697" spans="1:5" x14ac:dyDescent="0.25">
      <c r="A697" s="1">
        <v>44890</v>
      </c>
      <c r="B697">
        <v>14860.220701488501</v>
      </c>
      <c r="C697" t="s">
        <v>11</v>
      </c>
      <c r="D697" t="s">
        <v>7</v>
      </c>
      <c r="E697" s="3" t="str">
        <f t="shared" si="10"/>
        <v>No Outlier</v>
      </c>
    </row>
    <row r="698" spans="1:5" x14ac:dyDescent="0.25">
      <c r="A698" s="1">
        <v>44891</v>
      </c>
      <c r="B698">
        <v>53831.878961813003</v>
      </c>
      <c r="C698" t="s">
        <v>4</v>
      </c>
      <c r="D698" t="s">
        <v>7</v>
      </c>
      <c r="E698" s="3" t="str">
        <f t="shared" si="10"/>
        <v>No Outlier</v>
      </c>
    </row>
    <row r="699" spans="1:5" x14ac:dyDescent="0.25">
      <c r="A699" s="1">
        <v>44892</v>
      </c>
      <c r="B699">
        <v>5.5998473224485403</v>
      </c>
      <c r="C699" t="s">
        <v>4</v>
      </c>
      <c r="D699" t="s">
        <v>5</v>
      </c>
      <c r="E699" s="3" t="str">
        <f t="shared" si="10"/>
        <v>No Outlier</v>
      </c>
    </row>
    <row r="700" spans="1:5" x14ac:dyDescent="0.25">
      <c r="A700" s="1">
        <v>44893</v>
      </c>
      <c r="B700">
        <v>39008.958503361398</v>
      </c>
      <c r="C700" t="s">
        <v>9</v>
      </c>
      <c r="D700" t="s">
        <v>7</v>
      </c>
      <c r="E700" s="3" t="str">
        <f t="shared" si="10"/>
        <v>No Outlier</v>
      </c>
    </row>
    <row r="701" spans="1:5" x14ac:dyDescent="0.25">
      <c r="A701" s="1">
        <v>44894</v>
      </c>
      <c r="B701">
        <v>38.814278494958799</v>
      </c>
      <c r="C701" t="s">
        <v>9</v>
      </c>
      <c r="D701" t="s">
        <v>8</v>
      </c>
      <c r="E701" s="3" t="str">
        <f t="shared" si="10"/>
        <v>No Outlier</v>
      </c>
    </row>
    <row r="702" spans="1:5" x14ac:dyDescent="0.25">
      <c r="A702" s="1">
        <v>44895</v>
      </c>
      <c r="B702">
        <v>11.0561845071633</v>
      </c>
      <c r="C702" t="s">
        <v>9</v>
      </c>
      <c r="D702" t="s">
        <v>5</v>
      </c>
      <c r="E702" s="3" t="str">
        <f t="shared" si="10"/>
        <v>No Outlier</v>
      </c>
    </row>
    <row r="703" spans="1:5" x14ac:dyDescent="0.25">
      <c r="A703" s="1">
        <v>44896</v>
      </c>
      <c r="B703">
        <v>68.875090574608095</v>
      </c>
      <c r="C703" t="s">
        <v>11</v>
      </c>
      <c r="D703" t="s">
        <v>8</v>
      </c>
      <c r="E703" s="3" t="str">
        <f t="shared" si="10"/>
        <v>No Outlier</v>
      </c>
    </row>
    <row r="704" spans="1:5" x14ac:dyDescent="0.25">
      <c r="A704" s="1">
        <v>44897</v>
      </c>
      <c r="B704">
        <v>69619.243469625799</v>
      </c>
      <c r="C704" t="s">
        <v>9</v>
      </c>
      <c r="D704" t="s">
        <v>7</v>
      </c>
      <c r="E704" s="3" t="str">
        <f t="shared" si="10"/>
        <v>Outlier</v>
      </c>
    </row>
    <row r="705" spans="1:5" x14ac:dyDescent="0.25">
      <c r="A705" s="1">
        <v>44898</v>
      </c>
      <c r="B705">
        <v>11.105696571594899</v>
      </c>
      <c r="C705" t="s">
        <v>9</v>
      </c>
      <c r="D705" t="s">
        <v>8</v>
      </c>
      <c r="E705" s="3" t="str">
        <f t="shared" si="10"/>
        <v>No Outlier</v>
      </c>
    </row>
    <row r="706" spans="1:5" x14ac:dyDescent="0.25">
      <c r="A706" s="1">
        <v>44899</v>
      </c>
      <c r="B706">
        <v>6.2172734147824702</v>
      </c>
      <c r="C706" t="s">
        <v>10</v>
      </c>
      <c r="D706" t="s">
        <v>5</v>
      </c>
      <c r="E706" s="3" t="str">
        <f t="shared" si="10"/>
        <v>No Outlier</v>
      </c>
    </row>
    <row r="707" spans="1:5" x14ac:dyDescent="0.25">
      <c r="A707" s="1">
        <v>44900</v>
      </c>
      <c r="B707">
        <v>77179.851128014096</v>
      </c>
      <c r="C707" t="s">
        <v>6</v>
      </c>
      <c r="D707" t="s">
        <v>7</v>
      </c>
      <c r="E707" s="3" t="str">
        <f t="shared" si="10"/>
        <v>Outlier</v>
      </c>
    </row>
    <row r="708" spans="1:5" x14ac:dyDescent="0.25">
      <c r="A708" s="1">
        <v>44901</v>
      </c>
      <c r="B708">
        <v>18300.7980296485</v>
      </c>
      <c r="C708" t="s">
        <v>11</v>
      </c>
      <c r="D708" t="s">
        <v>7</v>
      </c>
      <c r="E708" s="3" t="str">
        <f t="shared" si="10"/>
        <v>No Outlier</v>
      </c>
    </row>
    <row r="709" spans="1:5" x14ac:dyDescent="0.25">
      <c r="A709" s="1">
        <v>44902</v>
      </c>
      <c r="B709">
        <v>4.5214987275624399</v>
      </c>
      <c r="C709" t="s">
        <v>4</v>
      </c>
      <c r="D709" t="s">
        <v>5</v>
      </c>
      <c r="E709" s="3" t="str">
        <f t="shared" ref="E709:E733" si="11">IF(OR(B709&lt;$I$11,B709&gt;$I$10), "Outlier", "No Outlier")</f>
        <v>No Outlier</v>
      </c>
    </row>
    <row r="710" spans="1:5" x14ac:dyDescent="0.25">
      <c r="A710" s="1">
        <v>44903</v>
      </c>
      <c r="B710">
        <v>10.123957951355401</v>
      </c>
      <c r="C710" t="s">
        <v>10</v>
      </c>
      <c r="D710" t="s">
        <v>5</v>
      </c>
      <c r="E710" s="3" t="str">
        <f t="shared" si="11"/>
        <v>No Outlier</v>
      </c>
    </row>
    <row r="711" spans="1:5" x14ac:dyDescent="0.25">
      <c r="A711" s="1">
        <v>44904</v>
      </c>
      <c r="B711">
        <v>93.388604926201495</v>
      </c>
      <c r="C711" t="s">
        <v>11</v>
      </c>
      <c r="D711" t="s">
        <v>8</v>
      </c>
      <c r="E711" s="3" t="str">
        <f t="shared" si="11"/>
        <v>No Outlier</v>
      </c>
    </row>
    <row r="712" spans="1:5" x14ac:dyDescent="0.25">
      <c r="A712" s="1">
        <v>44905</v>
      </c>
      <c r="B712">
        <v>81.173265693269499</v>
      </c>
      <c r="C712" t="s">
        <v>6</v>
      </c>
      <c r="D712" t="s">
        <v>8</v>
      </c>
      <c r="E712" s="3" t="str">
        <f t="shared" si="11"/>
        <v>No Outlier</v>
      </c>
    </row>
    <row r="713" spans="1:5" x14ac:dyDescent="0.25">
      <c r="A713" s="1">
        <v>44906</v>
      </c>
      <c r="B713">
        <v>4.8294572079218803</v>
      </c>
      <c r="C713" t="s">
        <v>4</v>
      </c>
      <c r="D713" t="s">
        <v>5</v>
      </c>
      <c r="E713" s="3" t="str">
        <f t="shared" si="11"/>
        <v>No Outlier</v>
      </c>
    </row>
    <row r="714" spans="1:5" x14ac:dyDescent="0.25">
      <c r="A714" s="1">
        <v>44907</v>
      </c>
      <c r="B714">
        <v>63.652380201141597</v>
      </c>
      <c r="C714" t="s">
        <v>11</v>
      </c>
      <c r="D714" t="s">
        <v>8</v>
      </c>
      <c r="E714" s="3" t="str">
        <f t="shared" si="11"/>
        <v>No Outlier</v>
      </c>
    </row>
    <row r="715" spans="1:5" x14ac:dyDescent="0.25">
      <c r="A715" s="1">
        <v>44908</v>
      </c>
      <c r="B715">
        <v>20</v>
      </c>
      <c r="C715" t="s">
        <v>11</v>
      </c>
      <c r="D715" t="s">
        <v>5</v>
      </c>
      <c r="E715" s="3" t="str">
        <f t="shared" si="11"/>
        <v>No Outlier</v>
      </c>
    </row>
    <row r="716" spans="1:5" x14ac:dyDescent="0.25">
      <c r="A716" s="1">
        <v>44909</v>
      </c>
      <c r="B716">
        <v>66971.586626568402</v>
      </c>
      <c r="C716" t="s">
        <v>6</v>
      </c>
      <c r="D716" t="s">
        <v>7</v>
      </c>
      <c r="E716" s="3" t="str">
        <f t="shared" si="11"/>
        <v>Outlier</v>
      </c>
    </row>
    <row r="717" spans="1:5" x14ac:dyDescent="0.25">
      <c r="A717" s="1">
        <v>44910</v>
      </c>
      <c r="B717">
        <v>53.738658668413699</v>
      </c>
      <c r="C717" t="s">
        <v>11</v>
      </c>
      <c r="D717" t="s">
        <v>8</v>
      </c>
      <c r="E717" s="3" t="str">
        <f t="shared" si="11"/>
        <v>No Outlier</v>
      </c>
    </row>
    <row r="718" spans="1:5" x14ac:dyDescent="0.25">
      <c r="A718" s="1">
        <v>44911</v>
      </c>
      <c r="B718">
        <v>1.37072331962299</v>
      </c>
      <c r="C718" t="s">
        <v>4</v>
      </c>
      <c r="D718" t="s">
        <v>5</v>
      </c>
      <c r="E718" s="3" t="str">
        <f t="shared" si="11"/>
        <v>No Outlier</v>
      </c>
    </row>
    <row r="719" spans="1:5" x14ac:dyDescent="0.25">
      <c r="A719" s="1">
        <v>44912</v>
      </c>
      <c r="B719">
        <v>82534.553182085598</v>
      </c>
      <c r="C719" t="s">
        <v>6</v>
      </c>
      <c r="D719" t="s">
        <v>7</v>
      </c>
      <c r="E719" s="3" t="str">
        <f t="shared" si="11"/>
        <v>Outlier</v>
      </c>
    </row>
    <row r="720" spans="1:5" x14ac:dyDescent="0.25">
      <c r="A720" s="1">
        <v>44913</v>
      </c>
      <c r="B720">
        <v>17.1587463630397</v>
      </c>
      <c r="C720" t="s">
        <v>9</v>
      </c>
      <c r="D720" t="s">
        <v>5</v>
      </c>
      <c r="E720" s="3" t="str">
        <f t="shared" si="11"/>
        <v>No Outlier</v>
      </c>
    </row>
    <row r="721" spans="1:5" x14ac:dyDescent="0.25">
      <c r="A721" s="1">
        <v>44914</v>
      </c>
      <c r="B721">
        <v>74399.500513182604</v>
      </c>
      <c r="C721" t="s">
        <v>11</v>
      </c>
      <c r="D721" t="s">
        <v>7</v>
      </c>
      <c r="E721" s="3" t="str">
        <f t="shared" si="11"/>
        <v>Outlier</v>
      </c>
    </row>
    <row r="722" spans="1:5" x14ac:dyDescent="0.25">
      <c r="A722" s="1">
        <v>44915</v>
      </c>
      <c r="B722">
        <v>31567.047508710399</v>
      </c>
      <c r="C722" t="s">
        <v>9</v>
      </c>
      <c r="D722" t="s">
        <v>7</v>
      </c>
      <c r="E722" s="3" t="str">
        <f t="shared" si="11"/>
        <v>No Outlier</v>
      </c>
    </row>
    <row r="723" spans="1:5" x14ac:dyDescent="0.25">
      <c r="A723" s="1">
        <v>44916</v>
      </c>
      <c r="B723">
        <v>33.020558367254402</v>
      </c>
      <c r="C723" t="s">
        <v>11</v>
      </c>
      <c r="D723" t="s">
        <v>8</v>
      </c>
      <c r="E723" s="3" t="str">
        <f t="shared" si="11"/>
        <v>No Outlier</v>
      </c>
    </row>
    <row r="724" spans="1:5" x14ac:dyDescent="0.25">
      <c r="A724" s="1">
        <v>44917</v>
      </c>
      <c r="B724">
        <v>19.081043701052302</v>
      </c>
      <c r="C724" t="s">
        <v>9</v>
      </c>
      <c r="D724" t="s">
        <v>5</v>
      </c>
      <c r="E724" s="3" t="str">
        <f t="shared" si="11"/>
        <v>No Outlier</v>
      </c>
    </row>
    <row r="725" spans="1:5" x14ac:dyDescent="0.25">
      <c r="A725" s="1">
        <v>44918</v>
      </c>
      <c r="B725">
        <v>12.4188044925284</v>
      </c>
      <c r="C725" t="s">
        <v>4</v>
      </c>
      <c r="D725" t="s">
        <v>5</v>
      </c>
      <c r="E725" s="3" t="str">
        <f t="shared" si="11"/>
        <v>No Outlier</v>
      </c>
    </row>
    <row r="726" spans="1:5" x14ac:dyDescent="0.25">
      <c r="A726" s="1">
        <v>44919</v>
      </c>
      <c r="B726">
        <v>10.2340515073306</v>
      </c>
      <c r="C726" t="s">
        <v>4</v>
      </c>
      <c r="D726" t="s">
        <v>8</v>
      </c>
      <c r="E726" s="3" t="str">
        <f t="shared" si="11"/>
        <v>No Outlier</v>
      </c>
    </row>
    <row r="727" spans="1:5" x14ac:dyDescent="0.25">
      <c r="A727" s="1">
        <v>44920</v>
      </c>
      <c r="B727">
        <v>3.9237169107141998</v>
      </c>
      <c r="C727" t="s">
        <v>6</v>
      </c>
      <c r="D727" t="s">
        <v>5</v>
      </c>
      <c r="E727" s="3" t="str">
        <f t="shared" si="11"/>
        <v>No Outlier</v>
      </c>
    </row>
    <row r="728" spans="1:5" x14ac:dyDescent="0.25">
      <c r="A728" s="1">
        <v>44921</v>
      </c>
      <c r="B728">
        <v>52159.996242093599</v>
      </c>
      <c r="C728" t="s">
        <v>4</v>
      </c>
      <c r="D728" t="s">
        <v>7</v>
      </c>
      <c r="E728" s="3" t="str">
        <f t="shared" si="11"/>
        <v>No Outlier</v>
      </c>
    </row>
    <row r="729" spans="1:5" x14ac:dyDescent="0.25">
      <c r="A729" s="1">
        <v>44922</v>
      </c>
      <c r="B729">
        <v>5.9318065390428698</v>
      </c>
      <c r="C729" t="s">
        <v>6</v>
      </c>
      <c r="D729" t="s">
        <v>5</v>
      </c>
      <c r="E729" s="3" t="str">
        <f t="shared" si="11"/>
        <v>No Outlier</v>
      </c>
    </row>
    <row r="730" spans="1:5" x14ac:dyDescent="0.25">
      <c r="A730" s="1">
        <v>44923</v>
      </c>
      <c r="B730">
        <v>20</v>
      </c>
      <c r="C730" t="s">
        <v>10</v>
      </c>
      <c r="D730" t="s">
        <v>5</v>
      </c>
      <c r="E730" s="3" t="str">
        <f t="shared" si="11"/>
        <v>No Outlier</v>
      </c>
    </row>
    <row r="731" spans="1:5" x14ac:dyDescent="0.25">
      <c r="A731" s="1">
        <v>44924</v>
      </c>
      <c r="B731">
        <v>91.300742280372901</v>
      </c>
      <c r="C731" t="s">
        <v>4</v>
      </c>
      <c r="D731" t="s">
        <v>8</v>
      </c>
      <c r="E731" s="3" t="str">
        <f t="shared" si="11"/>
        <v>No Outlier</v>
      </c>
    </row>
    <row r="732" spans="1:5" x14ac:dyDescent="0.25">
      <c r="A732" s="1">
        <v>44925</v>
      </c>
      <c r="B732">
        <v>12.143221493147999</v>
      </c>
      <c r="C732" t="s">
        <v>9</v>
      </c>
      <c r="D732" t="s">
        <v>5</v>
      </c>
      <c r="E732" s="3" t="str">
        <f t="shared" si="11"/>
        <v>No Outlier</v>
      </c>
    </row>
    <row r="733" spans="1:5" x14ac:dyDescent="0.25">
      <c r="A733" s="1">
        <v>44926</v>
      </c>
      <c r="B733">
        <v>18.7778989793714</v>
      </c>
      <c r="C733" t="s">
        <v>11</v>
      </c>
      <c r="D733" t="s">
        <v>5</v>
      </c>
      <c r="E733" s="3" t="str">
        <f t="shared" si="11"/>
        <v>No Outlier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A227C-2A9F-431D-8D84-2213D6E4D1C5}">
  <dimension ref="A1:H79"/>
  <sheetViews>
    <sheetView zoomScale="133" zoomScaleNormal="144" workbookViewId="0">
      <selection activeCell="D17" sqref="D17"/>
    </sheetView>
  </sheetViews>
  <sheetFormatPr defaultRowHeight="15" x14ac:dyDescent="0.25"/>
  <cols>
    <col min="1" max="1" width="10.85546875" bestFit="1" customWidth="1"/>
    <col min="2" max="2" width="18.7109375" bestFit="1" customWidth="1"/>
    <col min="3" max="3" width="10.5703125" bestFit="1" customWidth="1"/>
    <col min="4" max="4" width="24.7109375" bestFit="1" customWidth="1"/>
    <col min="5" max="5" width="14" bestFit="1" customWidth="1"/>
    <col min="7" max="7" width="25.42578125" customWidth="1"/>
    <col min="8" max="8" width="11.5703125" customWidth="1"/>
  </cols>
  <sheetData>
    <row r="1" spans="1:8" ht="45" x14ac:dyDescent="0.6">
      <c r="G1" s="4" t="s">
        <v>21</v>
      </c>
    </row>
    <row r="3" spans="1:8" x14ac:dyDescent="0.25">
      <c r="A3" t="s">
        <v>19</v>
      </c>
      <c r="B3" t="s">
        <v>22</v>
      </c>
      <c r="C3" t="s">
        <v>23</v>
      </c>
      <c r="D3" t="s">
        <v>24</v>
      </c>
      <c r="E3" t="s">
        <v>2</v>
      </c>
    </row>
    <row r="4" spans="1:8" x14ac:dyDescent="0.25">
      <c r="A4" s="1">
        <v>44259</v>
      </c>
      <c r="B4" t="s">
        <v>25</v>
      </c>
      <c r="C4" t="s">
        <v>26</v>
      </c>
      <c r="D4" t="s">
        <v>27</v>
      </c>
      <c r="E4" t="s">
        <v>4</v>
      </c>
    </row>
    <row r="5" spans="1:8" x14ac:dyDescent="0.25">
      <c r="A5" s="1">
        <v>44263</v>
      </c>
      <c r="B5" t="s">
        <v>28</v>
      </c>
      <c r="C5" t="s">
        <v>26</v>
      </c>
      <c r="D5" t="s">
        <v>29</v>
      </c>
      <c r="E5" t="s">
        <v>9</v>
      </c>
    </row>
    <row r="6" spans="1:8" x14ac:dyDescent="0.25">
      <c r="A6" s="1">
        <v>44307</v>
      </c>
      <c r="B6" t="s">
        <v>30</v>
      </c>
      <c r="C6" t="s">
        <v>26</v>
      </c>
      <c r="D6" t="s">
        <v>31</v>
      </c>
      <c r="E6" t="s">
        <v>4</v>
      </c>
      <c r="H6" t="s">
        <v>113</v>
      </c>
    </row>
    <row r="7" spans="1:8" x14ac:dyDescent="0.25">
      <c r="A7" s="1">
        <v>44320</v>
      </c>
      <c r="B7" t="s">
        <v>32</v>
      </c>
      <c r="C7" t="s">
        <v>26</v>
      </c>
      <c r="D7" t="s">
        <v>33</v>
      </c>
      <c r="E7" t="s">
        <v>10</v>
      </c>
      <c r="H7" t="s">
        <v>96</v>
      </c>
    </row>
    <row r="8" spans="1:8" x14ac:dyDescent="0.25">
      <c r="A8" s="1">
        <v>44337</v>
      </c>
      <c r="B8" t="s">
        <v>34</v>
      </c>
      <c r="C8" t="s">
        <v>26</v>
      </c>
      <c r="D8" t="s">
        <v>33</v>
      </c>
      <c r="E8" t="s">
        <v>10</v>
      </c>
    </row>
    <row r="9" spans="1:8" ht="22.5" x14ac:dyDescent="0.3">
      <c r="A9" s="1">
        <v>44362</v>
      </c>
      <c r="B9" t="s">
        <v>32</v>
      </c>
      <c r="C9" t="s">
        <v>26</v>
      </c>
      <c r="D9" t="s">
        <v>29</v>
      </c>
      <c r="E9" t="s">
        <v>4</v>
      </c>
      <c r="G9" s="5" t="s">
        <v>128</v>
      </c>
    </row>
    <row r="10" spans="1:8" x14ac:dyDescent="0.25">
      <c r="A10" s="1">
        <v>44423</v>
      </c>
      <c r="B10" t="s">
        <v>25</v>
      </c>
      <c r="C10" t="s">
        <v>26</v>
      </c>
      <c r="D10" t="s">
        <v>33</v>
      </c>
      <c r="E10" t="s">
        <v>9</v>
      </c>
    </row>
    <row r="11" spans="1:8" x14ac:dyDescent="0.25">
      <c r="A11" s="1">
        <v>44485</v>
      </c>
      <c r="B11" t="s">
        <v>34</v>
      </c>
      <c r="C11" t="s">
        <v>26</v>
      </c>
      <c r="D11" t="s">
        <v>31</v>
      </c>
      <c r="E11" t="s">
        <v>4</v>
      </c>
      <c r="G11" t="s">
        <v>125</v>
      </c>
      <c r="H11" t="s">
        <v>126</v>
      </c>
    </row>
    <row r="12" spans="1:8" x14ac:dyDescent="0.25">
      <c r="A12" s="1">
        <v>44524</v>
      </c>
      <c r="B12" t="s">
        <v>25</v>
      </c>
      <c r="C12" t="s">
        <v>26</v>
      </c>
      <c r="D12" t="s">
        <v>35</v>
      </c>
      <c r="E12" t="s">
        <v>4</v>
      </c>
      <c r="G12" t="s">
        <v>25</v>
      </c>
      <c r="H12">
        <f>COUNTIF(Table16[Incident_Type], G12)</f>
        <v>12</v>
      </c>
    </row>
    <row r="13" spans="1:8" x14ac:dyDescent="0.25">
      <c r="A13" s="1">
        <v>44528</v>
      </c>
      <c r="B13" t="s">
        <v>34</v>
      </c>
      <c r="C13" t="s">
        <v>26</v>
      </c>
      <c r="D13" t="s">
        <v>27</v>
      </c>
      <c r="E13" t="s">
        <v>11</v>
      </c>
      <c r="G13" t="s">
        <v>28</v>
      </c>
      <c r="H13">
        <f>COUNTIF(Table16[Incident_Type], G13)</f>
        <v>10</v>
      </c>
    </row>
    <row r="14" spans="1:8" x14ac:dyDescent="0.25">
      <c r="A14" s="1">
        <v>44551</v>
      </c>
      <c r="B14" t="s">
        <v>25</v>
      </c>
      <c r="C14" t="s">
        <v>26</v>
      </c>
      <c r="D14" t="s">
        <v>35</v>
      </c>
      <c r="E14" t="s">
        <v>9</v>
      </c>
      <c r="G14" t="s">
        <v>30</v>
      </c>
      <c r="H14">
        <f>COUNTIF(Table16[Incident_Type], G14)</f>
        <v>11</v>
      </c>
    </row>
    <row r="15" spans="1:8" x14ac:dyDescent="0.25">
      <c r="A15" s="1">
        <v>44569</v>
      </c>
      <c r="B15" t="s">
        <v>34</v>
      </c>
      <c r="C15" t="s">
        <v>26</v>
      </c>
      <c r="D15" t="s">
        <v>35</v>
      </c>
      <c r="E15" t="s">
        <v>6</v>
      </c>
      <c r="G15" t="s">
        <v>32</v>
      </c>
      <c r="H15">
        <f>COUNTIF(Table16[Incident_Type], G15)</f>
        <v>13</v>
      </c>
    </row>
    <row r="16" spans="1:8" x14ac:dyDescent="0.25">
      <c r="A16" s="1">
        <v>44605</v>
      </c>
      <c r="B16" t="s">
        <v>30</v>
      </c>
      <c r="C16" t="s">
        <v>26</v>
      </c>
      <c r="D16" t="s">
        <v>31</v>
      </c>
      <c r="E16" t="s">
        <v>4</v>
      </c>
      <c r="G16" t="s">
        <v>34</v>
      </c>
      <c r="H16">
        <f>COUNTIF(Table16[Incident_Type], G16)</f>
        <v>21</v>
      </c>
    </row>
    <row r="17" spans="1:8" x14ac:dyDescent="0.25">
      <c r="A17" s="1">
        <v>44622</v>
      </c>
      <c r="B17" t="s">
        <v>32</v>
      </c>
      <c r="C17" t="s">
        <v>26</v>
      </c>
      <c r="D17" t="s">
        <v>35</v>
      </c>
      <c r="E17" t="s">
        <v>4</v>
      </c>
      <c r="G17" t="s">
        <v>37</v>
      </c>
      <c r="H17">
        <f>COUNTIF(Table16[Incident_Type], G17)</f>
        <v>9</v>
      </c>
    </row>
    <row r="18" spans="1:8" x14ac:dyDescent="0.25">
      <c r="A18" s="1">
        <v>44626</v>
      </c>
      <c r="B18" t="s">
        <v>25</v>
      </c>
      <c r="C18" t="s">
        <v>26</v>
      </c>
      <c r="D18" t="s">
        <v>35</v>
      </c>
      <c r="E18" t="s">
        <v>11</v>
      </c>
    </row>
    <row r="19" spans="1:8" x14ac:dyDescent="0.25">
      <c r="A19" s="1">
        <v>44631</v>
      </c>
      <c r="B19" t="s">
        <v>34</v>
      </c>
      <c r="C19" t="s">
        <v>26</v>
      </c>
      <c r="D19" t="s">
        <v>27</v>
      </c>
      <c r="E19" t="s">
        <v>11</v>
      </c>
    </row>
    <row r="20" spans="1:8" x14ac:dyDescent="0.25">
      <c r="A20" s="1">
        <v>44671</v>
      </c>
      <c r="B20" t="s">
        <v>34</v>
      </c>
      <c r="C20" t="s">
        <v>26</v>
      </c>
      <c r="D20" t="s">
        <v>35</v>
      </c>
      <c r="E20" t="s">
        <v>11</v>
      </c>
    </row>
    <row r="21" spans="1:8" x14ac:dyDescent="0.25">
      <c r="A21" s="1">
        <v>44738</v>
      </c>
      <c r="B21" t="s">
        <v>32</v>
      </c>
      <c r="C21" t="s">
        <v>26</v>
      </c>
      <c r="D21" t="s">
        <v>33</v>
      </c>
      <c r="E21" t="s">
        <v>11</v>
      </c>
    </row>
    <row r="22" spans="1:8" x14ac:dyDescent="0.25">
      <c r="A22" s="1">
        <v>44745</v>
      </c>
      <c r="B22" t="s">
        <v>34</v>
      </c>
      <c r="C22" t="s">
        <v>26</v>
      </c>
      <c r="D22" t="s">
        <v>33</v>
      </c>
      <c r="E22" t="s">
        <v>11</v>
      </c>
    </row>
    <row r="23" spans="1:8" x14ac:dyDescent="0.25">
      <c r="A23" s="1">
        <v>44779</v>
      </c>
      <c r="B23" t="s">
        <v>32</v>
      </c>
      <c r="C23" t="s">
        <v>26</v>
      </c>
      <c r="D23" t="s">
        <v>29</v>
      </c>
      <c r="E23" t="s">
        <v>9</v>
      </c>
    </row>
    <row r="24" spans="1:8" x14ac:dyDescent="0.25">
      <c r="A24" s="1">
        <v>44809</v>
      </c>
      <c r="B24" t="s">
        <v>32</v>
      </c>
      <c r="C24" t="s">
        <v>26</v>
      </c>
      <c r="D24" t="s">
        <v>29</v>
      </c>
      <c r="E24" t="s">
        <v>4</v>
      </c>
    </row>
    <row r="25" spans="1:8" ht="22.5" x14ac:dyDescent="0.3">
      <c r="A25" s="1">
        <v>44830</v>
      </c>
      <c r="B25" t="s">
        <v>30</v>
      </c>
      <c r="C25" t="s">
        <v>26</v>
      </c>
      <c r="D25" t="s">
        <v>31</v>
      </c>
      <c r="E25" t="s">
        <v>10</v>
      </c>
      <c r="G25" s="5" t="s">
        <v>129</v>
      </c>
    </row>
    <row r="26" spans="1:8" x14ac:dyDescent="0.25">
      <c r="A26" s="1">
        <v>44858</v>
      </c>
      <c r="B26" t="s">
        <v>34</v>
      </c>
      <c r="C26" t="s">
        <v>26</v>
      </c>
      <c r="D26" t="s">
        <v>27</v>
      </c>
      <c r="E26" t="s">
        <v>10</v>
      </c>
    </row>
    <row r="27" spans="1:8" x14ac:dyDescent="0.25">
      <c r="A27" s="1">
        <v>44886</v>
      </c>
      <c r="B27" t="s">
        <v>32</v>
      </c>
      <c r="C27" t="s">
        <v>26</v>
      </c>
      <c r="D27" t="s">
        <v>35</v>
      </c>
      <c r="E27" t="s">
        <v>9</v>
      </c>
      <c r="G27" t="s">
        <v>125</v>
      </c>
      <c r="H27" t="s">
        <v>126</v>
      </c>
    </row>
    <row r="28" spans="1:8" x14ac:dyDescent="0.25">
      <c r="A28" s="1">
        <v>44231</v>
      </c>
      <c r="B28" t="s">
        <v>34</v>
      </c>
      <c r="C28" t="s">
        <v>36</v>
      </c>
      <c r="D28" t="s">
        <v>29</v>
      </c>
      <c r="E28" t="s">
        <v>11</v>
      </c>
      <c r="G28" t="s">
        <v>26</v>
      </c>
      <c r="H28">
        <f>COUNTIF(Table16[Severity], G28)</f>
        <v>24</v>
      </c>
    </row>
    <row r="29" spans="1:8" x14ac:dyDescent="0.25">
      <c r="A29" s="1">
        <v>44240</v>
      </c>
      <c r="B29" t="s">
        <v>37</v>
      </c>
      <c r="C29" t="s">
        <v>36</v>
      </c>
      <c r="D29" t="s">
        <v>31</v>
      </c>
      <c r="E29" t="s">
        <v>9</v>
      </c>
      <c r="G29" t="s">
        <v>36</v>
      </c>
      <c r="H29">
        <f>COUNTIF(Table16[Severity], G29)</f>
        <v>18</v>
      </c>
    </row>
    <row r="30" spans="1:8" x14ac:dyDescent="0.25">
      <c r="A30" s="1">
        <v>44278</v>
      </c>
      <c r="B30" t="s">
        <v>28</v>
      </c>
      <c r="C30" t="s">
        <v>36</v>
      </c>
      <c r="D30" t="s">
        <v>31</v>
      </c>
      <c r="E30" t="s">
        <v>6</v>
      </c>
      <c r="G30" t="s">
        <v>38</v>
      </c>
      <c r="H30">
        <f>COUNTIF(Table16[Severity], G30)</f>
        <v>34</v>
      </c>
    </row>
    <row r="31" spans="1:8" x14ac:dyDescent="0.25">
      <c r="A31" s="1">
        <v>44369</v>
      </c>
      <c r="B31" t="s">
        <v>28</v>
      </c>
      <c r="C31" t="s">
        <v>36</v>
      </c>
      <c r="D31" t="s">
        <v>33</v>
      </c>
      <c r="E31" t="s">
        <v>9</v>
      </c>
    </row>
    <row r="32" spans="1:8" x14ac:dyDescent="0.25">
      <c r="A32" s="1">
        <v>44382</v>
      </c>
      <c r="B32" t="s">
        <v>34</v>
      </c>
      <c r="C32" t="s">
        <v>36</v>
      </c>
      <c r="D32" t="s">
        <v>31</v>
      </c>
      <c r="E32" t="s">
        <v>9</v>
      </c>
    </row>
    <row r="33" spans="1:8" x14ac:dyDescent="0.25">
      <c r="A33" s="1">
        <v>44449</v>
      </c>
      <c r="B33" t="s">
        <v>28</v>
      </c>
      <c r="C33" t="s">
        <v>36</v>
      </c>
      <c r="D33" t="s">
        <v>31</v>
      </c>
      <c r="E33" t="s">
        <v>11</v>
      </c>
    </row>
    <row r="34" spans="1:8" x14ac:dyDescent="0.25">
      <c r="A34" s="1">
        <v>44455</v>
      </c>
      <c r="B34" t="s">
        <v>28</v>
      </c>
      <c r="C34" t="s">
        <v>36</v>
      </c>
      <c r="D34" t="s">
        <v>29</v>
      </c>
      <c r="E34" t="s">
        <v>11</v>
      </c>
    </row>
    <row r="35" spans="1:8" x14ac:dyDescent="0.25">
      <c r="A35" s="1">
        <v>44478</v>
      </c>
      <c r="B35" t="s">
        <v>28</v>
      </c>
      <c r="C35" t="s">
        <v>36</v>
      </c>
      <c r="D35" t="s">
        <v>33</v>
      </c>
      <c r="E35" t="s">
        <v>11</v>
      </c>
    </row>
    <row r="36" spans="1:8" x14ac:dyDescent="0.25">
      <c r="A36" s="1">
        <v>44513</v>
      </c>
      <c r="B36" t="s">
        <v>25</v>
      </c>
      <c r="C36" t="s">
        <v>36</v>
      </c>
      <c r="D36" t="s">
        <v>33</v>
      </c>
      <c r="E36" t="s">
        <v>4</v>
      </c>
    </row>
    <row r="37" spans="1:8" x14ac:dyDescent="0.25">
      <c r="A37" s="1">
        <v>44550</v>
      </c>
      <c r="B37" t="s">
        <v>25</v>
      </c>
      <c r="C37" t="s">
        <v>36</v>
      </c>
      <c r="D37" t="s">
        <v>35</v>
      </c>
      <c r="E37" t="s">
        <v>4</v>
      </c>
    </row>
    <row r="38" spans="1:8" x14ac:dyDescent="0.25">
      <c r="A38" s="1">
        <v>44593</v>
      </c>
      <c r="B38" t="s">
        <v>25</v>
      </c>
      <c r="C38" t="s">
        <v>36</v>
      </c>
      <c r="D38" t="s">
        <v>33</v>
      </c>
      <c r="E38" t="s">
        <v>6</v>
      </c>
    </row>
    <row r="39" spans="1:8" x14ac:dyDescent="0.25">
      <c r="A39" s="1">
        <v>44637</v>
      </c>
      <c r="B39" t="s">
        <v>32</v>
      </c>
      <c r="C39" t="s">
        <v>36</v>
      </c>
      <c r="D39" t="s">
        <v>33</v>
      </c>
      <c r="E39" t="s">
        <v>4</v>
      </c>
    </row>
    <row r="40" spans="1:8" x14ac:dyDescent="0.25">
      <c r="A40" s="1">
        <v>44645</v>
      </c>
      <c r="B40" t="s">
        <v>32</v>
      </c>
      <c r="C40" t="s">
        <v>36</v>
      </c>
      <c r="D40" t="s">
        <v>29</v>
      </c>
      <c r="E40" t="s">
        <v>6</v>
      </c>
    </row>
    <row r="41" spans="1:8" ht="22.5" x14ac:dyDescent="0.3">
      <c r="A41" s="1">
        <v>44669</v>
      </c>
      <c r="B41" t="s">
        <v>34</v>
      </c>
      <c r="C41" t="s">
        <v>36</v>
      </c>
      <c r="D41" t="s">
        <v>35</v>
      </c>
      <c r="E41" t="s">
        <v>11</v>
      </c>
      <c r="G41" s="5" t="s">
        <v>130</v>
      </c>
    </row>
    <row r="42" spans="1:8" x14ac:dyDescent="0.25">
      <c r="A42" s="1">
        <v>44746</v>
      </c>
      <c r="B42" t="s">
        <v>34</v>
      </c>
      <c r="C42" t="s">
        <v>36</v>
      </c>
      <c r="D42" t="s">
        <v>27</v>
      </c>
      <c r="E42" t="s">
        <v>6</v>
      </c>
    </row>
    <row r="43" spans="1:8" x14ac:dyDescent="0.25">
      <c r="A43" s="1">
        <v>44773</v>
      </c>
      <c r="B43" t="s">
        <v>30</v>
      </c>
      <c r="C43" t="s">
        <v>36</v>
      </c>
      <c r="D43" t="s">
        <v>27</v>
      </c>
      <c r="E43" t="s">
        <v>9</v>
      </c>
      <c r="G43" t="s">
        <v>125</v>
      </c>
      <c r="H43" t="s">
        <v>126</v>
      </c>
    </row>
    <row r="44" spans="1:8" x14ac:dyDescent="0.25">
      <c r="A44" s="1">
        <v>44838</v>
      </c>
      <c r="B44" t="s">
        <v>30</v>
      </c>
      <c r="C44" t="s">
        <v>36</v>
      </c>
      <c r="D44" t="s">
        <v>35</v>
      </c>
      <c r="E44" t="s">
        <v>4</v>
      </c>
      <c r="G44" t="s">
        <v>27</v>
      </c>
      <c r="H44">
        <f>COUNTIF(Table16[Root_Cause], G44)</f>
        <v>18</v>
      </c>
    </row>
    <row r="45" spans="1:8" x14ac:dyDescent="0.25">
      <c r="A45" s="1">
        <v>44920</v>
      </c>
      <c r="B45" t="s">
        <v>32</v>
      </c>
      <c r="C45" t="s">
        <v>36</v>
      </c>
      <c r="D45" t="s">
        <v>29</v>
      </c>
      <c r="E45" t="s">
        <v>6</v>
      </c>
      <c r="G45" t="s">
        <v>29</v>
      </c>
      <c r="H45">
        <f>COUNTIF(Table16[Root_Cause], G45)</f>
        <v>13</v>
      </c>
    </row>
    <row r="46" spans="1:8" x14ac:dyDescent="0.25">
      <c r="A46" s="1">
        <v>44217</v>
      </c>
      <c r="B46" t="s">
        <v>32</v>
      </c>
      <c r="C46" t="s">
        <v>38</v>
      </c>
      <c r="D46" t="s">
        <v>31</v>
      </c>
      <c r="E46" t="s">
        <v>9</v>
      </c>
      <c r="G46" t="s">
        <v>31</v>
      </c>
      <c r="H46">
        <f>COUNTIF(Table16[Root_Cause], G46)</f>
        <v>13</v>
      </c>
    </row>
    <row r="47" spans="1:8" x14ac:dyDescent="0.25">
      <c r="A47" s="1">
        <v>44224</v>
      </c>
      <c r="B47" t="s">
        <v>30</v>
      </c>
      <c r="C47" t="s">
        <v>38</v>
      </c>
      <c r="D47" t="s">
        <v>27</v>
      </c>
      <c r="E47" t="s">
        <v>4</v>
      </c>
      <c r="G47" t="s">
        <v>33</v>
      </c>
      <c r="H47">
        <f>COUNTIF(Table16[Root_Cause], G47)</f>
        <v>15</v>
      </c>
    </row>
    <row r="48" spans="1:8" x14ac:dyDescent="0.25">
      <c r="A48" s="1">
        <v>44232</v>
      </c>
      <c r="B48" t="s">
        <v>37</v>
      </c>
      <c r="C48" t="s">
        <v>38</v>
      </c>
      <c r="D48" t="s">
        <v>27</v>
      </c>
      <c r="E48" t="s">
        <v>9</v>
      </c>
      <c r="G48" t="s">
        <v>35</v>
      </c>
      <c r="H48">
        <f>COUNTIF(Table16[Root_Cause], G48)</f>
        <v>17</v>
      </c>
    </row>
    <row r="49" spans="1:8" x14ac:dyDescent="0.25">
      <c r="A49" s="1">
        <v>44233</v>
      </c>
      <c r="B49" t="s">
        <v>34</v>
      </c>
      <c r="C49" t="s">
        <v>38</v>
      </c>
      <c r="D49" t="s">
        <v>35</v>
      </c>
      <c r="E49" t="s">
        <v>6</v>
      </c>
    </row>
    <row r="50" spans="1:8" x14ac:dyDescent="0.25">
      <c r="A50" s="1">
        <v>44241</v>
      </c>
      <c r="B50" t="s">
        <v>37</v>
      </c>
      <c r="C50" t="s">
        <v>38</v>
      </c>
      <c r="D50" t="s">
        <v>29</v>
      </c>
      <c r="E50" t="s">
        <v>11</v>
      </c>
    </row>
    <row r="51" spans="1:8" x14ac:dyDescent="0.25">
      <c r="A51" s="1">
        <v>44295</v>
      </c>
      <c r="B51" t="s">
        <v>28</v>
      </c>
      <c r="C51" t="s">
        <v>38</v>
      </c>
      <c r="D51" t="s">
        <v>27</v>
      </c>
      <c r="E51" t="s">
        <v>4</v>
      </c>
    </row>
    <row r="52" spans="1:8" x14ac:dyDescent="0.25">
      <c r="A52" s="1">
        <v>44323</v>
      </c>
      <c r="B52" t="s">
        <v>28</v>
      </c>
      <c r="C52" t="s">
        <v>38</v>
      </c>
      <c r="D52" t="s">
        <v>35</v>
      </c>
      <c r="E52" t="s">
        <v>9</v>
      </c>
    </row>
    <row r="53" spans="1:8" x14ac:dyDescent="0.25">
      <c r="A53" s="1">
        <v>44339</v>
      </c>
      <c r="B53" t="s">
        <v>34</v>
      </c>
      <c r="C53" t="s">
        <v>38</v>
      </c>
      <c r="D53" t="s">
        <v>31</v>
      </c>
      <c r="E53" t="s">
        <v>6</v>
      </c>
    </row>
    <row r="54" spans="1:8" x14ac:dyDescent="0.25">
      <c r="A54" s="1">
        <v>44341</v>
      </c>
      <c r="B54" t="s">
        <v>25</v>
      </c>
      <c r="C54" t="s">
        <v>38</v>
      </c>
      <c r="D54" t="s">
        <v>29</v>
      </c>
      <c r="E54" t="s">
        <v>9</v>
      </c>
    </row>
    <row r="55" spans="1:8" x14ac:dyDescent="0.25">
      <c r="A55" s="1">
        <v>44351</v>
      </c>
      <c r="B55" t="s">
        <v>37</v>
      </c>
      <c r="C55" t="s">
        <v>38</v>
      </c>
      <c r="D55" t="s">
        <v>33</v>
      </c>
      <c r="E55" t="s">
        <v>9</v>
      </c>
    </row>
    <row r="56" spans="1:8" x14ac:dyDescent="0.25">
      <c r="A56" s="1">
        <v>44361</v>
      </c>
      <c r="B56" t="s">
        <v>32</v>
      </c>
      <c r="C56" t="s">
        <v>38</v>
      </c>
      <c r="D56" t="s">
        <v>35</v>
      </c>
      <c r="E56" t="s">
        <v>11</v>
      </c>
    </row>
    <row r="57" spans="1:8" ht="22.5" x14ac:dyDescent="0.3">
      <c r="A57" s="1">
        <v>44371</v>
      </c>
      <c r="B57" t="s">
        <v>34</v>
      </c>
      <c r="C57" t="s">
        <v>38</v>
      </c>
      <c r="D57" t="s">
        <v>27</v>
      </c>
      <c r="E57" t="s">
        <v>4</v>
      </c>
      <c r="G57" s="5" t="s">
        <v>131</v>
      </c>
    </row>
    <row r="58" spans="1:8" x14ac:dyDescent="0.25">
      <c r="A58" s="1">
        <v>44372</v>
      </c>
      <c r="B58" t="s">
        <v>28</v>
      </c>
      <c r="C58" t="s">
        <v>38</v>
      </c>
      <c r="D58" t="s">
        <v>27</v>
      </c>
      <c r="E58" t="s">
        <v>6</v>
      </c>
    </row>
    <row r="59" spans="1:8" x14ac:dyDescent="0.25">
      <c r="A59" s="1">
        <v>44409</v>
      </c>
      <c r="B59" t="s">
        <v>32</v>
      </c>
      <c r="C59" t="s">
        <v>38</v>
      </c>
      <c r="D59" t="s">
        <v>35</v>
      </c>
      <c r="E59" t="s">
        <v>9</v>
      </c>
      <c r="G59" t="s">
        <v>125</v>
      </c>
      <c r="H59" t="s">
        <v>126</v>
      </c>
    </row>
    <row r="60" spans="1:8" x14ac:dyDescent="0.25">
      <c r="A60" s="1">
        <v>44414</v>
      </c>
      <c r="B60" t="s">
        <v>30</v>
      </c>
      <c r="C60" t="s">
        <v>38</v>
      </c>
      <c r="D60" t="s">
        <v>27</v>
      </c>
      <c r="E60" t="s">
        <v>9</v>
      </c>
      <c r="G60" t="s">
        <v>4</v>
      </c>
      <c r="H60">
        <f>COUNTIF(Table16[Location], G60)</f>
        <v>19</v>
      </c>
    </row>
    <row r="61" spans="1:8" x14ac:dyDescent="0.25">
      <c r="A61" s="1">
        <v>44437</v>
      </c>
      <c r="B61" t="s">
        <v>25</v>
      </c>
      <c r="C61" t="s">
        <v>38</v>
      </c>
      <c r="D61" t="s">
        <v>29</v>
      </c>
      <c r="E61" t="s">
        <v>4</v>
      </c>
      <c r="G61" t="s">
        <v>9</v>
      </c>
      <c r="H61">
        <f>COUNTIF(Table16[Location], G61)</f>
        <v>16</v>
      </c>
    </row>
    <row r="62" spans="1:8" x14ac:dyDescent="0.25">
      <c r="A62" s="1">
        <v>44474</v>
      </c>
      <c r="B62" t="s">
        <v>30</v>
      </c>
      <c r="C62" t="s">
        <v>38</v>
      </c>
      <c r="D62" t="s">
        <v>29</v>
      </c>
      <c r="E62" t="s">
        <v>10</v>
      </c>
      <c r="G62" t="s">
        <v>10</v>
      </c>
      <c r="H62">
        <f>COUNTIF(Table16[Location], G62)</f>
        <v>11</v>
      </c>
    </row>
    <row r="63" spans="1:8" x14ac:dyDescent="0.25">
      <c r="A63" s="1">
        <v>44477</v>
      </c>
      <c r="B63" t="s">
        <v>37</v>
      </c>
      <c r="C63" t="s">
        <v>38</v>
      </c>
      <c r="D63" t="s">
        <v>27</v>
      </c>
      <c r="E63" t="s">
        <v>6</v>
      </c>
      <c r="G63" t="s">
        <v>11</v>
      </c>
      <c r="H63">
        <f>COUNTIF(Table16[Location], G63)</f>
        <v>18</v>
      </c>
    </row>
    <row r="64" spans="1:8" x14ac:dyDescent="0.25">
      <c r="A64" s="1">
        <v>44483</v>
      </c>
      <c r="B64" t="s">
        <v>34</v>
      </c>
      <c r="C64" t="s">
        <v>38</v>
      </c>
      <c r="D64" t="s">
        <v>33</v>
      </c>
      <c r="E64" t="s">
        <v>11</v>
      </c>
      <c r="G64" t="s">
        <v>6</v>
      </c>
      <c r="H64">
        <f>COUNTIF(Table16[Location], G64)</f>
        <v>12</v>
      </c>
    </row>
    <row r="65" spans="1:5" x14ac:dyDescent="0.25">
      <c r="A65" s="1">
        <v>44558</v>
      </c>
      <c r="B65" t="s">
        <v>37</v>
      </c>
      <c r="C65" t="s">
        <v>38</v>
      </c>
      <c r="D65" t="s">
        <v>33</v>
      </c>
      <c r="E65" t="s">
        <v>6</v>
      </c>
    </row>
    <row r="66" spans="1:5" x14ac:dyDescent="0.25">
      <c r="A66" s="1">
        <v>44582</v>
      </c>
      <c r="B66" t="s">
        <v>37</v>
      </c>
      <c r="C66" t="s">
        <v>38</v>
      </c>
      <c r="D66" t="s">
        <v>31</v>
      </c>
      <c r="E66" t="s">
        <v>10</v>
      </c>
    </row>
    <row r="67" spans="1:5" x14ac:dyDescent="0.25">
      <c r="A67" s="1">
        <v>44595</v>
      </c>
      <c r="B67" t="s">
        <v>34</v>
      </c>
      <c r="C67" t="s">
        <v>38</v>
      </c>
      <c r="D67" t="s">
        <v>27</v>
      </c>
      <c r="E67" t="s">
        <v>10</v>
      </c>
    </row>
    <row r="68" spans="1:5" x14ac:dyDescent="0.25">
      <c r="A68" s="1">
        <v>44640</v>
      </c>
      <c r="B68" t="s">
        <v>30</v>
      </c>
      <c r="C68" t="s">
        <v>38</v>
      </c>
      <c r="D68" t="s">
        <v>35</v>
      </c>
      <c r="E68" t="s">
        <v>10</v>
      </c>
    </row>
    <row r="69" spans="1:5" x14ac:dyDescent="0.25">
      <c r="A69" s="1">
        <v>44655</v>
      </c>
      <c r="B69" t="s">
        <v>34</v>
      </c>
      <c r="C69" t="s">
        <v>38</v>
      </c>
      <c r="D69" t="s">
        <v>31</v>
      </c>
      <c r="E69" t="s">
        <v>4</v>
      </c>
    </row>
    <row r="70" spans="1:5" x14ac:dyDescent="0.25">
      <c r="A70" s="1">
        <v>44672</v>
      </c>
      <c r="B70" t="s">
        <v>34</v>
      </c>
      <c r="C70" t="s">
        <v>38</v>
      </c>
      <c r="D70" t="s">
        <v>27</v>
      </c>
      <c r="E70" t="s">
        <v>4</v>
      </c>
    </row>
    <row r="71" spans="1:5" x14ac:dyDescent="0.25">
      <c r="A71" s="1">
        <v>44704</v>
      </c>
      <c r="B71" t="s">
        <v>37</v>
      </c>
      <c r="C71" t="s">
        <v>38</v>
      </c>
      <c r="D71" t="s">
        <v>31</v>
      </c>
      <c r="E71" t="s">
        <v>11</v>
      </c>
    </row>
    <row r="72" spans="1:5" x14ac:dyDescent="0.25">
      <c r="A72" s="1">
        <v>44744</v>
      </c>
      <c r="B72" t="s">
        <v>25</v>
      </c>
      <c r="C72" t="s">
        <v>38</v>
      </c>
      <c r="D72" t="s">
        <v>27</v>
      </c>
      <c r="E72" t="s">
        <v>11</v>
      </c>
    </row>
    <row r="73" spans="1:5" x14ac:dyDescent="0.25">
      <c r="A73" s="1">
        <v>44775</v>
      </c>
      <c r="B73" t="s">
        <v>37</v>
      </c>
      <c r="C73" t="s">
        <v>38</v>
      </c>
      <c r="D73" t="s">
        <v>27</v>
      </c>
      <c r="E73" t="s">
        <v>10</v>
      </c>
    </row>
    <row r="74" spans="1:5" x14ac:dyDescent="0.25">
      <c r="A74" s="1">
        <v>44788</v>
      </c>
      <c r="B74" t="s">
        <v>28</v>
      </c>
      <c r="C74" t="s">
        <v>38</v>
      </c>
      <c r="D74" t="s">
        <v>33</v>
      </c>
      <c r="E74" t="s">
        <v>6</v>
      </c>
    </row>
    <row r="75" spans="1:5" x14ac:dyDescent="0.25">
      <c r="A75" s="1">
        <v>44791</v>
      </c>
      <c r="B75" t="s">
        <v>30</v>
      </c>
      <c r="C75" t="s">
        <v>38</v>
      </c>
      <c r="D75" t="s">
        <v>35</v>
      </c>
      <c r="E75" t="s">
        <v>4</v>
      </c>
    </row>
    <row r="76" spans="1:5" x14ac:dyDescent="0.25">
      <c r="A76" s="1">
        <v>44804</v>
      </c>
      <c r="B76" t="s">
        <v>25</v>
      </c>
      <c r="C76" t="s">
        <v>38</v>
      </c>
      <c r="D76" t="s">
        <v>35</v>
      </c>
      <c r="E76" t="s">
        <v>10</v>
      </c>
    </row>
    <row r="77" spans="1:5" x14ac:dyDescent="0.25">
      <c r="A77" s="1">
        <v>44843</v>
      </c>
      <c r="B77" t="s">
        <v>30</v>
      </c>
      <c r="C77" t="s">
        <v>38</v>
      </c>
      <c r="D77" t="s">
        <v>29</v>
      </c>
      <c r="E77" t="s">
        <v>10</v>
      </c>
    </row>
    <row r="78" spans="1:5" x14ac:dyDescent="0.25">
      <c r="A78" s="1">
        <v>44890</v>
      </c>
      <c r="B78" t="s">
        <v>34</v>
      </c>
      <c r="C78" t="s">
        <v>38</v>
      </c>
      <c r="D78" t="s">
        <v>33</v>
      </c>
      <c r="E78" t="s">
        <v>11</v>
      </c>
    </row>
    <row r="79" spans="1:5" x14ac:dyDescent="0.25">
      <c r="A79" s="1">
        <v>44913</v>
      </c>
      <c r="B79" t="s">
        <v>34</v>
      </c>
      <c r="C79" t="s">
        <v>38</v>
      </c>
      <c r="D79" t="s">
        <v>27</v>
      </c>
      <c r="E79" t="s">
        <v>11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84AA-3299-424C-8D53-C44060D69662}">
  <dimension ref="A1:L253"/>
  <sheetViews>
    <sheetView topLeftCell="A228" zoomScale="118" workbookViewId="0">
      <selection activeCell="D4" activeCellId="1" sqref="E4:E253 D4:D253"/>
    </sheetView>
  </sheetViews>
  <sheetFormatPr defaultRowHeight="15" x14ac:dyDescent="0.25"/>
  <cols>
    <col min="1" max="1" width="10.85546875" bestFit="1" customWidth="1"/>
    <col min="2" max="2" width="16" bestFit="1" customWidth="1"/>
    <col min="3" max="3" width="15" bestFit="1" customWidth="1"/>
    <col min="4" max="4" width="23.140625" bestFit="1" customWidth="1"/>
    <col min="5" max="5" width="17.7109375" bestFit="1" customWidth="1"/>
    <col min="6" max="6" width="16.140625" customWidth="1"/>
    <col min="7" max="7" width="27.85546875" bestFit="1" customWidth="1"/>
    <col min="8" max="8" width="11.5703125" customWidth="1"/>
    <col min="9" max="9" width="9.5703125" customWidth="1"/>
    <col min="10" max="10" width="26.42578125" bestFit="1" customWidth="1"/>
    <col min="11" max="11" width="21.85546875" customWidth="1"/>
    <col min="12" max="12" width="11.5703125" customWidth="1"/>
  </cols>
  <sheetData>
    <row r="1" spans="1:11" ht="45" x14ac:dyDescent="0.6">
      <c r="C1" s="4" t="s">
        <v>39</v>
      </c>
      <c r="D1" s="4"/>
      <c r="E1" s="4"/>
      <c r="F1" s="4"/>
      <c r="G1" s="4"/>
    </row>
    <row r="3" spans="1:11" x14ac:dyDescent="0.25">
      <c r="A3" t="s">
        <v>19</v>
      </c>
      <c r="B3" t="s">
        <v>40</v>
      </c>
      <c r="C3" t="s">
        <v>41</v>
      </c>
      <c r="D3" t="s">
        <v>42</v>
      </c>
      <c r="E3" t="s">
        <v>43</v>
      </c>
    </row>
    <row r="4" spans="1:11" ht="22.5" x14ac:dyDescent="0.3">
      <c r="A4" s="1">
        <v>44197</v>
      </c>
      <c r="B4" t="s">
        <v>44</v>
      </c>
      <c r="C4">
        <v>90.79</v>
      </c>
      <c r="D4" t="s">
        <v>45</v>
      </c>
      <c r="E4">
        <v>88.23</v>
      </c>
      <c r="G4" s="5" t="s">
        <v>15</v>
      </c>
    </row>
    <row r="5" spans="1:11" x14ac:dyDescent="0.25">
      <c r="A5" s="1">
        <v>44197</v>
      </c>
      <c r="B5" t="s">
        <v>46</v>
      </c>
      <c r="C5">
        <v>68.010000000000005</v>
      </c>
      <c r="D5" t="s">
        <v>47</v>
      </c>
      <c r="E5">
        <v>36.79</v>
      </c>
    </row>
    <row r="6" spans="1:11" ht="22.5" x14ac:dyDescent="0.3">
      <c r="A6" s="1">
        <v>44197</v>
      </c>
      <c r="B6" t="s">
        <v>48</v>
      </c>
      <c r="C6">
        <v>79.209999999999994</v>
      </c>
      <c r="D6" t="s">
        <v>45</v>
      </c>
      <c r="E6">
        <v>88.59</v>
      </c>
      <c r="G6" s="6" t="s">
        <v>16</v>
      </c>
      <c r="H6" s="6" t="s">
        <v>17</v>
      </c>
      <c r="J6" s="5" t="s">
        <v>120</v>
      </c>
    </row>
    <row r="7" spans="1:11" x14ac:dyDescent="0.25">
      <c r="A7" s="1">
        <v>44197</v>
      </c>
      <c r="B7" t="s">
        <v>49</v>
      </c>
      <c r="C7">
        <v>7.63</v>
      </c>
      <c r="D7" t="s">
        <v>45</v>
      </c>
      <c r="E7">
        <v>80.849999999999994</v>
      </c>
      <c r="G7" s="7" t="s">
        <v>50</v>
      </c>
      <c r="H7" s="7">
        <f>_xlfn.QUARTILE.INC(Table17[Health_Score], 1)</f>
        <v>25.345000000000002</v>
      </c>
    </row>
    <row r="8" spans="1:11" x14ac:dyDescent="0.25">
      <c r="A8" s="1">
        <v>44197</v>
      </c>
      <c r="B8" t="s">
        <v>51</v>
      </c>
      <c r="C8">
        <v>87.08</v>
      </c>
      <c r="D8" t="s">
        <v>47</v>
      </c>
      <c r="E8">
        <v>10.89</v>
      </c>
      <c r="G8" s="8" t="s">
        <v>52</v>
      </c>
      <c r="H8" s="8">
        <f>_xlfn.QUARTILE.INC(Table17[Health_Score],3 )</f>
        <v>80.674999999999997</v>
      </c>
      <c r="J8" t="s">
        <v>16</v>
      </c>
      <c r="K8" t="s">
        <v>17</v>
      </c>
    </row>
    <row r="9" spans="1:11" x14ac:dyDescent="0.25">
      <c r="A9" s="1">
        <v>44198</v>
      </c>
      <c r="B9" t="s">
        <v>44</v>
      </c>
      <c r="C9">
        <v>29.22</v>
      </c>
      <c r="D9" t="s">
        <v>45</v>
      </c>
      <c r="E9">
        <v>39.700000000000003</v>
      </c>
      <c r="G9" s="7" t="s">
        <v>53</v>
      </c>
      <c r="H9" s="7">
        <f>_xlfn.QUARTILE.INC(Table17[Utilization_Rate], 1)</f>
        <v>28.36</v>
      </c>
      <c r="J9" t="s">
        <v>114</v>
      </c>
      <c r="K9">
        <f>MIN(Table17[Health_Score])</f>
        <v>7.0000000000000007E-2</v>
      </c>
    </row>
    <row r="10" spans="1:11" x14ac:dyDescent="0.25">
      <c r="A10" s="1">
        <v>44198</v>
      </c>
      <c r="B10" t="s">
        <v>46</v>
      </c>
      <c r="C10">
        <v>47.73</v>
      </c>
      <c r="D10" t="s">
        <v>45</v>
      </c>
      <c r="E10">
        <v>58.66</v>
      </c>
      <c r="G10" s="8" t="s">
        <v>54</v>
      </c>
      <c r="H10" s="8">
        <f>_xlfn.QUARTILE.INC(Table17[Utilization_Rate], 3)</f>
        <v>77.704999999999998</v>
      </c>
      <c r="J10" t="s">
        <v>50</v>
      </c>
      <c r="K10">
        <f>_xlfn.QUARTILE.INC(Table17[Health_Score], 1)</f>
        <v>25.345000000000002</v>
      </c>
    </row>
    <row r="11" spans="1:11" x14ac:dyDescent="0.25">
      <c r="A11" s="1">
        <v>44198</v>
      </c>
      <c r="B11" t="s">
        <v>48</v>
      </c>
      <c r="C11">
        <v>75.650000000000006</v>
      </c>
      <c r="D11" t="s">
        <v>47</v>
      </c>
      <c r="E11">
        <v>19.47</v>
      </c>
      <c r="G11" s="7" t="s">
        <v>55</v>
      </c>
      <c r="H11" s="7">
        <f>H8-H7</f>
        <v>55.33</v>
      </c>
      <c r="J11" t="s">
        <v>115</v>
      </c>
      <c r="K11">
        <f>MEDIAN(Table17[Health_Score])</f>
        <v>54.084999999999994</v>
      </c>
    </row>
    <row r="12" spans="1:11" x14ac:dyDescent="0.25">
      <c r="A12" s="1">
        <v>44198</v>
      </c>
      <c r="B12" t="s">
        <v>49</v>
      </c>
      <c r="C12">
        <v>81.489999999999995</v>
      </c>
      <c r="D12" t="s">
        <v>45</v>
      </c>
      <c r="E12">
        <v>94.16</v>
      </c>
      <c r="G12" s="8" t="s">
        <v>56</v>
      </c>
      <c r="H12" s="8">
        <f>H10-H9</f>
        <v>49.344999999999999</v>
      </c>
      <c r="J12" t="s">
        <v>52</v>
      </c>
      <c r="K12">
        <f>_xlfn.QUARTILE.INC(Table17[Health_Score],3)</f>
        <v>80.674999999999997</v>
      </c>
    </row>
    <row r="13" spans="1:11" x14ac:dyDescent="0.25">
      <c r="A13" s="1">
        <v>44198</v>
      </c>
      <c r="B13" t="s">
        <v>51</v>
      </c>
      <c r="C13">
        <v>60.66</v>
      </c>
      <c r="D13" t="s">
        <v>45</v>
      </c>
      <c r="E13">
        <v>7.35</v>
      </c>
      <c r="G13" s="7" t="s">
        <v>57</v>
      </c>
      <c r="H13" s="7">
        <f>H8+(1.5*H11)</f>
        <v>163.67000000000002</v>
      </c>
      <c r="J13" t="s">
        <v>116</v>
      </c>
      <c r="K13">
        <f>MAX(Table17[Health_Score])</f>
        <v>98.51</v>
      </c>
    </row>
    <row r="14" spans="1:11" x14ac:dyDescent="0.25">
      <c r="A14" s="1">
        <v>44199</v>
      </c>
      <c r="B14" t="s">
        <v>44</v>
      </c>
      <c r="C14">
        <v>45.13</v>
      </c>
      <c r="D14" t="s">
        <v>47</v>
      </c>
      <c r="E14">
        <v>33.770000000000003</v>
      </c>
      <c r="G14" s="8" t="s">
        <v>58</v>
      </c>
      <c r="H14" s="8">
        <f>H10+(1.5*H12)</f>
        <v>151.7225</v>
      </c>
      <c r="J14" t="s">
        <v>117</v>
      </c>
      <c r="K14">
        <f>MIN(Table17[Utilization_Rate])</f>
        <v>0.05</v>
      </c>
    </row>
    <row r="15" spans="1:11" x14ac:dyDescent="0.25">
      <c r="A15" s="1">
        <v>44199</v>
      </c>
      <c r="B15" t="s">
        <v>46</v>
      </c>
      <c r="C15">
        <v>7.67</v>
      </c>
      <c r="D15" t="s">
        <v>47</v>
      </c>
      <c r="E15">
        <v>93.38</v>
      </c>
      <c r="G15" s="7" t="s">
        <v>59</v>
      </c>
      <c r="H15" s="7">
        <f>H7-(1.5*H11)</f>
        <v>-57.650000000000006</v>
      </c>
      <c r="J15" t="s">
        <v>53</v>
      </c>
      <c r="K15">
        <f>_xlfn.QUARTILE.INC(Table17[Utilization_Rate], 1)</f>
        <v>28.36</v>
      </c>
    </row>
    <row r="16" spans="1:11" x14ac:dyDescent="0.25">
      <c r="A16" s="1">
        <v>44199</v>
      </c>
      <c r="B16" t="s">
        <v>48</v>
      </c>
      <c r="C16">
        <v>69.540000000000006</v>
      </c>
      <c r="D16" t="s">
        <v>47</v>
      </c>
      <c r="E16">
        <v>13.01</v>
      </c>
      <c r="G16" s="8" t="s">
        <v>60</v>
      </c>
      <c r="H16" s="8">
        <f>H9-(1.5*H12)</f>
        <v>-45.657499999999999</v>
      </c>
      <c r="J16" t="s">
        <v>118</v>
      </c>
      <c r="K16">
        <f>MEDIAN(Table17[Utilization_Rate])</f>
        <v>51.879999999999995</v>
      </c>
    </row>
    <row r="17" spans="1:11" x14ac:dyDescent="0.25">
      <c r="A17" s="1">
        <v>44199</v>
      </c>
      <c r="B17" t="s">
        <v>49</v>
      </c>
      <c r="C17">
        <v>53.61</v>
      </c>
      <c r="D17" t="s">
        <v>45</v>
      </c>
      <c r="E17">
        <v>82.96</v>
      </c>
      <c r="G17" s="7" t="s">
        <v>61</v>
      </c>
      <c r="H17" s="7">
        <f>AVERAGE(Table17[Health_Score])</f>
        <v>52.31692000000001</v>
      </c>
      <c r="J17" t="s">
        <v>54</v>
      </c>
      <c r="K17">
        <f>_xlfn.QUARTILE.INC(Table17[Utilization_Rate], 3)</f>
        <v>77.704999999999998</v>
      </c>
    </row>
    <row r="18" spans="1:11" x14ac:dyDescent="0.25">
      <c r="A18" s="1">
        <v>44199</v>
      </c>
      <c r="B18" t="s">
        <v>51</v>
      </c>
      <c r="C18">
        <v>63.05</v>
      </c>
      <c r="D18" t="s">
        <v>47</v>
      </c>
      <c r="E18">
        <v>23.76</v>
      </c>
      <c r="G18" s="8" t="s">
        <v>62</v>
      </c>
      <c r="H18" s="8">
        <f>AVERAGE(Table17[Utilization_Rate])</f>
        <v>51.594920000000023</v>
      </c>
      <c r="J18" t="s">
        <v>119</v>
      </c>
      <c r="K18">
        <f>MAX(Table17[Utilization_Rate])</f>
        <v>99.32</v>
      </c>
    </row>
    <row r="19" spans="1:11" x14ac:dyDescent="0.25">
      <c r="A19" s="1">
        <v>44200</v>
      </c>
      <c r="B19" t="s">
        <v>44</v>
      </c>
      <c r="C19">
        <v>93.56</v>
      </c>
      <c r="D19" t="s">
        <v>47</v>
      </c>
      <c r="E19">
        <v>43.54</v>
      </c>
    </row>
    <row r="20" spans="1:11" x14ac:dyDescent="0.25">
      <c r="A20" s="1">
        <v>44200</v>
      </c>
      <c r="B20" t="s">
        <v>46</v>
      </c>
      <c r="C20">
        <v>79.069999999999993</v>
      </c>
      <c r="D20" t="s">
        <v>45</v>
      </c>
      <c r="E20">
        <v>51.93</v>
      </c>
      <c r="G20" t="s">
        <v>97</v>
      </c>
    </row>
    <row r="21" spans="1:11" x14ac:dyDescent="0.25">
      <c r="A21" s="1">
        <v>44200</v>
      </c>
      <c r="B21" t="s">
        <v>48</v>
      </c>
      <c r="C21">
        <v>9.6</v>
      </c>
      <c r="D21" t="s">
        <v>45</v>
      </c>
      <c r="E21">
        <v>42.65</v>
      </c>
      <c r="G21" t="s">
        <v>98</v>
      </c>
    </row>
    <row r="22" spans="1:11" x14ac:dyDescent="0.25">
      <c r="A22" s="1">
        <v>44200</v>
      </c>
      <c r="B22" t="s">
        <v>49</v>
      </c>
      <c r="C22">
        <v>84.65</v>
      </c>
      <c r="D22" t="s">
        <v>45</v>
      </c>
      <c r="E22">
        <v>94.38</v>
      </c>
    </row>
    <row r="23" spans="1:11" x14ac:dyDescent="0.25">
      <c r="A23" s="1">
        <v>44200</v>
      </c>
      <c r="B23" t="s">
        <v>51</v>
      </c>
      <c r="C23">
        <v>87.48</v>
      </c>
      <c r="D23" t="s">
        <v>45</v>
      </c>
      <c r="E23">
        <v>52.03</v>
      </c>
    </row>
    <row r="24" spans="1:11" x14ac:dyDescent="0.25">
      <c r="A24" s="1">
        <v>44201</v>
      </c>
      <c r="B24" t="s">
        <v>44</v>
      </c>
      <c r="C24">
        <v>20.32</v>
      </c>
      <c r="D24" t="s">
        <v>47</v>
      </c>
      <c r="E24">
        <v>39.78</v>
      </c>
    </row>
    <row r="25" spans="1:11" x14ac:dyDescent="0.25">
      <c r="A25" s="1">
        <v>44201</v>
      </c>
      <c r="B25" t="s">
        <v>46</v>
      </c>
      <c r="C25">
        <v>60.74</v>
      </c>
      <c r="D25" t="s">
        <v>45</v>
      </c>
      <c r="E25">
        <v>38.630000000000003</v>
      </c>
    </row>
    <row r="26" spans="1:11" x14ac:dyDescent="0.25">
      <c r="A26" s="1">
        <v>44201</v>
      </c>
      <c r="B26" t="s">
        <v>48</v>
      </c>
      <c r="C26">
        <v>68.489999999999995</v>
      </c>
      <c r="D26" t="s">
        <v>45</v>
      </c>
      <c r="E26">
        <v>32.04</v>
      </c>
    </row>
    <row r="27" spans="1:11" x14ac:dyDescent="0.25">
      <c r="A27" s="1">
        <v>44201</v>
      </c>
      <c r="B27" t="s">
        <v>49</v>
      </c>
      <c r="C27">
        <v>74.52</v>
      </c>
      <c r="D27" t="s">
        <v>45</v>
      </c>
      <c r="E27">
        <v>95.28</v>
      </c>
    </row>
    <row r="28" spans="1:11" x14ac:dyDescent="0.25">
      <c r="A28" s="1">
        <v>44201</v>
      </c>
      <c r="B28" t="s">
        <v>51</v>
      </c>
      <c r="C28">
        <v>76.760000000000005</v>
      </c>
      <c r="D28" t="s">
        <v>47</v>
      </c>
      <c r="E28">
        <v>89.75</v>
      </c>
    </row>
    <row r="29" spans="1:11" x14ac:dyDescent="0.25">
      <c r="A29" s="1">
        <v>44202</v>
      </c>
      <c r="B29" t="s">
        <v>44</v>
      </c>
      <c r="C29">
        <v>35.58</v>
      </c>
      <c r="D29" t="s">
        <v>47</v>
      </c>
      <c r="E29">
        <v>50.91</v>
      </c>
    </row>
    <row r="30" spans="1:11" x14ac:dyDescent="0.25">
      <c r="A30" s="1">
        <v>44202</v>
      </c>
      <c r="B30" t="s">
        <v>46</v>
      </c>
      <c r="C30">
        <v>18.34</v>
      </c>
      <c r="D30" t="s">
        <v>45</v>
      </c>
      <c r="E30">
        <v>48.54</v>
      </c>
    </row>
    <row r="31" spans="1:11" x14ac:dyDescent="0.25">
      <c r="A31" s="1">
        <v>44202</v>
      </c>
      <c r="B31" t="s">
        <v>48</v>
      </c>
      <c r="C31">
        <v>84.74</v>
      </c>
      <c r="D31" t="s">
        <v>47</v>
      </c>
      <c r="E31">
        <v>76.31</v>
      </c>
    </row>
    <row r="32" spans="1:11" x14ac:dyDescent="0.25">
      <c r="A32" s="1">
        <v>44202</v>
      </c>
      <c r="B32" t="s">
        <v>49</v>
      </c>
      <c r="C32">
        <v>64.42</v>
      </c>
      <c r="D32" t="s">
        <v>45</v>
      </c>
      <c r="E32">
        <v>62.12</v>
      </c>
    </row>
    <row r="33" spans="1:12" x14ac:dyDescent="0.25">
      <c r="A33" s="1">
        <v>44202</v>
      </c>
      <c r="B33" t="s">
        <v>51</v>
      </c>
      <c r="C33">
        <v>98.39</v>
      </c>
      <c r="D33" t="s">
        <v>47</v>
      </c>
      <c r="E33">
        <v>29.04</v>
      </c>
    </row>
    <row r="34" spans="1:12" x14ac:dyDescent="0.25">
      <c r="A34" s="1">
        <v>44203</v>
      </c>
      <c r="B34" t="s">
        <v>44</v>
      </c>
      <c r="C34">
        <v>96.31</v>
      </c>
      <c r="D34" t="s">
        <v>45</v>
      </c>
      <c r="E34">
        <v>24.21</v>
      </c>
    </row>
    <row r="35" spans="1:12" x14ac:dyDescent="0.25">
      <c r="A35" s="1">
        <v>44203</v>
      </c>
      <c r="B35" t="s">
        <v>46</v>
      </c>
      <c r="C35">
        <v>89.64</v>
      </c>
      <c r="D35" t="s">
        <v>45</v>
      </c>
      <c r="E35">
        <v>79.38</v>
      </c>
    </row>
    <row r="36" spans="1:12" x14ac:dyDescent="0.25">
      <c r="A36" s="1">
        <v>44203</v>
      </c>
      <c r="B36" t="s">
        <v>48</v>
      </c>
      <c r="C36">
        <v>98.51</v>
      </c>
      <c r="D36" t="s">
        <v>45</v>
      </c>
      <c r="E36">
        <v>34.26</v>
      </c>
    </row>
    <row r="37" spans="1:12" ht="22.5" x14ac:dyDescent="0.3">
      <c r="A37" s="1">
        <v>44203</v>
      </c>
      <c r="B37" t="s">
        <v>49</v>
      </c>
      <c r="C37">
        <v>23.74</v>
      </c>
      <c r="D37" t="s">
        <v>45</v>
      </c>
      <c r="E37">
        <v>40.75</v>
      </c>
      <c r="G37" s="5" t="s">
        <v>132</v>
      </c>
      <c r="K37" s="5" t="s">
        <v>133</v>
      </c>
    </row>
    <row r="38" spans="1:12" x14ac:dyDescent="0.25">
      <c r="A38" s="1">
        <v>44203</v>
      </c>
      <c r="B38" t="s">
        <v>51</v>
      </c>
      <c r="C38">
        <v>21.2</v>
      </c>
      <c r="D38" t="s">
        <v>47</v>
      </c>
      <c r="E38">
        <v>61.45</v>
      </c>
    </row>
    <row r="39" spans="1:12" x14ac:dyDescent="0.25">
      <c r="A39" s="1">
        <v>44204</v>
      </c>
      <c r="B39" t="s">
        <v>44</v>
      </c>
      <c r="C39">
        <v>12.41</v>
      </c>
      <c r="D39" t="s">
        <v>45</v>
      </c>
      <c r="E39">
        <v>66.7</v>
      </c>
      <c r="G39" t="s">
        <v>125</v>
      </c>
      <c r="H39" t="s">
        <v>126</v>
      </c>
      <c r="K39" t="s">
        <v>125</v>
      </c>
      <c r="L39" t="s">
        <v>126</v>
      </c>
    </row>
    <row r="40" spans="1:12" x14ac:dyDescent="0.25">
      <c r="A40" s="1">
        <v>44204</v>
      </c>
      <c r="B40" t="s">
        <v>46</v>
      </c>
      <c r="C40">
        <v>45.15</v>
      </c>
      <c r="D40" t="s">
        <v>45</v>
      </c>
      <c r="E40">
        <v>60.57</v>
      </c>
      <c r="G40" t="s">
        <v>44</v>
      </c>
      <c r="H40">
        <f>COUNTIF(Table17[Equipment_ID], G40)</f>
        <v>50</v>
      </c>
      <c r="K40" t="s">
        <v>45</v>
      </c>
      <c r="L40">
        <f>COUNTIF(Table17[Downtime_Type],K40)</f>
        <v>128</v>
      </c>
    </row>
    <row r="41" spans="1:12" x14ac:dyDescent="0.25">
      <c r="A41" s="1">
        <v>44204</v>
      </c>
      <c r="B41" t="s">
        <v>48</v>
      </c>
      <c r="C41">
        <v>4.75</v>
      </c>
      <c r="D41" t="s">
        <v>47</v>
      </c>
      <c r="E41">
        <v>99.32</v>
      </c>
      <c r="G41" t="s">
        <v>46</v>
      </c>
      <c r="H41">
        <f>COUNTIF(Table17[Equipment_ID], G41)</f>
        <v>50</v>
      </c>
      <c r="K41" t="s">
        <v>47</v>
      </c>
      <c r="L41">
        <f>COUNTIF(Table17[Downtime_Type],K41)</f>
        <v>122</v>
      </c>
    </row>
    <row r="42" spans="1:12" x14ac:dyDescent="0.25">
      <c r="A42" s="1">
        <v>44204</v>
      </c>
      <c r="B42" t="s">
        <v>49</v>
      </c>
      <c r="C42">
        <v>58.08</v>
      </c>
      <c r="D42" t="s">
        <v>45</v>
      </c>
      <c r="E42">
        <v>80.33</v>
      </c>
      <c r="G42" t="s">
        <v>48</v>
      </c>
      <c r="H42">
        <f>COUNTIF(Table17[Equipment_ID], G42)</f>
        <v>50</v>
      </c>
    </row>
    <row r="43" spans="1:12" x14ac:dyDescent="0.25">
      <c r="A43" s="1">
        <v>44204</v>
      </c>
      <c r="B43" t="s">
        <v>51</v>
      </c>
      <c r="C43">
        <v>28.58</v>
      </c>
      <c r="D43" t="s">
        <v>45</v>
      </c>
      <c r="E43">
        <v>93.5</v>
      </c>
      <c r="G43" t="s">
        <v>49</v>
      </c>
      <c r="H43">
        <f>COUNTIF(Table17[Equipment_ID], G43)</f>
        <v>50</v>
      </c>
    </row>
    <row r="44" spans="1:12" x14ac:dyDescent="0.25">
      <c r="A44" s="1">
        <v>44205</v>
      </c>
      <c r="B44" t="s">
        <v>44</v>
      </c>
      <c r="C44">
        <v>71.47</v>
      </c>
      <c r="D44" t="s">
        <v>47</v>
      </c>
      <c r="E44">
        <v>99.19</v>
      </c>
      <c r="G44" t="s">
        <v>51</v>
      </c>
      <c r="H44">
        <f>COUNTIF(Table17[Equipment_ID], G44)</f>
        <v>50</v>
      </c>
    </row>
    <row r="45" spans="1:12" x14ac:dyDescent="0.25">
      <c r="A45" s="1">
        <v>44205</v>
      </c>
      <c r="B45" t="s">
        <v>46</v>
      </c>
      <c r="C45">
        <v>58.29</v>
      </c>
      <c r="D45" t="s">
        <v>45</v>
      </c>
      <c r="E45">
        <v>40.29</v>
      </c>
    </row>
    <row r="46" spans="1:12" x14ac:dyDescent="0.25">
      <c r="A46" s="1">
        <v>44205</v>
      </c>
      <c r="B46" t="s">
        <v>48</v>
      </c>
      <c r="C46">
        <v>59.79</v>
      </c>
      <c r="D46" t="s">
        <v>47</v>
      </c>
      <c r="E46">
        <v>76.66</v>
      </c>
    </row>
    <row r="47" spans="1:12" x14ac:dyDescent="0.25">
      <c r="A47" s="1">
        <v>44205</v>
      </c>
      <c r="B47" t="s">
        <v>49</v>
      </c>
      <c r="C47">
        <v>57.27</v>
      </c>
      <c r="D47" t="s">
        <v>47</v>
      </c>
      <c r="E47">
        <v>86.96</v>
      </c>
    </row>
    <row r="48" spans="1:12" x14ac:dyDescent="0.25">
      <c r="A48" s="1">
        <v>44205</v>
      </c>
      <c r="B48" t="s">
        <v>51</v>
      </c>
      <c r="C48">
        <v>65.680000000000007</v>
      </c>
      <c r="D48" t="s">
        <v>47</v>
      </c>
      <c r="E48">
        <v>8.9700000000000006</v>
      </c>
    </row>
    <row r="49" spans="1:5" x14ac:dyDescent="0.25">
      <c r="A49" s="1">
        <v>44206</v>
      </c>
      <c r="B49" t="s">
        <v>44</v>
      </c>
      <c r="C49">
        <v>52.22</v>
      </c>
      <c r="D49" t="s">
        <v>45</v>
      </c>
      <c r="E49">
        <v>53.53</v>
      </c>
    </row>
    <row r="50" spans="1:5" x14ac:dyDescent="0.25">
      <c r="A50" s="1">
        <v>44206</v>
      </c>
      <c r="B50" t="s">
        <v>46</v>
      </c>
      <c r="C50">
        <v>36.619999999999997</v>
      </c>
      <c r="D50" t="s">
        <v>47</v>
      </c>
      <c r="E50">
        <v>63.68</v>
      </c>
    </row>
    <row r="51" spans="1:5" x14ac:dyDescent="0.25">
      <c r="A51" s="1">
        <v>44206</v>
      </c>
      <c r="B51" t="s">
        <v>48</v>
      </c>
      <c r="C51">
        <v>56.88</v>
      </c>
      <c r="D51" t="s">
        <v>45</v>
      </c>
      <c r="E51">
        <v>33.04</v>
      </c>
    </row>
    <row r="52" spans="1:5" x14ac:dyDescent="0.25">
      <c r="A52" s="1">
        <v>44206</v>
      </c>
      <c r="B52" t="s">
        <v>49</v>
      </c>
      <c r="C52">
        <v>10.29</v>
      </c>
      <c r="D52" t="s">
        <v>45</v>
      </c>
      <c r="E52">
        <v>77.23</v>
      </c>
    </row>
    <row r="53" spans="1:5" x14ac:dyDescent="0.25">
      <c r="A53" s="1">
        <v>44206</v>
      </c>
      <c r="B53" t="s">
        <v>51</v>
      </c>
      <c r="C53">
        <v>88.73</v>
      </c>
      <c r="D53" t="s">
        <v>45</v>
      </c>
      <c r="E53">
        <v>95.33</v>
      </c>
    </row>
    <row r="54" spans="1:5" x14ac:dyDescent="0.25">
      <c r="A54" s="1">
        <v>44207</v>
      </c>
      <c r="B54" t="s">
        <v>44</v>
      </c>
      <c r="C54">
        <v>89.05</v>
      </c>
      <c r="D54" t="s">
        <v>45</v>
      </c>
      <c r="E54">
        <v>18.5</v>
      </c>
    </row>
    <row r="55" spans="1:5" x14ac:dyDescent="0.25">
      <c r="A55" s="1">
        <v>44207</v>
      </c>
      <c r="B55" t="s">
        <v>46</v>
      </c>
      <c r="C55">
        <v>78.03</v>
      </c>
      <c r="D55" t="s">
        <v>45</v>
      </c>
      <c r="E55">
        <v>29.44</v>
      </c>
    </row>
    <row r="56" spans="1:5" x14ac:dyDescent="0.25">
      <c r="A56" s="1">
        <v>44207</v>
      </c>
      <c r="B56" t="s">
        <v>48</v>
      </c>
      <c r="C56">
        <v>14.13</v>
      </c>
      <c r="D56" t="s">
        <v>47</v>
      </c>
      <c r="E56">
        <v>40.42</v>
      </c>
    </row>
    <row r="57" spans="1:5" x14ac:dyDescent="0.25">
      <c r="A57" s="1">
        <v>44207</v>
      </c>
      <c r="B57" t="s">
        <v>49</v>
      </c>
      <c r="C57">
        <v>55.98</v>
      </c>
      <c r="D57" t="s">
        <v>45</v>
      </c>
      <c r="E57">
        <v>40.78</v>
      </c>
    </row>
    <row r="58" spans="1:5" x14ac:dyDescent="0.25">
      <c r="A58" s="1">
        <v>44207</v>
      </c>
      <c r="B58" t="s">
        <v>51</v>
      </c>
      <c r="C58">
        <v>69.97</v>
      </c>
      <c r="D58" t="s">
        <v>47</v>
      </c>
      <c r="E58">
        <v>15.5</v>
      </c>
    </row>
    <row r="59" spans="1:5" x14ac:dyDescent="0.25">
      <c r="A59" s="1">
        <v>44208</v>
      </c>
      <c r="B59" t="s">
        <v>44</v>
      </c>
      <c r="C59">
        <v>64.02</v>
      </c>
      <c r="D59" t="s">
        <v>47</v>
      </c>
      <c r="E59">
        <v>76.38</v>
      </c>
    </row>
    <row r="60" spans="1:5" x14ac:dyDescent="0.25">
      <c r="A60" s="1">
        <v>44208</v>
      </c>
      <c r="B60" t="s">
        <v>46</v>
      </c>
      <c r="C60">
        <v>97.23</v>
      </c>
      <c r="D60" t="s">
        <v>45</v>
      </c>
      <c r="E60">
        <v>64.19</v>
      </c>
    </row>
    <row r="61" spans="1:5" x14ac:dyDescent="0.25">
      <c r="A61" s="1">
        <v>44208</v>
      </c>
      <c r="B61" t="s">
        <v>48</v>
      </c>
      <c r="C61">
        <v>17.39</v>
      </c>
      <c r="D61" t="s">
        <v>45</v>
      </c>
      <c r="E61">
        <v>30.95</v>
      </c>
    </row>
    <row r="62" spans="1:5" x14ac:dyDescent="0.25">
      <c r="A62" s="1">
        <v>44208</v>
      </c>
      <c r="B62" t="s">
        <v>49</v>
      </c>
      <c r="C62">
        <v>94.3</v>
      </c>
      <c r="D62" t="s">
        <v>45</v>
      </c>
      <c r="E62">
        <v>52</v>
      </c>
    </row>
    <row r="63" spans="1:5" x14ac:dyDescent="0.25">
      <c r="A63" s="1">
        <v>44208</v>
      </c>
      <c r="B63" t="s">
        <v>51</v>
      </c>
      <c r="C63">
        <v>22.04</v>
      </c>
      <c r="D63" t="s">
        <v>47</v>
      </c>
      <c r="E63">
        <v>65.02</v>
      </c>
    </row>
    <row r="64" spans="1:5" x14ac:dyDescent="0.25">
      <c r="A64" s="1">
        <v>44209</v>
      </c>
      <c r="B64" t="s">
        <v>44</v>
      </c>
      <c r="C64">
        <v>89.85</v>
      </c>
      <c r="D64" t="s">
        <v>45</v>
      </c>
      <c r="E64">
        <v>65.73</v>
      </c>
    </row>
    <row r="65" spans="1:5" x14ac:dyDescent="0.25">
      <c r="A65" s="1">
        <v>44209</v>
      </c>
      <c r="B65" t="s">
        <v>46</v>
      </c>
      <c r="C65">
        <v>56.12</v>
      </c>
      <c r="D65" t="s">
        <v>45</v>
      </c>
      <c r="E65">
        <v>83.6</v>
      </c>
    </row>
    <row r="66" spans="1:5" x14ac:dyDescent="0.25">
      <c r="A66" s="1">
        <v>44209</v>
      </c>
      <c r="B66" t="s">
        <v>48</v>
      </c>
      <c r="C66">
        <v>98.09</v>
      </c>
      <c r="D66" t="s">
        <v>45</v>
      </c>
      <c r="E66">
        <v>89.73</v>
      </c>
    </row>
    <row r="67" spans="1:5" x14ac:dyDescent="0.25">
      <c r="A67" s="1">
        <v>44209</v>
      </c>
      <c r="B67" t="s">
        <v>49</v>
      </c>
      <c r="C67">
        <v>96</v>
      </c>
      <c r="D67" t="s">
        <v>45</v>
      </c>
      <c r="E67">
        <v>98.16</v>
      </c>
    </row>
    <row r="68" spans="1:5" x14ac:dyDescent="0.25">
      <c r="A68" s="1">
        <v>44209</v>
      </c>
      <c r="B68" t="s">
        <v>51</v>
      </c>
      <c r="C68">
        <v>90.22</v>
      </c>
      <c r="D68" t="s">
        <v>47</v>
      </c>
      <c r="E68">
        <v>34.130000000000003</v>
      </c>
    </row>
    <row r="69" spans="1:5" x14ac:dyDescent="0.25">
      <c r="A69" s="1">
        <v>44210</v>
      </c>
      <c r="B69" t="s">
        <v>44</v>
      </c>
      <c r="C69">
        <v>54.93</v>
      </c>
      <c r="D69" t="s">
        <v>45</v>
      </c>
      <c r="E69">
        <v>40.619999999999997</v>
      </c>
    </row>
    <row r="70" spans="1:5" x14ac:dyDescent="0.25">
      <c r="A70" s="1">
        <v>44210</v>
      </c>
      <c r="B70" t="s">
        <v>46</v>
      </c>
      <c r="C70">
        <v>76.31</v>
      </c>
      <c r="D70" t="s">
        <v>45</v>
      </c>
      <c r="E70">
        <v>43.41</v>
      </c>
    </row>
    <row r="71" spans="1:5" x14ac:dyDescent="0.25">
      <c r="A71" s="1">
        <v>44210</v>
      </c>
      <c r="B71" t="s">
        <v>48</v>
      </c>
      <c r="C71">
        <v>26.6</v>
      </c>
      <c r="D71" t="s">
        <v>47</v>
      </c>
      <c r="E71">
        <v>57.29</v>
      </c>
    </row>
    <row r="72" spans="1:5" x14ac:dyDescent="0.25">
      <c r="A72" s="1">
        <v>44210</v>
      </c>
      <c r="B72" t="s">
        <v>49</v>
      </c>
      <c r="C72">
        <v>34.47</v>
      </c>
      <c r="D72" t="s">
        <v>45</v>
      </c>
      <c r="E72">
        <v>92.35</v>
      </c>
    </row>
    <row r="73" spans="1:5" x14ac:dyDescent="0.25">
      <c r="A73" s="1">
        <v>44210</v>
      </c>
      <c r="B73" t="s">
        <v>51</v>
      </c>
      <c r="C73">
        <v>21.66</v>
      </c>
      <c r="D73" t="s">
        <v>47</v>
      </c>
      <c r="E73">
        <v>80.87</v>
      </c>
    </row>
    <row r="74" spans="1:5" x14ac:dyDescent="0.25">
      <c r="A74" s="1">
        <v>44211</v>
      </c>
      <c r="B74" t="s">
        <v>44</v>
      </c>
      <c r="C74">
        <v>9.83</v>
      </c>
      <c r="D74" t="s">
        <v>45</v>
      </c>
      <c r="E74">
        <v>76.650000000000006</v>
      </c>
    </row>
    <row r="75" spans="1:5" x14ac:dyDescent="0.25">
      <c r="A75" s="1">
        <v>44211</v>
      </c>
      <c r="B75" t="s">
        <v>46</v>
      </c>
      <c r="C75">
        <v>80.72</v>
      </c>
      <c r="D75" t="s">
        <v>47</v>
      </c>
      <c r="E75">
        <v>57.15</v>
      </c>
    </row>
    <row r="76" spans="1:5" x14ac:dyDescent="0.25">
      <c r="A76" s="1">
        <v>44211</v>
      </c>
      <c r="B76" t="s">
        <v>48</v>
      </c>
      <c r="C76">
        <v>98.05</v>
      </c>
      <c r="D76" t="s">
        <v>45</v>
      </c>
      <c r="E76">
        <v>25.19</v>
      </c>
    </row>
    <row r="77" spans="1:5" x14ac:dyDescent="0.25">
      <c r="A77" s="1">
        <v>44211</v>
      </c>
      <c r="B77" t="s">
        <v>49</v>
      </c>
      <c r="C77">
        <v>19.2</v>
      </c>
      <c r="D77" t="s">
        <v>47</v>
      </c>
      <c r="E77">
        <v>39.869999999999997</v>
      </c>
    </row>
    <row r="78" spans="1:5" x14ac:dyDescent="0.25">
      <c r="A78" s="1">
        <v>44211</v>
      </c>
      <c r="B78" t="s">
        <v>51</v>
      </c>
      <c r="C78">
        <v>14.9</v>
      </c>
      <c r="D78" t="s">
        <v>47</v>
      </c>
      <c r="E78">
        <v>84.98</v>
      </c>
    </row>
    <row r="79" spans="1:5" x14ac:dyDescent="0.25">
      <c r="A79" s="1">
        <v>44212</v>
      </c>
      <c r="B79" t="s">
        <v>44</v>
      </c>
      <c r="C79">
        <v>27.19</v>
      </c>
      <c r="D79" t="s">
        <v>45</v>
      </c>
      <c r="E79">
        <v>85.46</v>
      </c>
    </row>
    <row r="80" spans="1:5" x14ac:dyDescent="0.25">
      <c r="A80" s="1">
        <v>44212</v>
      </c>
      <c r="B80" t="s">
        <v>46</v>
      </c>
      <c r="C80">
        <v>83.25</v>
      </c>
      <c r="D80" t="s">
        <v>45</v>
      </c>
      <c r="E80">
        <v>47.84</v>
      </c>
    </row>
    <row r="81" spans="1:5" x14ac:dyDescent="0.25">
      <c r="A81" s="1">
        <v>44212</v>
      </c>
      <c r="B81" t="s">
        <v>48</v>
      </c>
      <c r="C81">
        <v>22.37</v>
      </c>
      <c r="D81" t="s">
        <v>45</v>
      </c>
      <c r="E81">
        <v>66.77</v>
      </c>
    </row>
    <row r="82" spans="1:5" x14ac:dyDescent="0.25">
      <c r="A82" s="1">
        <v>44212</v>
      </c>
      <c r="B82" t="s">
        <v>49</v>
      </c>
      <c r="C82">
        <v>51.39</v>
      </c>
      <c r="D82" t="s">
        <v>47</v>
      </c>
      <c r="E82">
        <v>90.73</v>
      </c>
    </row>
    <row r="83" spans="1:5" x14ac:dyDescent="0.25">
      <c r="A83" s="1">
        <v>44212</v>
      </c>
      <c r="B83" t="s">
        <v>51</v>
      </c>
      <c r="C83">
        <v>38.93</v>
      </c>
      <c r="D83" t="s">
        <v>45</v>
      </c>
      <c r="E83">
        <v>11.68</v>
      </c>
    </row>
    <row r="84" spans="1:5" x14ac:dyDescent="0.25">
      <c r="A84" s="1">
        <v>44213</v>
      </c>
      <c r="B84" t="s">
        <v>44</v>
      </c>
      <c r="C84">
        <v>97.97</v>
      </c>
      <c r="D84" t="s">
        <v>47</v>
      </c>
      <c r="E84">
        <v>50.39</v>
      </c>
    </row>
    <row r="85" spans="1:5" x14ac:dyDescent="0.25">
      <c r="A85" s="1">
        <v>44213</v>
      </c>
      <c r="B85" t="s">
        <v>46</v>
      </c>
      <c r="C85">
        <v>7.51</v>
      </c>
      <c r="D85" t="s">
        <v>45</v>
      </c>
      <c r="E85">
        <v>81.430000000000007</v>
      </c>
    </row>
    <row r="86" spans="1:5" x14ac:dyDescent="0.25">
      <c r="A86" s="1">
        <v>44213</v>
      </c>
      <c r="B86" t="s">
        <v>48</v>
      </c>
      <c r="C86">
        <v>33.479999999999997</v>
      </c>
      <c r="D86" t="s">
        <v>45</v>
      </c>
      <c r="E86">
        <v>4.79</v>
      </c>
    </row>
    <row r="87" spans="1:5" x14ac:dyDescent="0.25">
      <c r="A87" s="1">
        <v>44213</v>
      </c>
      <c r="B87" t="s">
        <v>49</v>
      </c>
      <c r="C87">
        <v>6.62</v>
      </c>
      <c r="D87" t="s">
        <v>45</v>
      </c>
      <c r="E87">
        <v>61.21</v>
      </c>
    </row>
    <row r="88" spans="1:5" x14ac:dyDescent="0.25">
      <c r="A88" s="1">
        <v>44213</v>
      </c>
      <c r="B88" t="s">
        <v>51</v>
      </c>
      <c r="C88">
        <v>27.92</v>
      </c>
      <c r="D88" t="s">
        <v>47</v>
      </c>
      <c r="E88">
        <v>62.99</v>
      </c>
    </row>
    <row r="89" spans="1:5" x14ac:dyDescent="0.25">
      <c r="A89" s="1">
        <v>44214</v>
      </c>
      <c r="B89" t="s">
        <v>44</v>
      </c>
      <c r="C89">
        <v>7.32</v>
      </c>
      <c r="D89" t="s">
        <v>47</v>
      </c>
      <c r="E89">
        <v>5.43</v>
      </c>
    </row>
    <row r="90" spans="1:5" x14ac:dyDescent="0.25">
      <c r="A90" s="1">
        <v>44214</v>
      </c>
      <c r="B90" t="s">
        <v>46</v>
      </c>
      <c r="C90">
        <v>40.78</v>
      </c>
      <c r="D90" t="s">
        <v>45</v>
      </c>
      <c r="E90">
        <v>86.29</v>
      </c>
    </row>
    <row r="91" spans="1:5" x14ac:dyDescent="0.25">
      <c r="A91" s="1">
        <v>44214</v>
      </c>
      <c r="B91" t="s">
        <v>48</v>
      </c>
      <c r="C91">
        <v>52.18</v>
      </c>
      <c r="D91" t="s">
        <v>47</v>
      </c>
      <c r="E91">
        <v>64.209999999999994</v>
      </c>
    </row>
    <row r="92" spans="1:5" x14ac:dyDescent="0.25">
      <c r="A92" s="1">
        <v>44214</v>
      </c>
      <c r="B92" t="s">
        <v>49</v>
      </c>
      <c r="C92">
        <v>62.7</v>
      </c>
      <c r="D92" t="s">
        <v>45</v>
      </c>
      <c r="E92">
        <v>73</v>
      </c>
    </row>
    <row r="93" spans="1:5" x14ac:dyDescent="0.25">
      <c r="A93" s="1">
        <v>44214</v>
      </c>
      <c r="B93" t="s">
        <v>51</v>
      </c>
      <c r="C93">
        <v>22.05</v>
      </c>
      <c r="D93" t="s">
        <v>47</v>
      </c>
      <c r="E93">
        <v>27.01</v>
      </c>
    </row>
    <row r="94" spans="1:5" x14ac:dyDescent="0.25">
      <c r="A94" s="1">
        <v>44215</v>
      </c>
      <c r="B94" t="s">
        <v>44</v>
      </c>
      <c r="C94">
        <v>89.57</v>
      </c>
      <c r="D94" t="s">
        <v>47</v>
      </c>
      <c r="E94">
        <v>44.27</v>
      </c>
    </row>
    <row r="95" spans="1:5" x14ac:dyDescent="0.25">
      <c r="A95" s="1">
        <v>44215</v>
      </c>
      <c r="B95" t="s">
        <v>46</v>
      </c>
      <c r="C95">
        <v>28.15</v>
      </c>
      <c r="D95" t="s">
        <v>45</v>
      </c>
      <c r="E95">
        <v>5.82</v>
      </c>
    </row>
    <row r="96" spans="1:5" x14ac:dyDescent="0.25">
      <c r="A96" s="1">
        <v>44215</v>
      </c>
      <c r="B96" t="s">
        <v>48</v>
      </c>
      <c r="C96">
        <v>94.29</v>
      </c>
      <c r="D96" t="s">
        <v>45</v>
      </c>
      <c r="E96">
        <v>72.599999999999994</v>
      </c>
    </row>
    <row r="97" spans="1:5" x14ac:dyDescent="0.25">
      <c r="A97" s="1">
        <v>44215</v>
      </c>
      <c r="B97" t="s">
        <v>49</v>
      </c>
      <c r="C97">
        <v>76.3</v>
      </c>
      <c r="D97" t="s">
        <v>47</v>
      </c>
      <c r="E97">
        <v>67.14</v>
      </c>
    </row>
    <row r="98" spans="1:5" x14ac:dyDescent="0.25">
      <c r="A98" s="1">
        <v>44215</v>
      </c>
      <c r="B98" t="s">
        <v>51</v>
      </c>
      <c r="C98">
        <v>59.63</v>
      </c>
      <c r="D98" t="s">
        <v>47</v>
      </c>
      <c r="E98">
        <v>1.95</v>
      </c>
    </row>
    <row r="99" spans="1:5" x14ac:dyDescent="0.25">
      <c r="A99" s="1">
        <v>44216</v>
      </c>
      <c r="B99" t="s">
        <v>44</v>
      </c>
      <c r="C99">
        <v>79.87</v>
      </c>
      <c r="D99" t="s">
        <v>47</v>
      </c>
      <c r="E99">
        <v>72.5</v>
      </c>
    </row>
    <row r="100" spans="1:5" x14ac:dyDescent="0.25">
      <c r="A100" s="1">
        <v>44216</v>
      </c>
      <c r="B100" t="s">
        <v>46</v>
      </c>
      <c r="C100">
        <v>82.6</v>
      </c>
      <c r="D100" t="s">
        <v>47</v>
      </c>
      <c r="E100">
        <v>92.31</v>
      </c>
    </row>
    <row r="101" spans="1:5" x14ac:dyDescent="0.25">
      <c r="A101" s="1">
        <v>44216</v>
      </c>
      <c r="B101" t="s">
        <v>48</v>
      </c>
      <c r="C101">
        <v>98.2</v>
      </c>
      <c r="D101" t="s">
        <v>45</v>
      </c>
      <c r="E101">
        <v>76.91</v>
      </c>
    </row>
    <row r="102" spans="1:5" x14ac:dyDescent="0.25">
      <c r="A102" s="1">
        <v>44216</v>
      </c>
      <c r="B102" t="s">
        <v>49</v>
      </c>
      <c r="C102">
        <v>26.35</v>
      </c>
      <c r="D102" t="s">
        <v>47</v>
      </c>
      <c r="E102">
        <v>93.66</v>
      </c>
    </row>
    <row r="103" spans="1:5" x14ac:dyDescent="0.25">
      <c r="A103" s="1">
        <v>44216</v>
      </c>
      <c r="B103" t="s">
        <v>51</v>
      </c>
      <c r="C103">
        <v>67.459999999999994</v>
      </c>
      <c r="D103" t="s">
        <v>47</v>
      </c>
      <c r="E103">
        <v>6.72</v>
      </c>
    </row>
    <row r="104" spans="1:5" x14ac:dyDescent="0.25">
      <c r="A104" s="1">
        <v>44217</v>
      </c>
      <c r="B104" t="s">
        <v>44</v>
      </c>
      <c r="C104">
        <v>19.53</v>
      </c>
      <c r="D104" t="s">
        <v>45</v>
      </c>
      <c r="E104">
        <v>45.39</v>
      </c>
    </row>
    <row r="105" spans="1:5" x14ac:dyDescent="0.25">
      <c r="A105" s="1">
        <v>44217</v>
      </c>
      <c r="B105" t="s">
        <v>46</v>
      </c>
      <c r="C105">
        <v>8.92</v>
      </c>
      <c r="D105" t="s">
        <v>45</v>
      </c>
      <c r="E105">
        <v>95.42</v>
      </c>
    </row>
    <row r="106" spans="1:5" x14ac:dyDescent="0.25">
      <c r="A106" s="1">
        <v>44217</v>
      </c>
      <c r="B106" t="s">
        <v>48</v>
      </c>
      <c r="C106">
        <v>31.42</v>
      </c>
      <c r="D106" t="s">
        <v>45</v>
      </c>
      <c r="E106">
        <v>20.260000000000002</v>
      </c>
    </row>
    <row r="107" spans="1:5" x14ac:dyDescent="0.25">
      <c r="A107" s="1">
        <v>44217</v>
      </c>
      <c r="B107" t="s">
        <v>49</v>
      </c>
      <c r="C107">
        <v>91.58</v>
      </c>
      <c r="D107" t="s">
        <v>47</v>
      </c>
      <c r="E107">
        <v>10.87</v>
      </c>
    </row>
    <row r="108" spans="1:5" x14ac:dyDescent="0.25">
      <c r="A108" s="1">
        <v>44217</v>
      </c>
      <c r="B108" t="s">
        <v>51</v>
      </c>
      <c r="C108">
        <v>54.47</v>
      </c>
      <c r="D108" t="s">
        <v>45</v>
      </c>
      <c r="E108">
        <v>46.43</v>
      </c>
    </row>
    <row r="109" spans="1:5" x14ac:dyDescent="0.25">
      <c r="A109" s="1">
        <v>44218</v>
      </c>
      <c r="B109" t="s">
        <v>44</v>
      </c>
      <c r="C109">
        <v>20.49</v>
      </c>
      <c r="D109" t="s">
        <v>45</v>
      </c>
      <c r="E109">
        <v>67.8</v>
      </c>
    </row>
    <row r="110" spans="1:5" x14ac:dyDescent="0.25">
      <c r="A110" s="1">
        <v>44218</v>
      </c>
      <c r="B110" t="s">
        <v>46</v>
      </c>
      <c r="C110">
        <v>7.86</v>
      </c>
      <c r="D110" t="s">
        <v>45</v>
      </c>
      <c r="E110">
        <v>0.05</v>
      </c>
    </row>
    <row r="111" spans="1:5" x14ac:dyDescent="0.25">
      <c r="A111" s="1">
        <v>44218</v>
      </c>
      <c r="B111" t="s">
        <v>48</v>
      </c>
      <c r="C111">
        <v>11.26</v>
      </c>
      <c r="D111" t="s">
        <v>47</v>
      </c>
      <c r="E111">
        <v>23.8</v>
      </c>
    </row>
    <row r="112" spans="1:5" x14ac:dyDescent="0.25">
      <c r="A112" s="1">
        <v>44218</v>
      </c>
      <c r="B112" t="s">
        <v>49</v>
      </c>
      <c r="C112">
        <v>51.33</v>
      </c>
      <c r="D112" t="s">
        <v>47</v>
      </c>
      <c r="E112">
        <v>13.24</v>
      </c>
    </row>
    <row r="113" spans="1:5" x14ac:dyDescent="0.25">
      <c r="A113" s="1">
        <v>44218</v>
      </c>
      <c r="B113" t="s">
        <v>51</v>
      </c>
      <c r="C113">
        <v>49.57</v>
      </c>
      <c r="D113" t="s">
        <v>47</v>
      </c>
      <c r="E113">
        <v>37.6</v>
      </c>
    </row>
    <row r="114" spans="1:5" x14ac:dyDescent="0.25">
      <c r="A114" s="1">
        <v>44219</v>
      </c>
      <c r="B114" t="s">
        <v>44</v>
      </c>
      <c r="C114">
        <v>19.04</v>
      </c>
      <c r="D114" t="s">
        <v>47</v>
      </c>
      <c r="E114">
        <v>7.43</v>
      </c>
    </row>
    <row r="115" spans="1:5" x14ac:dyDescent="0.25">
      <c r="A115" s="1">
        <v>44219</v>
      </c>
      <c r="B115" t="s">
        <v>46</v>
      </c>
      <c r="C115">
        <v>66.790000000000006</v>
      </c>
      <c r="D115" t="s">
        <v>47</v>
      </c>
      <c r="E115">
        <v>30.71</v>
      </c>
    </row>
    <row r="116" spans="1:5" x14ac:dyDescent="0.25">
      <c r="A116" s="1">
        <v>44219</v>
      </c>
      <c r="B116" t="s">
        <v>48</v>
      </c>
      <c r="C116">
        <v>59.26</v>
      </c>
      <c r="D116" t="s">
        <v>45</v>
      </c>
      <c r="E116">
        <v>86.46</v>
      </c>
    </row>
    <row r="117" spans="1:5" x14ac:dyDescent="0.25">
      <c r="A117" s="1">
        <v>44219</v>
      </c>
      <c r="B117" t="s">
        <v>49</v>
      </c>
      <c r="C117">
        <v>32.299999999999997</v>
      </c>
      <c r="D117" t="s">
        <v>45</v>
      </c>
      <c r="E117">
        <v>86.41</v>
      </c>
    </row>
    <row r="118" spans="1:5" x14ac:dyDescent="0.25">
      <c r="A118" s="1">
        <v>44219</v>
      </c>
      <c r="B118" t="s">
        <v>51</v>
      </c>
      <c r="C118">
        <v>29.4</v>
      </c>
      <c r="D118" t="s">
        <v>45</v>
      </c>
      <c r="E118">
        <v>97.31</v>
      </c>
    </row>
    <row r="119" spans="1:5" x14ac:dyDescent="0.25">
      <c r="A119" s="1">
        <v>44220</v>
      </c>
      <c r="B119" t="s">
        <v>44</v>
      </c>
      <c r="C119">
        <v>9.4499999999999993</v>
      </c>
      <c r="D119" t="s">
        <v>47</v>
      </c>
      <c r="E119">
        <v>28.48</v>
      </c>
    </row>
    <row r="120" spans="1:5" x14ac:dyDescent="0.25">
      <c r="A120" s="1">
        <v>44220</v>
      </c>
      <c r="B120" t="s">
        <v>46</v>
      </c>
      <c r="C120">
        <v>5.29</v>
      </c>
      <c r="D120" t="s">
        <v>47</v>
      </c>
      <c r="E120">
        <v>20.49</v>
      </c>
    </row>
    <row r="121" spans="1:5" x14ac:dyDescent="0.25">
      <c r="A121" s="1">
        <v>44220</v>
      </c>
      <c r="B121" t="s">
        <v>48</v>
      </c>
      <c r="C121">
        <v>25.01</v>
      </c>
      <c r="D121" t="s">
        <v>45</v>
      </c>
      <c r="E121">
        <v>39.840000000000003</v>
      </c>
    </row>
    <row r="122" spans="1:5" x14ac:dyDescent="0.25">
      <c r="A122" s="1">
        <v>44220</v>
      </c>
      <c r="B122" t="s">
        <v>49</v>
      </c>
      <c r="C122">
        <v>53.42</v>
      </c>
      <c r="D122" t="s">
        <v>45</v>
      </c>
      <c r="E122">
        <v>90.5</v>
      </c>
    </row>
    <row r="123" spans="1:5" x14ac:dyDescent="0.25">
      <c r="A123" s="1">
        <v>44220</v>
      </c>
      <c r="B123" t="s">
        <v>51</v>
      </c>
      <c r="C123">
        <v>74.09</v>
      </c>
      <c r="D123" t="s">
        <v>47</v>
      </c>
      <c r="E123">
        <v>66.73</v>
      </c>
    </row>
    <row r="124" spans="1:5" x14ac:dyDescent="0.25">
      <c r="A124" s="1">
        <v>44221</v>
      </c>
      <c r="B124" t="s">
        <v>44</v>
      </c>
      <c r="C124">
        <v>17.03</v>
      </c>
      <c r="D124" t="s">
        <v>45</v>
      </c>
      <c r="E124">
        <v>7.52</v>
      </c>
    </row>
    <row r="125" spans="1:5" x14ac:dyDescent="0.25">
      <c r="A125" s="1">
        <v>44221</v>
      </c>
      <c r="B125" t="s">
        <v>46</v>
      </c>
      <c r="C125">
        <v>83.4</v>
      </c>
      <c r="D125" t="s">
        <v>45</v>
      </c>
      <c r="E125">
        <v>87.82</v>
      </c>
    </row>
    <row r="126" spans="1:5" x14ac:dyDescent="0.25">
      <c r="A126" s="1">
        <v>44221</v>
      </c>
      <c r="B126" t="s">
        <v>48</v>
      </c>
      <c r="C126">
        <v>89.43</v>
      </c>
      <c r="D126" t="s">
        <v>45</v>
      </c>
      <c r="E126">
        <v>10.23</v>
      </c>
    </row>
    <row r="127" spans="1:5" x14ac:dyDescent="0.25">
      <c r="A127" s="1">
        <v>44221</v>
      </c>
      <c r="B127" t="s">
        <v>49</v>
      </c>
      <c r="C127">
        <v>19.34</v>
      </c>
      <c r="D127" t="s">
        <v>47</v>
      </c>
      <c r="E127">
        <v>17.16</v>
      </c>
    </row>
    <row r="128" spans="1:5" x14ac:dyDescent="0.25">
      <c r="A128" s="1">
        <v>44221</v>
      </c>
      <c r="B128" t="s">
        <v>51</v>
      </c>
      <c r="C128">
        <v>54.61</v>
      </c>
      <c r="D128" t="s">
        <v>47</v>
      </c>
      <c r="E128">
        <v>78.44</v>
      </c>
    </row>
    <row r="129" spans="1:5" x14ac:dyDescent="0.25">
      <c r="A129" s="1">
        <v>44222</v>
      </c>
      <c r="B129" t="s">
        <v>44</v>
      </c>
      <c r="C129">
        <v>68.680000000000007</v>
      </c>
      <c r="D129" t="s">
        <v>47</v>
      </c>
      <c r="E129">
        <v>23.39</v>
      </c>
    </row>
    <row r="130" spans="1:5" x14ac:dyDescent="0.25">
      <c r="A130" s="1">
        <v>44222</v>
      </c>
      <c r="B130" t="s">
        <v>46</v>
      </c>
      <c r="C130">
        <v>42.6</v>
      </c>
      <c r="D130" t="s">
        <v>45</v>
      </c>
      <c r="E130">
        <v>87.47</v>
      </c>
    </row>
    <row r="131" spans="1:5" x14ac:dyDescent="0.25">
      <c r="A131" s="1">
        <v>44222</v>
      </c>
      <c r="B131" t="s">
        <v>48</v>
      </c>
      <c r="C131">
        <v>53.94</v>
      </c>
      <c r="D131" t="s">
        <v>45</v>
      </c>
      <c r="E131">
        <v>84.81</v>
      </c>
    </row>
    <row r="132" spans="1:5" x14ac:dyDescent="0.25">
      <c r="A132" s="1">
        <v>44222</v>
      </c>
      <c r="B132" t="s">
        <v>49</v>
      </c>
      <c r="C132">
        <v>17.72</v>
      </c>
      <c r="D132" t="s">
        <v>47</v>
      </c>
      <c r="E132">
        <v>40.840000000000003</v>
      </c>
    </row>
    <row r="133" spans="1:5" x14ac:dyDescent="0.25">
      <c r="A133" s="1">
        <v>44222</v>
      </c>
      <c r="B133" t="s">
        <v>51</v>
      </c>
      <c r="C133">
        <v>33.85</v>
      </c>
      <c r="D133" t="s">
        <v>47</v>
      </c>
      <c r="E133">
        <v>95.98</v>
      </c>
    </row>
    <row r="134" spans="1:5" x14ac:dyDescent="0.25">
      <c r="A134" s="1">
        <v>44223</v>
      </c>
      <c r="B134" t="s">
        <v>44</v>
      </c>
      <c r="C134">
        <v>2.29</v>
      </c>
      <c r="D134" t="s">
        <v>47</v>
      </c>
      <c r="E134">
        <v>40.28</v>
      </c>
    </row>
    <row r="135" spans="1:5" x14ac:dyDescent="0.25">
      <c r="A135" s="1">
        <v>44223</v>
      </c>
      <c r="B135" t="s">
        <v>46</v>
      </c>
      <c r="C135">
        <v>92.71</v>
      </c>
      <c r="D135" t="s">
        <v>45</v>
      </c>
      <c r="E135">
        <v>45.36</v>
      </c>
    </row>
    <row r="136" spans="1:5" x14ac:dyDescent="0.25">
      <c r="A136" s="1">
        <v>44223</v>
      </c>
      <c r="B136" t="s">
        <v>48</v>
      </c>
      <c r="C136">
        <v>70.010000000000005</v>
      </c>
      <c r="D136" t="s">
        <v>47</v>
      </c>
      <c r="E136">
        <v>86.09</v>
      </c>
    </row>
    <row r="137" spans="1:5" x14ac:dyDescent="0.25">
      <c r="A137" s="1">
        <v>44223</v>
      </c>
      <c r="B137" t="s">
        <v>49</v>
      </c>
      <c r="C137">
        <v>49.65</v>
      </c>
      <c r="D137" t="s">
        <v>47</v>
      </c>
      <c r="E137">
        <v>51.83</v>
      </c>
    </row>
    <row r="138" spans="1:5" x14ac:dyDescent="0.25">
      <c r="A138" s="1">
        <v>44223</v>
      </c>
      <c r="B138" t="s">
        <v>51</v>
      </c>
      <c r="C138">
        <v>80.760000000000005</v>
      </c>
      <c r="D138" t="s">
        <v>45</v>
      </c>
      <c r="E138">
        <v>36.51</v>
      </c>
    </row>
    <row r="139" spans="1:5" x14ac:dyDescent="0.25">
      <c r="A139" s="1">
        <v>44224</v>
      </c>
      <c r="B139" t="s">
        <v>44</v>
      </c>
      <c r="C139">
        <v>0.23</v>
      </c>
      <c r="D139" t="s">
        <v>45</v>
      </c>
      <c r="E139">
        <v>8.44</v>
      </c>
    </row>
    <row r="140" spans="1:5" x14ac:dyDescent="0.25">
      <c r="A140" s="1">
        <v>44224</v>
      </c>
      <c r="B140" t="s">
        <v>46</v>
      </c>
      <c r="C140">
        <v>84.07</v>
      </c>
      <c r="D140" t="s">
        <v>45</v>
      </c>
      <c r="E140">
        <v>22.39</v>
      </c>
    </row>
    <row r="141" spans="1:5" x14ac:dyDescent="0.25">
      <c r="A141" s="1">
        <v>44224</v>
      </c>
      <c r="B141" t="s">
        <v>48</v>
      </c>
      <c r="C141">
        <v>34.93</v>
      </c>
      <c r="D141" t="s">
        <v>45</v>
      </c>
      <c r="E141">
        <v>8.6199999999999992</v>
      </c>
    </row>
    <row r="142" spans="1:5" x14ac:dyDescent="0.25">
      <c r="A142" s="1">
        <v>44224</v>
      </c>
      <c r="B142" t="s">
        <v>49</v>
      </c>
      <c r="C142">
        <v>39.340000000000003</v>
      </c>
      <c r="D142" t="s">
        <v>47</v>
      </c>
      <c r="E142">
        <v>1.48</v>
      </c>
    </row>
    <row r="143" spans="1:5" x14ac:dyDescent="0.25">
      <c r="A143" s="1">
        <v>44224</v>
      </c>
      <c r="B143" t="s">
        <v>51</v>
      </c>
      <c r="C143">
        <v>33.51</v>
      </c>
      <c r="D143" t="s">
        <v>47</v>
      </c>
      <c r="E143">
        <v>93.71</v>
      </c>
    </row>
    <row r="144" spans="1:5" x14ac:dyDescent="0.25">
      <c r="A144" s="1">
        <v>44225</v>
      </c>
      <c r="B144" t="s">
        <v>44</v>
      </c>
      <c r="C144">
        <v>68.67</v>
      </c>
      <c r="D144" t="s">
        <v>47</v>
      </c>
      <c r="E144">
        <v>56.94</v>
      </c>
    </row>
    <row r="145" spans="1:5" x14ac:dyDescent="0.25">
      <c r="A145" s="1">
        <v>44225</v>
      </c>
      <c r="B145" t="s">
        <v>46</v>
      </c>
      <c r="C145">
        <v>73.25</v>
      </c>
      <c r="D145" t="s">
        <v>45</v>
      </c>
      <c r="E145">
        <v>7.28</v>
      </c>
    </row>
    <row r="146" spans="1:5" x14ac:dyDescent="0.25">
      <c r="A146" s="1">
        <v>44225</v>
      </c>
      <c r="B146" t="s">
        <v>48</v>
      </c>
      <c r="C146">
        <v>57.06</v>
      </c>
      <c r="D146" t="s">
        <v>47</v>
      </c>
      <c r="E146">
        <v>56.79</v>
      </c>
    </row>
    <row r="147" spans="1:5" x14ac:dyDescent="0.25">
      <c r="A147" s="1">
        <v>44225</v>
      </c>
      <c r="B147" t="s">
        <v>49</v>
      </c>
      <c r="C147">
        <v>96.89</v>
      </c>
      <c r="D147" t="s">
        <v>45</v>
      </c>
      <c r="E147">
        <v>55.75</v>
      </c>
    </row>
    <row r="148" spans="1:5" x14ac:dyDescent="0.25">
      <c r="A148" s="1">
        <v>44225</v>
      </c>
      <c r="B148" t="s">
        <v>51</v>
      </c>
      <c r="C148">
        <v>53.43</v>
      </c>
      <c r="D148" t="s">
        <v>47</v>
      </c>
      <c r="E148">
        <v>23.52</v>
      </c>
    </row>
    <row r="149" spans="1:5" x14ac:dyDescent="0.25">
      <c r="A149" s="1">
        <v>44226</v>
      </c>
      <c r="B149" t="s">
        <v>44</v>
      </c>
      <c r="C149">
        <v>62.34</v>
      </c>
      <c r="D149" t="s">
        <v>47</v>
      </c>
      <c r="E149">
        <v>78.33</v>
      </c>
    </row>
    <row r="150" spans="1:5" x14ac:dyDescent="0.25">
      <c r="A150" s="1">
        <v>44226</v>
      </c>
      <c r="B150" t="s">
        <v>46</v>
      </c>
      <c r="C150">
        <v>86.81</v>
      </c>
      <c r="D150" t="s">
        <v>45</v>
      </c>
      <c r="E150">
        <v>12.69</v>
      </c>
    </row>
    <row r="151" spans="1:5" x14ac:dyDescent="0.25">
      <c r="A151" s="1">
        <v>44226</v>
      </c>
      <c r="B151" t="s">
        <v>48</v>
      </c>
      <c r="C151">
        <v>91.86</v>
      </c>
      <c r="D151" t="s">
        <v>47</v>
      </c>
      <c r="E151">
        <v>79.84</v>
      </c>
    </row>
    <row r="152" spans="1:5" x14ac:dyDescent="0.25">
      <c r="A152" s="1">
        <v>44226</v>
      </c>
      <c r="B152" t="s">
        <v>49</v>
      </c>
      <c r="C152">
        <v>95.14</v>
      </c>
      <c r="D152" t="s">
        <v>45</v>
      </c>
      <c r="E152">
        <v>66.23</v>
      </c>
    </row>
    <row r="153" spans="1:5" x14ac:dyDescent="0.25">
      <c r="A153" s="1">
        <v>44226</v>
      </c>
      <c r="B153" t="s">
        <v>51</v>
      </c>
      <c r="C153">
        <v>54.23</v>
      </c>
      <c r="D153" t="s">
        <v>47</v>
      </c>
      <c r="E153">
        <v>50.74</v>
      </c>
    </row>
    <row r="154" spans="1:5" x14ac:dyDescent="0.25">
      <c r="A154" s="1">
        <v>44227</v>
      </c>
      <c r="B154" t="s">
        <v>44</v>
      </c>
      <c r="C154">
        <v>29.19</v>
      </c>
      <c r="D154" t="s">
        <v>45</v>
      </c>
      <c r="E154">
        <v>29.81</v>
      </c>
    </row>
    <row r="155" spans="1:5" x14ac:dyDescent="0.25">
      <c r="A155" s="1">
        <v>44227</v>
      </c>
      <c r="B155" t="s">
        <v>46</v>
      </c>
      <c r="C155">
        <v>60.56</v>
      </c>
      <c r="D155" t="s">
        <v>45</v>
      </c>
      <c r="E155">
        <v>64.73</v>
      </c>
    </row>
    <row r="156" spans="1:5" x14ac:dyDescent="0.25">
      <c r="A156" s="1">
        <v>44227</v>
      </c>
      <c r="B156" t="s">
        <v>48</v>
      </c>
      <c r="C156">
        <v>28.36</v>
      </c>
      <c r="D156" t="s">
        <v>47</v>
      </c>
      <c r="E156">
        <v>62.61</v>
      </c>
    </row>
    <row r="157" spans="1:5" x14ac:dyDescent="0.25">
      <c r="A157" s="1">
        <v>44227</v>
      </c>
      <c r="B157" t="s">
        <v>49</v>
      </c>
      <c r="C157">
        <v>50.75</v>
      </c>
      <c r="D157" t="s">
        <v>45</v>
      </c>
      <c r="E157">
        <v>69.53</v>
      </c>
    </row>
    <row r="158" spans="1:5" x14ac:dyDescent="0.25">
      <c r="A158" s="1">
        <v>44227</v>
      </c>
      <c r="B158" t="s">
        <v>51</v>
      </c>
      <c r="C158">
        <v>44.14</v>
      </c>
      <c r="D158" t="s">
        <v>47</v>
      </c>
      <c r="E158">
        <v>92.36</v>
      </c>
    </row>
    <row r="159" spans="1:5" x14ac:dyDescent="0.25">
      <c r="A159" s="1">
        <v>44228</v>
      </c>
      <c r="B159" t="s">
        <v>44</v>
      </c>
      <c r="C159">
        <v>23.53</v>
      </c>
      <c r="D159" t="s">
        <v>47</v>
      </c>
      <c r="E159">
        <v>44.76</v>
      </c>
    </row>
    <row r="160" spans="1:5" x14ac:dyDescent="0.25">
      <c r="A160" s="1">
        <v>44228</v>
      </c>
      <c r="B160" t="s">
        <v>46</v>
      </c>
      <c r="C160">
        <v>47.76</v>
      </c>
      <c r="D160" t="s">
        <v>45</v>
      </c>
      <c r="E160">
        <v>2.62</v>
      </c>
    </row>
    <row r="161" spans="1:5" x14ac:dyDescent="0.25">
      <c r="A161" s="1">
        <v>44228</v>
      </c>
      <c r="B161" t="s">
        <v>48</v>
      </c>
      <c r="C161">
        <v>61.56</v>
      </c>
      <c r="D161" t="s">
        <v>47</v>
      </c>
      <c r="E161">
        <v>38.04</v>
      </c>
    </row>
    <row r="162" spans="1:5" x14ac:dyDescent="0.25">
      <c r="A162" s="1">
        <v>44228</v>
      </c>
      <c r="B162" t="s">
        <v>49</v>
      </c>
      <c r="C162">
        <v>7.8</v>
      </c>
      <c r="D162" t="s">
        <v>45</v>
      </c>
      <c r="E162">
        <v>71.94</v>
      </c>
    </row>
    <row r="163" spans="1:5" x14ac:dyDescent="0.25">
      <c r="A163" s="1">
        <v>44228</v>
      </c>
      <c r="B163" t="s">
        <v>51</v>
      </c>
      <c r="C163">
        <v>66.37</v>
      </c>
      <c r="D163" t="s">
        <v>47</v>
      </c>
      <c r="E163">
        <v>49.49</v>
      </c>
    </row>
    <row r="164" spans="1:5" x14ac:dyDescent="0.25">
      <c r="A164" s="1">
        <v>44229</v>
      </c>
      <c r="B164" t="s">
        <v>44</v>
      </c>
      <c r="C164">
        <v>53.22</v>
      </c>
      <c r="D164" t="s">
        <v>47</v>
      </c>
      <c r="E164">
        <v>54.2</v>
      </c>
    </row>
    <row r="165" spans="1:5" x14ac:dyDescent="0.25">
      <c r="A165" s="1">
        <v>44229</v>
      </c>
      <c r="B165" t="s">
        <v>46</v>
      </c>
      <c r="C165">
        <v>85.7</v>
      </c>
      <c r="D165" t="s">
        <v>47</v>
      </c>
      <c r="E165">
        <v>50.58</v>
      </c>
    </row>
    <row r="166" spans="1:5" x14ac:dyDescent="0.25">
      <c r="A166" s="1">
        <v>44229</v>
      </c>
      <c r="B166" t="s">
        <v>48</v>
      </c>
      <c r="C166">
        <v>71.849999999999994</v>
      </c>
      <c r="D166" t="s">
        <v>45</v>
      </c>
      <c r="E166">
        <v>83.7</v>
      </c>
    </row>
    <row r="167" spans="1:5" x14ac:dyDescent="0.25">
      <c r="A167" s="1">
        <v>44229</v>
      </c>
      <c r="B167" t="s">
        <v>49</v>
      </c>
      <c r="C167">
        <v>12.95</v>
      </c>
      <c r="D167" t="s">
        <v>45</v>
      </c>
      <c r="E167">
        <v>49.39</v>
      </c>
    </row>
    <row r="168" spans="1:5" x14ac:dyDescent="0.25">
      <c r="A168" s="1">
        <v>44229</v>
      </c>
      <c r="B168" t="s">
        <v>51</v>
      </c>
      <c r="C168">
        <v>74.98</v>
      </c>
      <c r="D168" t="s">
        <v>47</v>
      </c>
      <c r="E168">
        <v>68.16</v>
      </c>
    </row>
    <row r="169" spans="1:5" x14ac:dyDescent="0.25">
      <c r="A169" s="1">
        <v>44230</v>
      </c>
      <c r="B169" t="s">
        <v>44</v>
      </c>
      <c r="C169">
        <v>7.0000000000000007E-2</v>
      </c>
      <c r="D169" t="s">
        <v>45</v>
      </c>
      <c r="E169">
        <v>68.23</v>
      </c>
    </row>
    <row r="170" spans="1:5" x14ac:dyDescent="0.25">
      <c r="A170" s="1">
        <v>44230</v>
      </c>
      <c r="B170" t="s">
        <v>46</v>
      </c>
      <c r="C170">
        <v>79.239999999999995</v>
      </c>
      <c r="D170" t="s">
        <v>47</v>
      </c>
      <c r="E170">
        <v>5.19</v>
      </c>
    </row>
    <row r="171" spans="1:5" x14ac:dyDescent="0.25">
      <c r="A171" s="1">
        <v>44230</v>
      </c>
      <c r="B171" t="s">
        <v>48</v>
      </c>
      <c r="C171">
        <v>26.93</v>
      </c>
      <c r="D171" t="s">
        <v>45</v>
      </c>
      <c r="E171">
        <v>66.36</v>
      </c>
    </row>
    <row r="172" spans="1:5" x14ac:dyDescent="0.25">
      <c r="A172" s="1">
        <v>44230</v>
      </c>
      <c r="B172" t="s">
        <v>49</v>
      </c>
      <c r="C172">
        <v>86.78</v>
      </c>
      <c r="D172" t="s">
        <v>47</v>
      </c>
      <c r="E172">
        <v>38.090000000000003</v>
      </c>
    </row>
    <row r="173" spans="1:5" x14ac:dyDescent="0.25">
      <c r="A173" s="1">
        <v>44230</v>
      </c>
      <c r="B173" t="s">
        <v>51</v>
      </c>
      <c r="C173">
        <v>61.95</v>
      </c>
      <c r="D173" t="s">
        <v>47</v>
      </c>
      <c r="E173">
        <v>56.92</v>
      </c>
    </row>
    <row r="174" spans="1:5" x14ac:dyDescent="0.25">
      <c r="A174" s="1">
        <v>44231</v>
      </c>
      <c r="B174" t="s">
        <v>44</v>
      </c>
      <c r="C174">
        <v>3.06</v>
      </c>
      <c r="D174" t="s">
        <v>45</v>
      </c>
      <c r="E174">
        <v>16.79</v>
      </c>
    </row>
    <row r="175" spans="1:5" x14ac:dyDescent="0.25">
      <c r="A175" s="1">
        <v>44231</v>
      </c>
      <c r="B175" t="s">
        <v>46</v>
      </c>
      <c r="C175">
        <v>89.98</v>
      </c>
      <c r="D175" t="s">
        <v>45</v>
      </c>
      <c r="E175">
        <v>77.84</v>
      </c>
    </row>
    <row r="176" spans="1:5" x14ac:dyDescent="0.25">
      <c r="A176" s="1">
        <v>44231</v>
      </c>
      <c r="B176" t="s">
        <v>48</v>
      </c>
      <c r="C176">
        <v>34.26</v>
      </c>
      <c r="D176" t="s">
        <v>47</v>
      </c>
      <c r="E176">
        <v>26.83</v>
      </c>
    </row>
    <row r="177" spans="1:5" x14ac:dyDescent="0.25">
      <c r="A177" s="1">
        <v>44231</v>
      </c>
      <c r="B177" t="s">
        <v>49</v>
      </c>
      <c r="C177">
        <v>18.260000000000002</v>
      </c>
      <c r="D177" t="s">
        <v>47</v>
      </c>
      <c r="E177">
        <v>46.07</v>
      </c>
    </row>
    <row r="178" spans="1:5" x14ac:dyDescent="0.25">
      <c r="A178" s="1">
        <v>44231</v>
      </c>
      <c r="B178" t="s">
        <v>51</v>
      </c>
      <c r="C178">
        <v>39.409999999999997</v>
      </c>
      <c r="D178" t="s">
        <v>45</v>
      </c>
      <c r="E178">
        <v>35.299999999999997</v>
      </c>
    </row>
    <row r="179" spans="1:5" x14ac:dyDescent="0.25">
      <c r="A179" s="1">
        <v>44232</v>
      </c>
      <c r="B179" t="s">
        <v>44</v>
      </c>
      <c r="C179">
        <v>81.52</v>
      </c>
      <c r="D179" t="s">
        <v>47</v>
      </c>
      <c r="E179">
        <v>18.57</v>
      </c>
    </row>
    <row r="180" spans="1:5" x14ac:dyDescent="0.25">
      <c r="A180" s="1">
        <v>44232</v>
      </c>
      <c r="B180" t="s">
        <v>46</v>
      </c>
      <c r="C180">
        <v>24.66</v>
      </c>
      <c r="D180" t="s">
        <v>45</v>
      </c>
      <c r="E180">
        <v>68.349999999999994</v>
      </c>
    </row>
    <row r="181" spans="1:5" x14ac:dyDescent="0.25">
      <c r="A181" s="1">
        <v>44232</v>
      </c>
      <c r="B181" t="s">
        <v>48</v>
      </c>
      <c r="C181">
        <v>73.94</v>
      </c>
      <c r="D181" t="s">
        <v>47</v>
      </c>
      <c r="E181">
        <v>78.95</v>
      </c>
    </row>
    <row r="182" spans="1:5" x14ac:dyDescent="0.25">
      <c r="A182" s="1">
        <v>44232</v>
      </c>
      <c r="B182" t="s">
        <v>49</v>
      </c>
      <c r="C182">
        <v>83.03</v>
      </c>
      <c r="D182" t="s">
        <v>45</v>
      </c>
      <c r="E182">
        <v>86.63</v>
      </c>
    </row>
    <row r="183" spans="1:5" x14ac:dyDescent="0.25">
      <c r="A183" s="1">
        <v>44232</v>
      </c>
      <c r="B183" t="s">
        <v>51</v>
      </c>
      <c r="C183">
        <v>19.46</v>
      </c>
      <c r="D183" t="s">
        <v>45</v>
      </c>
      <c r="E183">
        <v>34.020000000000003</v>
      </c>
    </row>
    <row r="184" spans="1:5" x14ac:dyDescent="0.25">
      <c r="A184" s="1">
        <v>44233</v>
      </c>
      <c r="B184" t="s">
        <v>44</v>
      </c>
      <c r="C184">
        <v>16.440000000000001</v>
      </c>
      <c r="D184" t="s">
        <v>45</v>
      </c>
      <c r="E184">
        <v>68.45</v>
      </c>
    </row>
    <row r="185" spans="1:5" x14ac:dyDescent="0.25">
      <c r="A185" s="1">
        <v>44233</v>
      </c>
      <c r="B185" t="s">
        <v>46</v>
      </c>
      <c r="C185">
        <v>91.6</v>
      </c>
      <c r="D185" t="s">
        <v>45</v>
      </c>
      <c r="E185">
        <v>53.3</v>
      </c>
    </row>
    <row r="186" spans="1:5" x14ac:dyDescent="0.25">
      <c r="A186" s="1">
        <v>44233</v>
      </c>
      <c r="B186" t="s">
        <v>48</v>
      </c>
      <c r="C186">
        <v>33.79</v>
      </c>
      <c r="D186" t="s">
        <v>47</v>
      </c>
      <c r="E186">
        <v>17.79</v>
      </c>
    </row>
    <row r="187" spans="1:5" x14ac:dyDescent="0.25">
      <c r="A187" s="1">
        <v>44233</v>
      </c>
      <c r="B187" t="s">
        <v>49</v>
      </c>
      <c r="C187">
        <v>94.5</v>
      </c>
      <c r="D187" t="s">
        <v>47</v>
      </c>
      <c r="E187">
        <v>16.77</v>
      </c>
    </row>
    <row r="188" spans="1:5" x14ac:dyDescent="0.25">
      <c r="A188" s="1">
        <v>44233</v>
      </c>
      <c r="B188" t="s">
        <v>51</v>
      </c>
      <c r="C188">
        <v>57.54</v>
      </c>
      <c r="D188" t="s">
        <v>47</v>
      </c>
      <c r="E188">
        <v>94.61</v>
      </c>
    </row>
    <row r="189" spans="1:5" x14ac:dyDescent="0.25">
      <c r="A189" s="1">
        <v>44234</v>
      </c>
      <c r="B189" t="s">
        <v>44</v>
      </c>
      <c r="C189">
        <v>22.17</v>
      </c>
      <c r="D189" t="s">
        <v>45</v>
      </c>
      <c r="E189">
        <v>34.33</v>
      </c>
    </row>
    <row r="190" spans="1:5" x14ac:dyDescent="0.25">
      <c r="A190" s="1">
        <v>44234</v>
      </c>
      <c r="B190" t="s">
        <v>46</v>
      </c>
      <c r="C190">
        <v>60.79</v>
      </c>
      <c r="D190" t="s">
        <v>47</v>
      </c>
      <c r="E190">
        <v>10.220000000000001</v>
      </c>
    </row>
    <row r="191" spans="1:5" x14ac:dyDescent="0.25">
      <c r="A191" s="1">
        <v>44234</v>
      </c>
      <c r="B191" t="s">
        <v>48</v>
      </c>
      <c r="C191">
        <v>86.05</v>
      </c>
      <c r="D191" t="s">
        <v>45</v>
      </c>
      <c r="E191">
        <v>55.99</v>
      </c>
    </row>
    <row r="192" spans="1:5" x14ac:dyDescent="0.25">
      <c r="A192" s="1">
        <v>44234</v>
      </c>
      <c r="B192" t="s">
        <v>49</v>
      </c>
      <c r="C192">
        <v>39.119999999999997</v>
      </c>
      <c r="D192" t="s">
        <v>47</v>
      </c>
      <c r="E192">
        <v>2.57</v>
      </c>
    </row>
    <row r="193" spans="1:5" x14ac:dyDescent="0.25">
      <c r="A193" s="1">
        <v>44234</v>
      </c>
      <c r="B193" t="s">
        <v>51</v>
      </c>
      <c r="C193">
        <v>64.58</v>
      </c>
      <c r="D193" t="s">
        <v>47</v>
      </c>
      <c r="E193">
        <v>95.63</v>
      </c>
    </row>
    <row r="194" spans="1:5" x14ac:dyDescent="0.25">
      <c r="A194" s="1">
        <v>44235</v>
      </c>
      <c r="B194" t="s">
        <v>44</v>
      </c>
      <c r="C194">
        <v>94.96</v>
      </c>
      <c r="D194" t="s">
        <v>47</v>
      </c>
      <c r="E194">
        <v>1.56</v>
      </c>
    </row>
    <row r="195" spans="1:5" x14ac:dyDescent="0.25">
      <c r="A195" s="1">
        <v>44235</v>
      </c>
      <c r="B195" t="s">
        <v>46</v>
      </c>
      <c r="C195">
        <v>32.04</v>
      </c>
      <c r="D195" t="s">
        <v>47</v>
      </c>
      <c r="E195">
        <v>77.3</v>
      </c>
    </row>
    <row r="196" spans="1:5" x14ac:dyDescent="0.25">
      <c r="A196" s="1">
        <v>44235</v>
      </c>
      <c r="B196" t="s">
        <v>48</v>
      </c>
      <c r="C196">
        <v>28.73</v>
      </c>
      <c r="D196" t="s">
        <v>47</v>
      </c>
      <c r="E196">
        <v>22.42</v>
      </c>
    </row>
    <row r="197" spans="1:5" x14ac:dyDescent="0.25">
      <c r="A197" s="1">
        <v>44235</v>
      </c>
      <c r="B197" t="s">
        <v>49</v>
      </c>
      <c r="C197">
        <v>19.420000000000002</v>
      </c>
      <c r="D197" t="s">
        <v>45</v>
      </c>
      <c r="E197">
        <v>87.78</v>
      </c>
    </row>
    <row r="198" spans="1:5" x14ac:dyDescent="0.25">
      <c r="A198" s="1">
        <v>44235</v>
      </c>
      <c r="B198" t="s">
        <v>51</v>
      </c>
      <c r="C198">
        <v>89.39</v>
      </c>
      <c r="D198" t="s">
        <v>45</v>
      </c>
      <c r="E198">
        <v>92.63</v>
      </c>
    </row>
    <row r="199" spans="1:5" x14ac:dyDescent="0.25">
      <c r="A199" s="1">
        <v>44236</v>
      </c>
      <c r="B199" t="s">
        <v>44</v>
      </c>
      <c r="C199">
        <v>11.32</v>
      </c>
      <c r="D199" t="s">
        <v>47</v>
      </c>
      <c r="E199">
        <v>59.9</v>
      </c>
    </row>
    <row r="200" spans="1:5" x14ac:dyDescent="0.25">
      <c r="A200" s="1">
        <v>44236</v>
      </c>
      <c r="B200" t="s">
        <v>46</v>
      </c>
      <c r="C200">
        <v>16.48</v>
      </c>
      <c r="D200" t="s">
        <v>45</v>
      </c>
      <c r="E200">
        <v>52.15</v>
      </c>
    </row>
    <row r="201" spans="1:5" x14ac:dyDescent="0.25">
      <c r="A201" s="1">
        <v>44236</v>
      </c>
      <c r="B201" t="s">
        <v>48</v>
      </c>
      <c r="C201">
        <v>70.47</v>
      </c>
      <c r="D201" t="s">
        <v>45</v>
      </c>
      <c r="E201">
        <v>26.91</v>
      </c>
    </row>
    <row r="202" spans="1:5" x14ac:dyDescent="0.25">
      <c r="A202" s="1">
        <v>44236</v>
      </c>
      <c r="B202" t="s">
        <v>49</v>
      </c>
      <c r="C202">
        <v>3.77</v>
      </c>
      <c r="D202" t="s">
        <v>47</v>
      </c>
      <c r="E202">
        <v>21.02</v>
      </c>
    </row>
    <row r="203" spans="1:5" x14ac:dyDescent="0.25">
      <c r="A203" s="1">
        <v>44236</v>
      </c>
      <c r="B203" t="s">
        <v>51</v>
      </c>
      <c r="C203">
        <v>30.76</v>
      </c>
      <c r="D203" t="s">
        <v>47</v>
      </c>
      <c r="E203">
        <v>29.36</v>
      </c>
    </row>
    <row r="204" spans="1:5" x14ac:dyDescent="0.25">
      <c r="A204" s="1">
        <v>44237</v>
      </c>
      <c r="B204" t="s">
        <v>44</v>
      </c>
      <c r="C204">
        <v>10.75</v>
      </c>
      <c r="D204" t="s">
        <v>47</v>
      </c>
      <c r="E204">
        <v>20.23</v>
      </c>
    </row>
    <row r="205" spans="1:5" x14ac:dyDescent="0.25">
      <c r="A205" s="1">
        <v>44237</v>
      </c>
      <c r="B205" t="s">
        <v>46</v>
      </c>
      <c r="C205">
        <v>21.66</v>
      </c>
      <c r="D205" t="s">
        <v>45</v>
      </c>
      <c r="E205">
        <v>36.61</v>
      </c>
    </row>
    <row r="206" spans="1:5" x14ac:dyDescent="0.25">
      <c r="A206" s="1">
        <v>44237</v>
      </c>
      <c r="B206" t="s">
        <v>48</v>
      </c>
      <c r="C206">
        <v>88.61</v>
      </c>
      <c r="D206" t="s">
        <v>47</v>
      </c>
      <c r="E206">
        <v>47.59</v>
      </c>
    </row>
    <row r="207" spans="1:5" x14ac:dyDescent="0.25">
      <c r="A207" s="1">
        <v>44237</v>
      </c>
      <c r="B207" t="s">
        <v>49</v>
      </c>
      <c r="C207">
        <v>84.59</v>
      </c>
      <c r="D207" t="s">
        <v>45</v>
      </c>
      <c r="E207">
        <v>23.81</v>
      </c>
    </row>
    <row r="208" spans="1:5" x14ac:dyDescent="0.25">
      <c r="A208" s="1">
        <v>44237</v>
      </c>
      <c r="B208" t="s">
        <v>51</v>
      </c>
      <c r="C208">
        <v>42.63</v>
      </c>
      <c r="D208" t="s">
        <v>47</v>
      </c>
      <c r="E208">
        <v>4.58</v>
      </c>
    </row>
    <row r="209" spans="1:5" x14ac:dyDescent="0.25">
      <c r="A209" s="1">
        <v>44238</v>
      </c>
      <c r="B209" t="s">
        <v>44</v>
      </c>
      <c r="C209">
        <v>95.98</v>
      </c>
      <c r="D209" t="s">
        <v>47</v>
      </c>
      <c r="E209">
        <v>95.27</v>
      </c>
    </row>
    <row r="210" spans="1:5" x14ac:dyDescent="0.25">
      <c r="A210" s="1">
        <v>44238</v>
      </c>
      <c r="B210" t="s">
        <v>46</v>
      </c>
      <c r="C210">
        <v>14.97</v>
      </c>
      <c r="D210" t="s">
        <v>45</v>
      </c>
      <c r="E210">
        <v>28.35</v>
      </c>
    </row>
    <row r="211" spans="1:5" x14ac:dyDescent="0.25">
      <c r="A211" s="1">
        <v>44238</v>
      </c>
      <c r="B211" t="s">
        <v>48</v>
      </c>
      <c r="C211">
        <v>76.98</v>
      </c>
      <c r="D211" t="s">
        <v>45</v>
      </c>
      <c r="E211">
        <v>3.52</v>
      </c>
    </row>
    <row r="212" spans="1:5" x14ac:dyDescent="0.25">
      <c r="A212" s="1">
        <v>44238</v>
      </c>
      <c r="B212" t="s">
        <v>49</v>
      </c>
      <c r="C212">
        <v>35.39</v>
      </c>
      <c r="D212" t="s">
        <v>47</v>
      </c>
      <c r="E212">
        <v>38.29</v>
      </c>
    </row>
    <row r="213" spans="1:5" x14ac:dyDescent="0.25">
      <c r="A213" s="1">
        <v>44238</v>
      </c>
      <c r="B213" t="s">
        <v>51</v>
      </c>
      <c r="C213">
        <v>52.92</v>
      </c>
      <c r="D213" t="s">
        <v>45</v>
      </c>
      <c r="E213">
        <v>69.61</v>
      </c>
    </row>
    <row r="214" spans="1:5" x14ac:dyDescent="0.25">
      <c r="A214" s="1">
        <v>44239</v>
      </c>
      <c r="B214" t="s">
        <v>44</v>
      </c>
      <c r="C214">
        <v>52.37</v>
      </c>
      <c r="D214" t="s">
        <v>45</v>
      </c>
      <c r="E214">
        <v>60.51</v>
      </c>
    </row>
    <row r="215" spans="1:5" x14ac:dyDescent="0.25">
      <c r="A215" s="1">
        <v>44239</v>
      </c>
      <c r="B215" t="s">
        <v>46</v>
      </c>
      <c r="C215">
        <v>83.49</v>
      </c>
      <c r="D215" t="s">
        <v>47</v>
      </c>
      <c r="E215">
        <v>0.67</v>
      </c>
    </row>
    <row r="216" spans="1:5" x14ac:dyDescent="0.25">
      <c r="A216" s="1">
        <v>44239</v>
      </c>
      <c r="B216" t="s">
        <v>48</v>
      </c>
      <c r="C216">
        <v>36.1</v>
      </c>
      <c r="D216" t="s">
        <v>45</v>
      </c>
      <c r="E216">
        <v>84.47</v>
      </c>
    </row>
    <row r="217" spans="1:5" x14ac:dyDescent="0.25">
      <c r="A217" s="1">
        <v>44239</v>
      </c>
      <c r="B217" t="s">
        <v>49</v>
      </c>
      <c r="C217">
        <v>52.68</v>
      </c>
      <c r="D217" t="s">
        <v>47</v>
      </c>
      <c r="E217">
        <v>40.22</v>
      </c>
    </row>
    <row r="218" spans="1:5" x14ac:dyDescent="0.25">
      <c r="A218" s="1">
        <v>44239</v>
      </c>
      <c r="B218" t="s">
        <v>51</v>
      </c>
      <c r="C218">
        <v>89.02</v>
      </c>
      <c r="D218" t="s">
        <v>47</v>
      </c>
      <c r="E218">
        <v>55.74</v>
      </c>
    </row>
    <row r="219" spans="1:5" x14ac:dyDescent="0.25">
      <c r="A219" s="1">
        <v>44240</v>
      </c>
      <c r="B219" t="s">
        <v>44</v>
      </c>
      <c r="C219">
        <v>91.29</v>
      </c>
      <c r="D219" t="s">
        <v>47</v>
      </c>
      <c r="E219">
        <v>41.61</v>
      </c>
    </row>
    <row r="220" spans="1:5" x14ac:dyDescent="0.25">
      <c r="A220" s="1">
        <v>44240</v>
      </c>
      <c r="B220" t="s">
        <v>46</v>
      </c>
      <c r="C220">
        <v>95.55</v>
      </c>
      <c r="D220" t="s">
        <v>47</v>
      </c>
      <c r="E220">
        <v>79.23</v>
      </c>
    </row>
    <row r="221" spans="1:5" x14ac:dyDescent="0.25">
      <c r="A221" s="1">
        <v>44240</v>
      </c>
      <c r="B221" t="s">
        <v>48</v>
      </c>
      <c r="C221">
        <v>44.98</v>
      </c>
      <c r="D221" t="s">
        <v>47</v>
      </c>
      <c r="E221">
        <v>27.95</v>
      </c>
    </row>
    <row r="222" spans="1:5" x14ac:dyDescent="0.25">
      <c r="A222" s="1">
        <v>44240</v>
      </c>
      <c r="B222" t="s">
        <v>49</v>
      </c>
      <c r="C222">
        <v>86.26</v>
      </c>
      <c r="D222" t="s">
        <v>45</v>
      </c>
      <c r="E222">
        <v>49.27</v>
      </c>
    </row>
    <row r="223" spans="1:5" x14ac:dyDescent="0.25">
      <c r="A223" s="1">
        <v>44240</v>
      </c>
      <c r="B223" t="s">
        <v>51</v>
      </c>
      <c r="C223">
        <v>33.79</v>
      </c>
      <c r="D223" t="s">
        <v>47</v>
      </c>
      <c r="E223">
        <v>98.32</v>
      </c>
    </row>
    <row r="224" spans="1:5" x14ac:dyDescent="0.25">
      <c r="A224" s="1">
        <v>44241</v>
      </c>
      <c r="B224" t="s">
        <v>44</v>
      </c>
      <c r="C224">
        <v>89.32</v>
      </c>
      <c r="D224" t="s">
        <v>47</v>
      </c>
      <c r="E224">
        <v>54.13</v>
      </c>
    </row>
    <row r="225" spans="1:5" x14ac:dyDescent="0.25">
      <c r="A225" s="1">
        <v>44241</v>
      </c>
      <c r="B225" t="s">
        <v>46</v>
      </c>
      <c r="C225">
        <v>33.950000000000003</v>
      </c>
      <c r="D225" t="s">
        <v>47</v>
      </c>
      <c r="E225">
        <v>96.45</v>
      </c>
    </row>
    <row r="226" spans="1:5" x14ac:dyDescent="0.25">
      <c r="A226" s="1">
        <v>44241</v>
      </c>
      <c r="B226" t="s">
        <v>48</v>
      </c>
      <c r="C226">
        <v>79.66</v>
      </c>
      <c r="D226" t="s">
        <v>47</v>
      </c>
      <c r="E226">
        <v>78.760000000000005</v>
      </c>
    </row>
    <row r="227" spans="1:5" x14ac:dyDescent="0.25">
      <c r="A227" s="1">
        <v>44241</v>
      </c>
      <c r="B227" t="s">
        <v>49</v>
      </c>
      <c r="C227">
        <v>84.16</v>
      </c>
      <c r="D227" t="s">
        <v>47</v>
      </c>
      <c r="E227">
        <v>17.78</v>
      </c>
    </row>
    <row r="228" spans="1:5" x14ac:dyDescent="0.25">
      <c r="A228" s="1">
        <v>44241</v>
      </c>
      <c r="B228" t="s">
        <v>51</v>
      </c>
      <c r="C228">
        <v>12.89</v>
      </c>
      <c r="D228" t="s">
        <v>45</v>
      </c>
      <c r="E228">
        <v>96.76</v>
      </c>
    </row>
    <row r="229" spans="1:5" x14ac:dyDescent="0.25">
      <c r="A229" s="1">
        <v>44242</v>
      </c>
      <c r="B229" t="s">
        <v>44</v>
      </c>
      <c r="C229">
        <v>81.239999999999995</v>
      </c>
      <c r="D229" t="s">
        <v>47</v>
      </c>
      <c r="E229">
        <v>98.54</v>
      </c>
    </row>
    <row r="230" spans="1:5" x14ac:dyDescent="0.25">
      <c r="A230" s="1">
        <v>44242</v>
      </c>
      <c r="B230" t="s">
        <v>46</v>
      </c>
      <c r="C230">
        <v>2.54</v>
      </c>
      <c r="D230" t="s">
        <v>45</v>
      </c>
      <c r="E230">
        <v>88.25</v>
      </c>
    </row>
    <row r="231" spans="1:5" x14ac:dyDescent="0.25">
      <c r="A231" s="1">
        <v>44242</v>
      </c>
      <c r="B231" t="s">
        <v>48</v>
      </c>
      <c r="C231">
        <v>4.29</v>
      </c>
      <c r="D231" t="s">
        <v>47</v>
      </c>
      <c r="E231">
        <v>37.25</v>
      </c>
    </row>
    <row r="232" spans="1:5" x14ac:dyDescent="0.25">
      <c r="A232" s="1">
        <v>44242</v>
      </c>
      <c r="B232" t="s">
        <v>49</v>
      </c>
      <c r="C232">
        <v>22.96</v>
      </c>
      <c r="D232" t="s">
        <v>45</v>
      </c>
      <c r="E232">
        <v>7.27</v>
      </c>
    </row>
    <row r="233" spans="1:5" x14ac:dyDescent="0.25">
      <c r="A233" s="1">
        <v>44242</v>
      </c>
      <c r="B233" t="s">
        <v>51</v>
      </c>
      <c r="C233">
        <v>23.64</v>
      </c>
      <c r="D233" t="s">
        <v>45</v>
      </c>
      <c r="E233">
        <v>79.930000000000007</v>
      </c>
    </row>
    <row r="234" spans="1:5" x14ac:dyDescent="0.25">
      <c r="A234" s="1">
        <v>44243</v>
      </c>
      <c r="B234" t="s">
        <v>44</v>
      </c>
      <c r="C234">
        <v>86.85</v>
      </c>
      <c r="D234" t="s">
        <v>45</v>
      </c>
      <c r="E234">
        <v>20.83</v>
      </c>
    </row>
    <row r="235" spans="1:5" x14ac:dyDescent="0.25">
      <c r="A235" s="1">
        <v>44243</v>
      </c>
      <c r="B235" t="s">
        <v>46</v>
      </c>
      <c r="C235">
        <v>32.4</v>
      </c>
      <c r="D235" t="s">
        <v>47</v>
      </c>
      <c r="E235">
        <v>3.38</v>
      </c>
    </row>
    <row r="236" spans="1:5" x14ac:dyDescent="0.25">
      <c r="A236" s="1">
        <v>44243</v>
      </c>
      <c r="B236" t="s">
        <v>48</v>
      </c>
      <c r="C236">
        <v>20.41</v>
      </c>
      <c r="D236" t="s">
        <v>47</v>
      </c>
      <c r="E236">
        <v>55.55</v>
      </c>
    </row>
    <row r="237" spans="1:5" x14ac:dyDescent="0.25">
      <c r="A237" s="1">
        <v>44243</v>
      </c>
      <c r="B237" t="s">
        <v>49</v>
      </c>
      <c r="C237">
        <v>18.21</v>
      </c>
      <c r="D237" t="s">
        <v>45</v>
      </c>
      <c r="E237">
        <v>28.39</v>
      </c>
    </row>
    <row r="238" spans="1:5" x14ac:dyDescent="0.25">
      <c r="A238" s="1">
        <v>44243</v>
      </c>
      <c r="B238" t="s">
        <v>51</v>
      </c>
      <c r="C238">
        <v>28.44</v>
      </c>
      <c r="D238" t="s">
        <v>47</v>
      </c>
      <c r="E238">
        <v>38.58</v>
      </c>
    </row>
    <row r="239" spans="1:5" x14ac:dyDescent="0.25">
      <c r="A239" s="1">
        <v>44244</v>
      </c>
      <c r="B239" t="s">
        <v>44</v>
      </c>
      <c r="C239">
        <v>62</v>
      </c>
      <c r="D239" t="s">
        <v>47</v>
      </c>
      <c r="E239">
        <v>14.41</v>
      </c>
    </row>
    <row r="240" spans="1:5" x14ac:dyDescent="0.25">
      <c r="A240" s="1">
        <v>44244</v>
      </c>
      <c r="B240" t="s">
        <v>46</v>
      </c>
      <c r="C240">
        <v>96.31</v>
      </c>
      <c r="D240" t="s">
        <v>45</v>
      </c>
      <c r="E240">
        <v>42.31</v>
      </c>
    </row>
    <row r="241" spans="1:5" x14ac:dyDescent="0.25">
      <c r="A241" s="1">
        <v>44244</v>
      </c>
      <c r="B241" t="s">
        <v>48</v>
      </c>
      <c r="C241">
        <v>89.89</v>
      </c>
      <c r="D241" t="s">
        <v>47</v>
      </c>
      <c r="E241">
        <v>71.94</v>
      </c>
    </row>
    <row r="242" spans="1:5" x14ac:dyDescent="0.25">
      <c r="A242" s="1">
        <v>44244</v>
      </c>
      <c r="B242" t="s">
        <v>49</v>
      </c>
      <c r="C242">
        <v>29.27</v>
      </c>
      <c r="D242" t="s">
        <v>47</v>
      </c>
      <c r="E242">
        <v>14.97</v>
      </c>
    </row>
    <row r="243" spans="1:5" x14ac:dyDescent="0.25">
      <c r="A243" s="1">
        <v>44244</v>
      </c>
      <c r="B243" t="s">
        <v>51</v>
      </c>
      <c r="C243">
        <v>0.64</v>
      </c>
      <c r="D243" t="s">
        <v>47</v>
      </c>
      <c r="E243">
        <v>84.6</v>
      </c>
    </row>
    <row r="244" spans="1:5" x14ac:dyDescent="0.25">
      <c r="A244" s="1">
        <v>44245</v>
      </c>
      <c r="B244" t="s">
        <v>44</v>
      </c>
      <c r="C244">
        <v>98.48</v>
      </c>
      <c r="D244" t="s">
        <v>45</v>
      </c>
      <c r="E244">
        <v>91.92</v>
      </c>
    </row>
    <row r="245" spans="1:5" x14ac:dyDescent="0.25">
      <c r="A245" s="1">
        <v>44245</v>
      </c>
      <c r="B245" t="s">
        <v>46</v>
      </c>
      <c r="C245">
        <v>28.79</v>
      </c>
      <c r="D245" t="s">
        <v>45</v>
      </c>
      <c r="E245">
        <v>52.58</v>
      </c>
    </row>
    <row r="246" spans="1:5" x14ac:dyDescent="0.25">
      <c r="A246" s="1">
        <v>44245</v>
      </c>
      <c r="B246" t="s">
        <v>48</v>
      </c>
      <c r="C246">
        <v>80.540000000000006</v>
      </c>
      <c r="D246" t="s">
        <v>45</v>
      </c>
      <c r="E246">
        <v>70.760000000000005</v>
      </c>
    </row>
    <row r="247" spans="1:5" x14ac:dyDescent="0.25">
      <c r="A247" s="1">
        <v>44245</v>
      </c>
      <c r="B247" t="s">
        <v>49</v>
      </c>
      <c r="C247">
        <v>80.77</v>
      </c>
      <c r="D247" t="s">
        <v>45</v>
      </c>
      <c r="E247">
        <v>73.7</v>
      </c>
    </row>
    <row r="248" spans="1:5" x14ac:dyDescent="0.25">
      <c r="A248" s="1">
        <v>44245</v>
      </c>
      <c r="B248" t="s">
        <v>51</v>
      </c>
      <c r="C248">
        <v>19.04</v>
      </c>
      <c r="D248" t="s">
        <v>45</v>
      </c>
      <c r="E248">
        <v>12.63</v>
      </c>
    </row>
    <row r="249" spans="1:5" x14ac:dyDescent="0.25">
      <c r="A249" s="1">
        <v>44246</v>
      </c>
      <c r="B249" t="s">
        <v>44</v>
      </c>
      <c r="C249">
        <v>60.66</v>
      </c>
      <c r="D249" t="s">
        <v>45</v>
      </c>
      <c r="E249">
        <v>62.69</v>
      </c>
    </row>
    <row r="250" spans="1:5" x14ac:dyDescent="0.25">
      <c r="A250" s="1">
        <v>44246</v>
      </c>
      <c r="B250" t="s">
        <v>46</v>
      </c>
      <c r="C250">
        <v>62.41</v>
      </c>
      <c r="D250" t="s">
        <v>45</v>
      </c>
      <c r="E250">
        <v>37.72</v>
      </c>
    </row>
    <row r="251" spans="1:5" x14ac:dyDescent="0.25">
      <c r="A251" s="1">
        <v>44246</v>
      </c>
      <c r="B251" t="s">
        <v>48</v>
      </c>
      <c r="C251">
        <v>0.81</v>
      </c>
      <c r="D251" t="s">
        <v>45</v>
      </c>
      <c r="E251">
        <v>51.96</v>
      </c>
    </row>
    <row r="252" spans="1:5" x14ac:dyDescent="0.25">
      <c r="A252" s="1">
        <v>44246</v>
      </c>
      <c r="B252" t="s">
        <v>49</v>
      </c>
      <c r="C252">
        <v>41.54</v>
      </c>
      <c r="D252" t="s">
        <v>47</v>
      </c>
      <c r="E252">
        <v>16.02</v>
      </c>
    </row>
    <row r="253" spans="1:5" x14ac:dyDescent="0.25">
      <c r="A253" s="1">
        <v>44246</v>
      </c>
      <c r="B253" t="s">
        <v>51</v>
      </c>
      <c r="C253">
        <v>71.75</v>
      </c>
      <c r="D253" t="s">
        <v>47</v>
      </c>
      <c r="E253">
        <v>34.5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6333-6DC1-4CBF-8634-2149B13CFE89}">
  <dimension ref="A1:K503"/>
  <sheetViews>
    <sheetView topLeftCell="A4" workbookViewId="0">
      <selection activeCell="D7" sqref="D7"/>
    </sheetView>
  </sheetViews>
  <sheetFormatPr defaultRowHeight="15" x14ac:dyDescent="0.25"/>
  <cols>
    <col min="1" max="1" width="10.7109375" bestFit="1" customWidth="1"/>
    <col min="2" max="2" width="23.28515625" bestFit="1" customWidth="1"/>
    <col min="3" max="3" width="15.42578125" bestFit="1" customWidth="1"/>
    <col min="4" max="4" width="20.42578125" bestFit="1" customWidth="1"/>
    <col min="5" max="5" width="10.28515625" bestFit="1" customWidth="1"/>
    <col min="6" max="6" width="25.5703125" bestFit="1" customWidth="1"/>
    <col min="7" max="7" width="12.42578125" customWidth="1"/>
    <col min="8" max="8" width="11.7109375" bestFit="1" customWidth="1"/>
    <col min="9" max="9" width="24" bestFit="1" customWidth="1"/>
    <col min="10" max="10" width="14.7109375" customWidth="1"/>
    <col min="11" max="11" width="12.42578125" customWidth="1"/>
  </cols>
  <sheetData>
    <row r="1" spans="1:10" ht="45" x14ac:dyDescent="0.6">
      <c r="D1" s="4" t="s">
        <v>63</v>
      </c>
      <c r="E1" s="4"/>
      <c r="F1" s="4"/>
      <c r="G1" s="4"/>
    </row>
    <row r="3" spans="1:10" x14ac:dyDescent="0.25">
      <c r="A3" t="s">
        <v>19</v>
      </c>
      <c r="B3" t="s">
        <v>64</v>
      </c>
      <c r="C3" t="s">
        <v>65</v>
      </c>
      <c r="D3" t="s">
        <v>66</v>
      </c>
    </row>
    <row r="4" spans="1:10" ht="22.5" x14ac:dyDescent="0.3">
      <c r="A4" s="1">
        <v>44416</v>
      </c>
      <c r="B4" t="s">
        <v>67</v>
      </c>
      <c r="C4">
        <v>314.64999999999998</v>
      </c>
      <c r="D4" t="s">
        <v>68</v>
      </c>
      <c r="F4" s="5" t="s">
        <v>15</v>
      </c>
      <c r="I4" s="5"/>
    </row>
    <row r="5" spans="1:10" ht="22.5" x14ac:dyDescent="0.3">
      <c r="A5" s="1">
        <v>44470</v>
      </c>
      <c r="B5" t="s">
        <v>69</v>
      </c>
      <c r="C5">
        <v>12.94</v>
      </c>
      <c r="D5" t="s">
        <v>70</v>
      </c>
      <c r="I5" s="5" t="s">
        <v>106</v>
      </c>
    </row>
    <row r="6" spans="1:10" x14ac:dyDescent="0.25">
      <c r="A6" s="1">
        <v>44885</v>
      </c>
      <c r="B6" t="s">
        <v>71</v>
      </c>
      <c r="C6">
        <v>85.96</v>
      </c>
      <c r="D6" t="s">
        <v>70</v>
      </c>
      <c r="F6" t="s">
        <v>16</v>
      </c>
      <c r="G6" t="s">
        <v>17</v>
      </c>
    </row>
    <row r="7" spans="1:10" x14ac:dyDescent="0.25">
      <c r="A7" s="1">
        <v>44771</v>
      </c>
      <c r="B7" t="s">
        <v>67</v>
      </c>
      <c r="C7">
        <v>15.49</v>
      </c>
      <c r="D7" t="s">
        <v>70</v>
      </c>
      <c r="F7" t="s">
        <v>99</v>
      </c>
      <c r="G7">
        <f>_xlfn.QUARTILE.INC(Table19[Metric_Value],1)</f>
        <v>13.102500000000001</v>
      </c>
      <c r="I7" t="s">
        <v>16</v>
      </c>
      <c r="J7" t="s">
        <v>17</v>
      </c>
    </row>
    <row r="8" spans="1:10" x14ac:dyDescent="0.25">
      <c r="A8" s="1">
        <v>44614</v>
      </c>
      <c r="B8" t="s">
        <v>72</v>
      </c>
      <c r="C8">
        <v>938</v>
      </c>
      <c r="D8" t="s">
        <v>68</v>
      </c>
      <c r="F8" t="s">
        <v>100</v>
      </c>
      <c r="G8">
        <f>_xlfn.QUARTILE.INC(Table19[Metric_Value],3)</f>
        <v>468.51499999999999</v>
      </c>
      <c r="I8" t="s">
        <v>121</v>
      </c>
      <c r="J8">
        <f>MIN(Table19[Metric_Value])</f>
        <v>0.03</v>
      </c>
    </row>
    <row r="9" spans="1:10" x14ac:dyDescent="0.25">
      <c r="A9" s="1">
        <v>44631</v>
      </c>
      <c r="B9" t="s">
        <v>73</v>
      </c>
      <c r="C9">
        <v>476.36</v>
      </c>
      <c r="D9" t="s">
        <v>68</v>
      </c>
      <c r="F9" t="s">
        <v>101</v>
      </c>
      <c r="G9">
        <f>G8-G7</f>
        <v>455.41249999999997</v>
      </c>
      <c r="I9" t="s">
        <v>99</v>
      </c>
      <c r="J9">
        <f>_xlfn.QUARTILE.INC(Table19[Metric_Value], 1)</f>
        <v>13.102500000000001</v>
      </c>
    </row>
    <row r="10" spans="1:10" x14ac:dyDescent="0.25">
      <c r="A10" s="1">
        <v>44296</v>
      </c>
      <c r="B10" t="s">
        <v>71</v>
      </c>
      <c r="C10">
        <v>94.71</v>
      </c>
      <c r="D10" t="s">
        <v>68</v>
      </c>
      <c r="F10" t="s">
        <v>102</v>
      </c>
      <c r="G10">
        <f>G8+(1.5*G9)</f>
        <v>1151.63375</v>
      </c>
      <c r="I10" t="s">
        <v>122</v>
      </c>
      <c r="J10">
        <f>MEDIAN(Table19[Metric_Value])</f>
        <v>181.23500000000001</v>
      </c>
    </row>
    <row r="11" spans="1:10" x14ac:dyDescent="0.25">
      <c r="A11" s="1">
        <v>44853</v>
      </c>
      <c r="B11" t="s">
        <v>74</v>
      </c>
      <c r="C11">
        <v>859.95</v>
      </c>
      <c r="D11" t="s">
        <v>70</v>
      </c>
      <c r="F11" t="s">
        <v>103</v>
      </c>
      <c r="G11">
        <f>G7-(1.5*G9)</f>
        <v>-670.01625000000001</v>
      </c>
      <c r="I11" t="s">
        <v>100</v>
      </c>
      <c r="J11">
        <f>_xlfn.QUARTILE.INC(Table19[Metric_Value], 3)</f>
        <v>468.51499999999999</v>
      </c>
    </row>
    <row r="12" spans="1:10" x14ac:dyDescent="0.25">
      <c r="A12" s="1">
        <v>44579</v>
      </c>
      <c r="B12" t="s">
        <v>71</v>
      </c>
      <c r="C12">
        <v>57.05</v>
      </c>
      <c r="D12" t="s">
        <v>68</v>
      </c>
      <c r="F12" t="s">
        <v>104</v>
      </c>
      <c r="G12">
        <f>AVERAGE(Table19[Metric_Value])</f>
        <v>284.53225999999984</v>
      </c>
      <c r="I12" t="s">
        <v>123</v>
      </c>
      <c r="J12">
        <f>MAX(Table19[Metric_Value])</f>
        <v>997.18</v>
      </c>
    </row>
    <row r="13" spans="1:10" x14ac:dyDescent="0.25">
      <c r="A13" s="1">
        <v>44789</v>
      </c>
      <c r="B13" t="s">
        <v>71</v>
      </c>
      <c r="C13">
        <v>72.3</v>
      </c>
      <c r="D13" t="s">
        <v>68</v>
      </c>
    </row>
    <row r="14" spans="1:10" x14ac:dyDescent="0.25">
      <c r="A14" s="1">
        <v>44808</v>
      </c>
      <c r="B14" t="s">
        <v>71</v>
      </c>
      <c r="C14">
        <v>58.16</v>
      </c>
      <c r="D14" t="s">
        <v>68</v>
      </c>
      <c r="F14" t="s">
        <v>97</v>
      </c>
    </row>
    <row r="15" spans="1:10" x14ac:dyDescent="0.25">
      <c r="A15" s="1">
        <v>44286</v>
      </c>
      <c r="B15" t="s">
        <v>67</v>
      </c>
      <c r="C15">
        <v>160.09</v>
      </c>
      <c r="D15" t="s">
        <v>68</v>
      </c>
      <c r="F15" t="s">
        <v>105</v>
      </c>
    </row>
    <row r="16" spans="1:10" x14ac:dyDescent="0.25">
      <c r="A16" s="1">
        <v>44763</v>
      </c>
      <c r="B16" t="s">
        <v>75</v>
      </c>
      <c r="C16">
        <v>6.22</v>
      </c>
      <c r="D16" t="s">
        <v>70</v>
      </c>
    </row>
    <row r="17" spans="1:10" x14ac:dyDescent="0.25">
      <c r="A17" s="1">
        <v>44394</v>
      </c>
      <c r="B17" t="s">
        <v>73</v>
      </c>
      <c r="C17">
        <v>130.74</v>
      </c>
      <c r="D17" t="s">
        <v>68</v>
      </c>
    </row>
    <row r="18" spans="1:10" x14ac:dyDescent="0.25">
      <c r="A18" s="1">
        <v>44525</v>
      </c>
      <c r="B18" t="s">
        <v>69</v>
      </c>
      <c r="C18">
        <v>8.52</v>
      </c>
      <c r="D18" t="s">
        <v>70</v>
      </c>
    </row>
    <row r="19" spans="1:10" x14ac:dyDescent="0.25">
      <c r="A19" s="1">
        <v>44779</v>
      </c>
      <c r="B19" t="s">
        <v>76</v>
      </c>
      <c r="C19">
        <v>9.17</v>
      </c>
      <c r="D19" t="s">
        <v>70</v>
      </c>
    </row>
    <row r="20" spans="1:10" x14ac:dyDescent="0.25">
      <c r="A20" s="1">
        <v>44439</v>
      </c>
      <c r="B20" t="s">
        <v>67</v>
      </c>
      <c r="C20">
        <v>300.26</v>
      </c>
      <c r="D20" t="s">
        <v>70</v>
      </c>
    </row>
    <row r="21" spans="1:10" x14ac:dyDescent="0.25">
      <c r="A21" s="1">
        <v>44663</v>
      </c>
      <c r="B21" t="s">
        <v>74</v>
      </c>
      <c r="C21">
        <v>785.22</v>
      </c>
      <c r="D21" t="s">
        <v>68</v>
      </c>
    </row>
    <row r="22" spans="1:10" x14ac:dyDescent="0.25">
      <c r="A22" s="1">
        <v>44405</v>
      </c>
      <c r="B22" t="s">
        <v>72</v>
      </c>
      <c r="C22">
        <v>801.53</v>
      </c>
      <c r="D22" t="s">
        <v>68</v>
      </c>
    </row>
    <row r="23" spans="1:10" x14ac:dyDescent="0.25">
      <c r="A23" s="1">
        <v>44314</v>
      </c>
      <c r="B23" t="s">
        <v>69</v>
      </c>
      <c r="C23">
        <v>5.71</v>
      </c>
      <c r="D23" t="s">
        <v>70</v>
      </c>
    </row>
    <row r="24" spans="1:10" x14ac:dyDescent="0.25">
      <c r="A24" s="1">
        <v>44493</v>
      </c>
      <c r="B24" t="s">
        <v>71</v>
      </c>
      <c r="C24">
        <v>78.760000000000005</v>
      </c>
      <c r="D24" t="s">
        <v>70</v>
      </c>
    </row>
    <row r="25" spans="1:10" x14ac:dyDescent="0.25">
      <c r="A25" s="1">
        <v>44212</v>
      </c>
      <c r="B25" t="s">
        <v>76</v>
      </c>
      <c r="C25">
        <v>13.41</v>
      </c>
      <c r="D25" t="s">
        <v>70</v>
      </c>
    </row>
    <row r="26" spans="1:10" x14ac:dyDescent="0.25">
      <c r="A26" s="1">
        <v>44673</v>
      </c>
      <c r="B26" t="s">
        <v>71</v>
      </c>
      <c r="C26">
        <v>96.92</v>
      </c>
      <c r="D26" t="s">
        <v>68</v>
      </c>
    </row>
    <row r="27" spans="1:10" x14ac:dyDescent="0.25">
      <c r="A27" s="1">
        <v>44343</v>
      </c>
      <c r="B27" t="s">
        <v>75</v>
      </c>
      <c r="C27">
        <v>467.38</v>
      </c>
      <c r="D27" t="s">
        <v>68</v>
      </c>
    </row>
    <row r="28" spans="1:10" x14ac:dyDescent="0.25">
      <c r="A28" s="1">
        <v>44580</v>
      </c>
      <c r="B28" t="s">
        <v>73</v>
      </c>
      <c r="C28">
        <v>611.89</v>
      </c>
      <c r="D28" t="s">
        <v>70</v>
      </c>
    </row>
    <row r="29" spans="1:10" x14ac:dyDescent="0.25">
      <c r="A29" s="1">
        <v>44198</v>
      </c>
      <c r="B29" t="s">
        <v>71</v>
      </c>
      <c r="C29">
        <v>78.53</v>
      </c>
      <c r="D29" t="s">
        <v>68</v>
      </c>
    </row>
    <row r="30" spans="1:10" x14ac:dyDescent="0.25">
      <c r="A30" s="1">
        <v>44397</v>
      </c>
      <c r="B30" t="s">
        <v>67</v>
      </c>
      <c r="C30">
        <v>461.49</v>
      </c>
      <c r="D30" t="s">
        <v>70</v>
      </c>
    </row>
    <row r="31" spans="1:10" ht="22.5" x14ac:dyDescent="0.3">
      <c r="A31" s="1">
        <v>44508</v>
      </c>
      <c r="B31" t="s">
        <v>76</v>
      </c>
      <c r="C31">
        <v>2.14</v>
      </c>
      <c r="D31" t="s">
        <v>68</v>
      </c>
      <c r="F31" s="5" t="s">
        <v>134</v>
      </c>
      <c r="J31" s="5" t="s">
        <v>136</v>
      </c>
    </row>
    <row r="32" spans="1:10" x14ac:dyDescent="0.25">
      <c r="A32" s="1">
        <v>44336</v>
      </c>
      <c r="B32" t="s">
        <v>72</v>
      </c>
      <c r="C32">
        <v>294.17</v>
      </c>
      <c r="D32" t="s">
        <v>68</v>
      </c>
    </row>
    <row r="33" spans="1:11" x14ac:dyDescent="0.25">
      <c r="A33" s="1">
        <v>44642</v>
      </c>
      <c r="B33" t="s">
        <v>69</v>
      </c>
      <c r="C33">
        <v>12.09</v>
      </c>
      <c r="D33" t="s">
        <v>70</v>
      </c>
      <c r="F33" t="s">
        <v>125</v>
      </c>
      <c r="G33" t="s">
        <v>126</v>
      </c>
      <c r="J33" t="s">
        <v>125</v>
      </c>
      <c r="K33" t="s">
        <v>126</v>
      </c>
    </row>
    <row r="34" spans="1:11" x14ac:dyDescent="0.25">
      <c r="A34" s="1">
        <v>44291</v>
      </c>
      <c r="B34" t="s">
        <v>73</v>
      </c>
      <c r="C34">
        <v>275.27</v>
      </c>
      <c r="D34" t="s">
        <v>70</v>
      </c>
      <c r="F34" t="s">
        <v>67</v>
      </c>
      <c r="G34">
        <f>COUNTIF(Table19[Metric_Type],F34)</f>
        <v>57</v>
      </c>
      <c r="J34" t="s">
        <v>68</v>
      </c>
      <c r="K34">
        <f>COUNTIF(Table19[Compliance_Status], J34)</f>
        <v>241</v>
      </c>
    </row>
    <row r="35" spans="1:11" x14ac:dyDescent="0.25">
      <c r="A35" s="1">
        <v>44894</v>
      </c>
      <c r="B35" t="s">
        <v>74</v>
      </c>
      <c r="C35">
        <v>158.87</v>
      </c>
      <c r="D35" t="s">
        <v>70</v>
      </c>
      <c r="F35" t="s">
        <v>69</v>
      </c>
      <c r="G35">
        <f>COUNTIF(Table19[Metric_Type],F35)</f>
        <v>58</v>
      </c>
      <c r="J35" t="s">
        <v>70</v>
      </c>
      <c r="K35">
        <f>COUNTIF(Table19[Compliance_Status], J35)</f>
        <v>259</v>
      </c>
    </row>
    <row r="36" spans="1:11" x14ac:dyDescent="0.25">
      <c r="A36" s="1">
        <v>44258</v>
      </c>
      <c r="B36" t="s">
        <v>72</v>
      </c>
      <c r="C36">
        <v>35.94</v>
      </c>
      <c r="D36" t="s">
        <v>70</v>
      </c>
      <c r="F36" t="s">
        <v>71</v>
      </c>
      <c r="G36">
        <f>COUNTIF(Table19[Metric_Type],F36)</f>
        <v>60</v>
      </c>
    </row>
    <row r="37" spans="1:11" x14ac:dyDescent="0.25">
      <c r="A37" s="1">
        <v>44369</v>
      </c>
      <c r="B37" t="s">
        <v>69</v>
      </c>
      <c r="C37">
        <v>0.73</v>
      </c>
      <c r="D37" t="s">
        <v>68</v>
      </c>
      <c r="F37" t="s">
        <v>72</v>
      </c>
      <c r="G37">
        <f>COUNTIF(Table19[Metric_Type],F37)</f>
        <v>60</v>
      </c>
    </row>
    <row r="38" spans="1:11" x14ac:dyDescent="0.25">
      <c r="A38" s="1">
        <v>44703</v>
      </c>
      <c r="B38" t="s">
        <v>73</v>
      </c>
      <c r="C38">
        <v>979.12</v>
      </c>
      <c r="D38" t="s">
        <v>68</v>
      </c>
      <c r="F38" t="s">
        <v>135</v>
      </c>
      <c r="G38">
        <f>COUNTIF(Table19[Metric_Type],F38)</f>
        <v>73</v>
      </c>
    </row>
    <row r="39" spans="1:11" x14ac:dyDescent="0.25">
      <c r="A39" s="1">
        <v>44780</v>
      </c>
      <c r="B39" t="s">
        <v>73</v>
      </c>
      <c r="C39">
        <v>294.5</v>
      </c>
      <c r="D39" t="s">
        <v>70</v>
      </c>
      <c r="F39" t="s">
        <v>74</v>
      </c>
      <c r="G39">
        <f>COUNTIF(Table19[Metric_Type],F39)</f>
        <v>64</v>
      </c>
    </row>
    <row r="40" spans="1:11" x14ac:dyDescent="0.25">
      <c r="A40" s="1">
        <v>44691</v>
      </c>
      <c r="B40" t="s">
        <v>76</v>
      </c>
      <c r="C40">
        <v>9.26</v>
      </c>
      <c r="D40" t="s">
        <v>70</v>
      </c>
      <c r="F40" t="s">
        <v>75</v>
      </c>
      <c r="G40">
        <f>COUNTIF(Table19[Metric_Type],F40)</f>
        <v>61</v>
      </c>
    </row>
    <row r="41" spans="1:11" x14ac:dyDescent="0.25">
      <c r="A41" s="1">
        <v>44482</v>
      </c>
      <c r="B41" t="s">
        <v>73</v>
      </c>
      <c r="C41">
        <v>922.06</v>
      </c>
      <c r="D41" t="s">
        <v>68</v>
      </c>
      <c r="F41" t="s">
        <v>76</v>
      </c>
      <c r="G41">
        <f>COUNTIF(Table19[Metric_Type],F41)</f>
        <v>67</v>
      </c>
    </row>
    <row r="42" spans="1:11" x14ac:dyDescent="0.25">
      <c r="A42" s="1">
        <v>44836</v>
      </c>
      <c r="B42" t="s">
        <v>71</v>
      </c>
      <c r="C42">
        <v>73.760000000000005</v>
      </c>
      <c r="D42" t="s">
        <v>68</v>
      </c>
    </row>
    <row r="43" spans="1:11" x14ac:dyDescent="0.25">
      <c r="A43" s="1">
        <v>44443</v>
      </c>
      <c r="B43" t="s">
        <v>73</v>
      </c>
      <c r="C43">
        <v>319.5</v>
      </c>
      <c r="D43" t="s">
        <v>70</v>
      </c>
    </row>
    <row r="44" spans="1:11" x14ac:dyDescent="0.25">
      <c r="A44" s="1">
        <v>44726</v>
      </c>
      <c r="B44" t="s">
        <v>71</v>
      </c>
      <c r="C44">
        <v>70.55</v>
      </c>
      <c r="D44" t="s">
        <v>68</v>
      </c>
    </row>
    <row r="45" spans="1:11" x14ac:dyDescent="0.25">
      <c r="A45" s="1">
        <v>44617</v>
      </c>
      <c r="B45" t="s">
        <v>69</v>
      </c>
      <c r="C45">
        <v>4.2699999999999996</v>
      </c>
      <c r="D45" t="s">
        <v>68</v>
      </c>
    </row>
    <row r="46" spans="1:11" x14ac:dyDescent="0.25">
      <c r="A46" s="1">
        <v>44563</v>
      </c>
      <c r="B46" t="s">
        <v>75</v>
      </c>
      <c r="C46">
        <v>185.02</v>
      </c>
      <c r="D46" t="s">
        <v>70</v>
      </c>
    </row>
    <row r="47" spans="1:11" x14ac:dyDescent="0.25">
      <c r="A47" s="1">
        <v>44503</v>
      </c>
      <c r="B47" t="s">
        <v>74</v>
      </c>
      <c r="C47">
        <v>508.42</v>
      </c>
      <c r="D47" t="s">
        <v>70</v>
      </c>
    </row>
    <row r="48" spans="1:11" x14ac:dyDescent="0.25">
      <c r="A48" s="1">
        <v>44861</v>
      </c>
      <c r="B48" t="s">
        <v>72</v>
      </c>
      <c r="C48">
        <v>975.13</v>
      </c>
      <c r="D48" t="s">
        <v>68</v>
      </c>
    </row>
    <row r="49" spans="1:4" x14ac:dyDescent="0.25">
      <c r="A49" s="1">
        <v>44704</v>
      </c>
      <c r="B49" t="s">
        <v>72</v>
      </c>
      <c r="C49">
        <v>841.91</v>
      </c>
      <c r="D49" t="s">
        <v>68</v>
      </c>
    </row>
    <row r="50" spans="1:4" x14ac:dyDescent="0.25">
      <c r="A50" s="1">
        <v>44208</v>
      </c>
      <c r="B50" t="s">
        <v>75</v>
      </c>
      <c r="C50">
        <v>403.13</v>
      </c>
      <c r="D50" t="s">
        <v>70</v>
      </c>
    </row>
    <row r="51" spans="1:4" x14ac:dyDescent="0.25">
      <c r="A51" s="1">
        <v>44826</v>
      </c>
      <c r="B51" t="s">
        <v>69</v>
      </c>
      <c r="C51">
        <v>4.75</v>
      </c>
      <c r="D51" t="s">
        <v>68</v>
      </c>
    </row>
    <row r="52" spans="1:4" x14ac:dyDescent="0.25">
      <c r="A52" s="1">
        <v>44551</v>
      </c>
      <c r="B52" t="s">
        <v>75</v>
      </c>
      <c r="C52">
        <v>396.22</v>
      </c>
      <c r="D52" t="s">
        <v>68</v>
      </c>
    </row>
    <row r="53" spans="1:4" x14ac:dyDescent="0.25">
      <c r="A53" s="1">
        <v>44388</v>
      </c>
      <c r="B53" t="s">
        <v>73</v>
      </c>
      <c r="C53">
        <v>5.81</v>
      </c>
      <c r="D53" t="s">
        <v>70</v>
      </c>
    </row>
    <row r="54" spans="1:4" x14ac:dyDescent="0.25">
      <c r="A54" s="1">
        <v>44237</v>
      </c>
      <c r="B54" t="s">
        <v>72</v>
      </c>
      <c r="C54">
        <v>401.1</v>
      </c>
      <c r="D54" t="s">
        <v>70</v>
      </c>
    </row>
    <row r="55" spans="1:4" x14ac:dyDescent="0.25">
      <c r="A55" s="1">
        <v>44307</v>
      </c>
      <c r="B55" t="s">
        <v>73</v>
      </c>
      <c r="C55">
        <v>531.79</v>
      </c>
      <c r="D55" t="s">
        <v>70</v>
      </c>
    </row>
    <row r="56" spans="1:4" x14ac:dyDescent="0.25">
      <c r="A56" s="1">
        <v>44806</v>
      </c>
      <c r="B56" t="s">
        <v>74</v>
      </c>
      <c r="C56">
        <v>587.83000000000004</v>
      </c>
      <c r="D56" t="s">
        <v>70</v>
      </c>
    </row>
    <row r="57" spans="1:4" x14ac:dyDescent="0.25">
      <c r="A57" s="1">
        <v>44626</v>
      </c>
      <c r="B57" t="s">
        <v>73</v>
      </c>
      <c r="C57">
        <v>223.08</v>
      </c>
      <c r="D57" t="s">
        <v>68</v>
      </c>
    </row>
    <row r="58" spans="1:4" x14ac:dyDescent="0.25">
      <c r="A58" s="1">
        <v>44854</v>
      </c>
      <c r="B58" t="s">
        <v>76</v>
      </c>
      <c r="C58">
        <v>0.23</v>
      </c>
      <c r="D58" t="s">
        <v>70</v>
      </c>
    </row>
    <row r="59" spans="1:4" x14ac:dyDescent="0.25">
      <c r="A59" s="1">
        <v>44354</v>
      </c>
      <c r="B59" t="s">
        <v>74</v>
      </c>
      <c r="C59">
        <v>451.52</v>
      </c>
      <c r="D59" t="s">
        <v>70</v>
      </c>
    </row>
    <row r="60" spans="1:4" x14ac:dyDescent="0.25">
      <c r="A60" s="1">
        <v>44433</v>
      </c>
      <c r="B60" t="s">
        <v>74</v>
      </c>
      <c r="C60">
        <v>775.08</v>
      </c>
      <c r="D60" t="s">
        <v>68</v>
      </c>
    </row>
    <row r="61" spans="1:4" x14ac:dyDescent="0.25">
      <c r="A61" s="1">
        <v>44197</v>
      </c>
      <c r="B61" t="s">
        <v>71</v>
      </c>
      <c r="C61">
        <v>56.83</v>
      </c>
      <c r="D61" t="s">
        <v>70</v>
      </c>
    </row>
    <row r="62" spans="1:4" x14ac:dyDescent="0.25">
      <c r="A62" s="1">
        <v>44805</v>
      </c>
      <c r="B62" t="s">
        <v>71</v>
      </c>
      <c r="C62">
        <v>49.43</v>
      </c>
      <c r="D62" t="s">
        <v>68</v>
      </c>
    </row>
    <row r="63" spans="1:4" x14ac:dyDescent="0.25">
      <c r="A63" s="1">
        <v>44713</v>
      </c>
      <c r="B63" t="s">
        <v>72</v>
      </c>
      <c r="C63">
        <v>579.48</v>
      </c>
      <c r="D63" t="s">
        <v>70</v>
      </c>
    </row>
    <row r="64" spans="1:4" x14ac:dyDescent="0.25">
      <c r="A64" s="1">
        <v>44762</v>
      </c>
      <c r="B64" t="s">
        <v>69</v>
      </c>
      <c r="C64">
        <v>4.51</v>
      </c>
      <c r="D64" t="s">
        <v>68</v>
      </c>
    </row>
    <row r="65" spans="1:4" x14ac:dyDescent="0.25">
      <c r="A65" s="1">
        <v>44348</v>
      </c>
      <c r="B65" t="s">
        <v>71</v>
      </c>
      <c r="C65">
        <v>75.989999999999995</v>
      </c>
      <c r="D65" t="s">
        <v>70</v>
      </c>
    </row>
    <row r="66" spans="1:4" x14ac:dyDescent="0.25">
      <c r="A66" s="1">
        <v>44435</v>
      </c>
      <c r="B66" t="s">
        <v>72</v>
      </c>
      <c r="C66">
        <v>788.43</v>
      </c>
      <c r="D66" t="s">
        <v>68</v>
      </c>
    </row>
    <row r="67" spans="1:4" x14ac:dyDescent="0.25">
      <c r="A67" s="1">
        <v>44494</v>
      </c>
      <c r="B67" t="s">
        <v>67</v>
      </c>
      <c r="C67">
        <v>150.27000000000001</v>
      </c>
      <c r="D67" t="s">
        <v>68</v>
      </c>
    </row>
    <row r="68" spans="1:4" x14ac:dyDescent="0.25">
      <c r="A68" s="1">
        <v>44368</v>
      </c>
      <c r="B68" t="s">
        <v>72</v>
      </c>
      <c r="C68">
        <v>942.05</v>
      </c>
      <c r="D68" t="s">
        <v>68</v>
      </c>
    </row>
    <row r="69" spans="1:4" x14ac:dyDescent="0.25">
      <c r="A69" s="1">
        <v>44266</v>
      </c>
      <c r="B69" t="s">
        <v>69</v>
      </c>
      <c r="C69">
        <v>10.65</v>
      </c>
      <c r="D69" t="s">
        <v>70</v>
      </c>
    </row>
    <row r="70" spans="1:4" x14ac:dyDescent="0.25">
      <c r="A70" s="1">
        <v>44640</v>
      </c>
      <c r="B70" t="s">
        <v>69</v>
      </c>
      <c r="C70">
        <v>7.0000000000000007E-2</v>
      </c>
      <c r="D70" t="s">
        <v>70</v>
      </c>
    </row>
    <row r="71" spans="1:4" x14ac:dyDescent="0.25">
      <c r="A71" s="1">
        <v>44271</v>
      </c>
      <c r="B71" t="s">
        <v>67</v>
      </c>
      <c r="C71">
        <v>330.25</v>
      </c>
      <c r="D71" t="s">
        <v>68</v>
      </c>
    </row>
    <row r="72" spans="1:4" x14ac:dyDescent="0.25">
      <c r="A72" s="1">
        <v>44297</v>
      </c>
      <c r="B72" t="s">
        <v>71</v>
      </c>
      <c r="C72">
        <v>79.12</v>
      </c>
      <c r="D72" t="s">
        <v>70</v>
      </c>
    </row>
    <row r="73" spans="1:4" x14ac:dyDescent="0.25">
      <c r="A73" s="1">
        <v>44240</v>
      </c>
      <c r="B73" t="s">
        <v>74</v>
      </c>
      <c r="C73">
        <v>753.13</v>
      </c>
      <c r="D73" t="s">
        <v>70</v>
      </c>
    </row>
    <row r="74" spans="1:4" x14ac:dyDescent="0.25">
      <c r="A74" s="1">
        <v>44344</v>
      </c>
      <c r="B74" t="s">
        <v>73</v>
      </c>
      <c r="C74">
        <v>524.35</v>
      </c>
      <c r="D74" t="s">
        <v>68</v>
      </c>
    </row>
    <row r="75" spans="1:4" x14ac:dyDescent="0.25">
      <c r="A75" s="1">
        <v>44781</v>
      </c>
      <c r="B75" t="s">
        <v>75</v>
      </c>
      <c r="C75">
        <v>220.72</v>
      </c>
      <c r="D75" t="s">
        <v>68</v>
      </c>
    </row>
    <row r="76" spans="1:4" x14ac:dyDescent="0.25">
      <c r="A76" s="1">
        <v>44768</v>
      </c>
      <c r="B76" t="s">
        <v>76</v>
      </c>
      <c r="C76">
        <v>8.3699999999999992</v>
      </c>
      <c r="D76" t="s">
        <v>70</v>
      </c>
    </row>
    <row r="77" spans="1:4" x14ac:dyDescent="0.25">
      <c r="A77" s="1">
        <v>44722</v>
      </c>
      <c r="B77" t="s">
        <v>76</v>
      </c>
      <c r="C77">
        <v>11</v>
      </c>
      <c r="D77" t="s">
        <v>68</v>
      </c>
    </row>
    <row r="78" spans="1:4" x14ac:dyDescent="0.25">
      <c r="A78" s="1">
        <v>44828</v>
      </c>
      <c r="B78" t="s">
        <v>73</v>
      </c>
      <c r="C78">
        <v>551.85</v>
      </c>
      <c r="D78" t="s">
        <v>70</v>
      </c>
    </row>
    <row r="79" spans="1:4" x14ac:dyDescent="0.25">
      <c r="A79" s="1">
        <v>44383</v>
      </c>
      <c r="B79" t="s">
        <v>71</v>
      </c>
      <c r="C79">
        <v>83.41</v>
      </c>
      <c r="D79" t="s">
        <v>68</v>
      </c>
    </row>
    <row r="80" spans="1:4" x14ac:dyDescent="0.25">
      <c r="A80" s="1">
        <v>44338</v>
      </c>
      <c r="B80" t="s">
        <v>72</v>
      </c>
      <c r="C80">
        <v>642.66999999999996</v>
      </c>
      <c r="D80" t="s">
        <v>68</v>
      </c>
    </row>
    <row r="81" spans="1:4" x14ac:dyDescent="0.25">
      <c r="A81" s="1">
        <v>44798</v>
      </c>
      <c r="B81" t="s">
        <v>72</v>
      </c>
      <c r="C81">
        <v>793.52</v>
      </c>
      <c r="D81" t="s">
        <v>68</v>
      </c>
    </row>
    <row r="82" spans="1:4" x14ac:dyDescent="0.25">
      <c r="A82" s="1">
        <v>44326</v>
      </c>
      <c r="B82" t="s">
        <v>76</v>
      </c>
      <c r="C82">
        <v>9.9499999999999993</v>
      </c>
      <c r="D82" t="s">
        <v>70</v>
      </c>
    </row>
    <row r="83" spans="1:4" x14ac:dyDescent="0.25">
      <c r="A83" s="1">
        <v>44833</v>
      </c>
      <c r="B83" t="s">
        <v>75</v>
      </c>
      <c r="C83">
        <v>3.53</v>
      </c>
      <c r="D83" t="s">
        <v>68</v>
      </c>
    </row>
    <row r="84" spans="1:4" x14ac:dyDescent="0.25">
      <c r="A84" s="1">
        <v>44510</v>
      </c>
      <c r="B84" t="s">
        <v>71</v>
      </c>
      <c r="C84">
        <v>43.73</v>
      </c>
      <c r="D84" t="s">
        <v>70</v>
      </c>
    </row>
    <row r="85" spans="1:4" x14ac:dyDescent="0.25">
      <c r="A85" s="1">
        <v>44421</v>
      </c>
      <c r="B85" t="s">
        <v>76</v>
      </c>
      <c r="C85">
        <v>0.59</v>
      </c>
      <c r="D85" t="s">
        <v>68</v>
      </c>
    </row>
    <row r="86" spans="1:4" x14ac:dyDescent="0.25">
      <c r="A86" s="1">
        <v>44536</v>
      </c>
      <c r="B86" t="s">
        <v>74</v>
      </c>
      <c r="C86">
        <v>162.37</v>
      </c>
      <c r="D86" t="s">
        <v>70</v>
      </c>
    </row>
    <row r="87" spans="1:4" x14ac:dyDescent="0.25">
      <c r="A87" s="1">
        <v>44814</v>
      </c>
      <c r="B87" t="s">
        <v>76</v>
      </c>
      <c r="C87">
        <v>9.7799999999999994</v>
      </c>
      <c r="D87" t="s">
        <v>68</v>
      </c>
    </row>
    <row r="88" spans="1:4" x14ac:dyDescent="0.25">
      <c r="A88" s="1">
        <v>44634</v>
      </c>
      <c r="B88" t="s">
        <v>71</v>
      </c>
      <c r="C88">
        <v>92.71</v>
      </c>
      <c r="D88" t="s">
        <v>70</v>
      </c>
    </row>
    <row r="89" spans="1:4" x14ac:dyDescent="0.25">
      <c r="A89" s="1">
        <v>44217</v>
      </c>
      <c r="B89" t="s">
        <v>73</v>
      </c>
      <c r="C89">
        <v>293.91000000000003</v>
      </c>
      <c r="D89" t="s">
        <v>70</v>
      </c>
    </row>
    <row r="90" spans="1:4" x14ac:dyDescent="0.25">
      <c r="A90" s="1">
        <v>44670</v>
      </c>
      <c r="B90" t="s">
        <v>74</v>
      </c>
      <c r="C90">
        <v>854.49</v>
      </c>
      <c r="D90" t="s">
        <v>70</v>
      </c>
    </row>
    <row r="91" spans="1:4" x14ac:dyDescent="0.25">
      <c r="A91" s="1">
        <v>44516</v>
      </c>
      <c r="B91" t="s">
        <v>76</v>
      </c>
      <c r="C91">
        <v>0.14000000000000001</v>
      </c>
      <c r="D91" t="s">
        <v>70</v>
      </c>
    </row>
    <row r="92" spans="1:4" x14ac:dyDescent="0.25">
      <c r="A92" s="1">
        <v>44591</v>
      </c>
      <c r="B92" t="s">
        <v>73</v>
      </c>
      <c r="C92">
        <v>593.57000000000005</v>
      </c>
      <c r="D92" t="s">
        <v>68</v>
      </c>
    </row>
    <row r="93" spans="1:4" x14ac:dyDescent="0.25">
      <c r="A93" s="1">
        <v>44586</v>
      </c>
      <c r="B93" t="s">
        <v>71</v>
      </c>
      <c r="C93">
        <v>98.44</v>
      </c>
      <c r="D93" t="s">
        <v>68</v>
      </c>
    </row>
    <row r="94" spans="1:4" x14ac:dyDescent="0.25">
      <c r="A94" s="1">
        <v>44690</v>
      </c>
      <c r="B94" t="s">
        <v>71</v>
      </c>
      <c r="C94">
        <v>51.95</v>
      </c>
      <c r="D94" t="s">
        <v>70</v>
      </c>
    </row>
    <row r="95" spans="1:4" x14ac:dyDescent="0.25">
      <c r="A95" s="1">
        <v>44740</v>
      </c>
      <c r="B95" t="s">
        <v>76</v>
      </c>
      <c r="C95">
        <v>10.28</v>
      </c>
      <c r="D95" t="s">
        <v>70</v>
      </c>
    </row>
    <row r="96" spans="1:4" x14ac:dyDescent="0.25">
      <c r="A96" s="1">
        <v>44334</v>
      </c>
      <c r="B96" t="s">
        <v>75</v>
      </c>
      <c r="C96">
        <v>286.97000000000003</v>
      </c>
      <c r="D96" t="s">
        <v>68</v>
      </c>
    </row>
    <row r="97" spans="1:4" x14ac:dyDescent="0.25">
      <c r="A97" s="1">
        <v>44362</v>
      </c>
      <c r="B97" t="s">
        <v>73</v>
      </c>
      <c r="C97">
        <v>798.31</v>
      </c>
      <c r="D97" t="s">
        <v>70</v>
      </c>
    </row>
    <row r="98" spans="1:4" x14ac:dyDescent="0.25">
      <c r="A98" s="1">
        <v>44582</v>
      </c>
      <c r="B98" t="s">
        <v>73</v>
      </c>
      <c r="C98">
        <v>756.07</v>
      </c>
      <c r="D98" t="s">
        <v>70</v>
      </c>
    </row>
    <row r="99" spans="1:4" x14ac:dyDescent="0.25">
      <c r="A99" s="1">
        <v>44888</v>
      </c>
      <c r="B99" t="s">
        <v>75</v>
      </c>
      <c r="C99">
        <v>425.35</v>
      </c>
      <c r="D99" t="s">
        <v>68</v>
      </c>
    </row>
    <row r="100" spans="1:4" x14ac:dyDescent="0.25">
      <c r="A100" s="1">
        <v>44891</v>
      </c>
      <c r="B100" t="s">
        <v>73</v>
      </c>
      <c r="C100">
        <v>633.13</v>
      </c>
      <c r="D100" t="s">
        <v>70</v>
      </c>
    </row>
    <row r="101" spans="1:4" x14ac:dyDescent="0.25">
      <c r="A101" s="1">
        <v>44843</v>
      </c>
      <c r="B101" t="s">
        <v>74</v>
      </c>
      <c r="C101">
        <v>77.09</v>
      </c>
      <c r="D101" t="s">
        <v>68</v>
      </c>
    </row>
    <row r="102" spans="1:4" x14ac:dyDescent="0.25">
      <c r="A102" s="1">
        <v>44479</v>
      </c>
      <c r="B102" t="s">
        <v>74</v>
      </c>
      <c r="C102">
        <v>783.17</v>
      </c>
      <c r="D102" t="s">
        <v>68</v>
      </c>
    </row>
    <row r="103" spans="1:4" x14ac:dyDescent="0.25">
      <c r="A103" s="1">
        <v>44528</v>
      </c>
      <c r="B103" t="s">
        <v>72</v>
      </c>
      <c r="C103">
        <v>47.63</v>
      </c>
      <c r="D103" t="s">
        <v>70</v>
      </c>
    </row>
    <row r="104" spans="1:4" x14ac:dyDescent="0.25">
      <c r="A104" s="1">
        <v>44788</v>
      </c>
      <c r="B104" t="s">
        <v>72</v>
      </c>
      <c r="C104">
        <v>267.02</v>
      </c>
      <c r="D104" t="s">
        <v>70</v>
      </c>
    </row>
    <row r="105" spans="1:4" x14ac:dyDescent="0.25">
      <c r="A105" s="1">
        <v>44815</v>
      </c>
      <c r="B105" t="s">
        <v>71</v>
      </c>
      <c r="C105">
        <v>71.12</v>
      </c>
      <c r="D105" t="s">
        <v>68</v>
      </c>
    </row>
    <row r="106" spans="1:4" x14ac:dyDescent="0.25">
      <c r="A106" s="1">
        <v>44289</v>
      </c>
      <c r="B106" t="s">
        <v>69</v>
      </c>
      <c r="C106">
        <v>5.79</v>
      </c>
      <c r="D106" t="s">
        <v>70</v>
      </c>
    </row>
    <row r="107" spans="1:4" x14ac:dyDescent="0.25">
      <c r="A107" s="1">
        <v>44364</v>
      </c>
      <c r="B107" t="s">
        <v>76</v>
      </c>
      <c r="C107">
        <v>13.15</v>
      </c>
      <c r="D107" t="s">
        <v>70</v>
      </c>
    </row>
    <row r="108" spans="1:4" x14ac:dyDescent="0.25">
      <c r="A108" s="1">
        <v>44260</v>
      </c>
      <c r="B108" t="s">
        <v>69</v>
      </c>
      <c r="C108">
        <v>12.92</v>
      </c>
      <c r="D108" t="s">
        <v>70</v>
      </c>
    </row>
    <row r="109" spans="1:4" x14ac:dyDescent="0.25">
      <c r="A109" s="1">
        <v>44250</v>
      </c>
      <c r="B109" t="s">
        <v>71</v>
      </c>
      <c r="C109">
        <v>53.69</v>
      </c>
      <c r="D109" t="s">
        <v>70</v>
      </c>
    </row>
    <row r="110" spans="1:4" x14ac:dyDescent="0.25">
      <c r="A110" s="1">
        <v>44449</v>
      </c>
      <c r="B110" t="s">
        <v>73</v>
      </c>
      <c r="C110">
        <v>819.71</v>
      </c>
      <c r="D110" t="s">
        <v>70</v>
      </c>
    </row>
    <row r="111" spans="1:4" x14ac:dyDescent="0.25">
      <c r="A111" s="1">
        <v>44864</v>
      </c>
      <c r="B111" t="s">
        <v>76</v>
      </c>
      <c r="C111">
        <v>6.56</v>
      </c>
      <c r="D111" t="s">
        <v>70</v>
      </c>
    </row>
    <row r="112" spans="1:4" x14ac:dyDescent="0.25">
      <c r="A112" s="1">
        <v>44457</v>
      </c>
      <c r="B112" t="s">
        <v>76</v>
      </c>
      <c r="C112">
        <v>6.81</v>
      </c>
      <c r="D112" t="s">
        <v>68</v>
      </c>
    </row>
    <row r="113" spans="1:4" x14ac:dyDescent="0.25">
      <c r="A113" s="1">
        <v>44207</v>
      </c>
      <c r="B113" t="s">
        <v>73</v>
      </c>
      <c r="C113">
        <v>932.14</v>
      </c>
      <c r="D113" t="s">
        <v>70</v>
      </c>
    </row>
    <row r="114" spans="1:4" x14ac:dyDescent="0.25">
      <c r="A114" s="1">
        <v>44400</v>
      </c>
      <c r="B114" t="s">
        <v>72</v>
      </c>
      <c r="C114">
        <v>975.47</v>
      </c>
      <c r="D114" t="s">
        <v>70</v>
      </c>
    </row>
    <row r="115" spans="1:4" x14ac:dyDescent="0.25">
      <c r="A115" s="1">
        <v>44866</v>
      </c>
      <c r="B115" t="s">
        <v>76</v>
      </c>
      <c r="C115">
        <v>8.6999999999999993</v>
      </c>
      <c r="D115" t="s">
        <v>70</v>
      </c>
    </row>
    <row r="116" spans="1:4" x14ac:dyDescent="0.25">
      <c r="A116" s="1">
        <v>44595</v>
      </c>
      <c r="B116" t="s">
        <v>74</v>
      </c>
      <c r="C116">
        <v>894.97</v>
      </c>
      <c r="D116" t="s">
        <v>68</v>
      </c>
    </row>
    <row r="117" spans="1:4" x14ac:dyDescent="0.25">
      <c r="A117" s="1">
        <v>44584</v>
      </c>
      <c r="B117" t="s">
        <v>75</v>
      </c>
      <c r="C117">
        <v>304.79000000000002</v>
      </c>
      <c r="D117" t="s">
        <v>70</v>
      </c>
    </row>
    <row r="118" spans="1:4" x14ac:dyDescent="0.25">
      <c r="A118" s="1">
        <v>44576</v>
      </c>
      <c r="B118" t="s">
        <v>73</v>
      </c>
      <c r="C118">
        <v>326.75</v>
      </c>
      <c r="D118" t="s">
        <v>68</v>
      </c>
    </row>
    <row r="119" spans="1:4" x14ac:dyDescent="0.25">
      <c r="A119" s="1">
        <v>44248</v>
      </c>
      <c r="B119" t="s">
        <v>72</v>
      </c>
      <c r="C119">
        <v>653.01</v>
      </c>
      <c r="D119" t="s">
        <v>68</v>
      </c>
    </row>
    <row r="120" spans="1:4" x14ac:dyDescent="0.25">
      <c r="A120" s="1">
        <v>44478</v>
      </c>
      <c r="B120" t="s">
        <v>73</v>
      </c>
      <c r="C120">
        <v>474.54</v>
      </c>
      <c r="D120" t="s">
        <v>68</v>
      </c>
    </row>
    <row r="121" spans="1:4" x14ac:dyDescent="0.25">
      <c r="A121" s="1">
        <v>44319</v>
      </c>
      <c r="B121" t="s">
        <v>67</v>
      </c>
      <c r="C121">
        <v>111.13</v>
      </c>
      <c r="D121" t="s">
        <v>70</v>
      </c>
    </row>
    <row r="122" spans="1:4" x14ac:dyDescent="0.25">
      <c r="A122" s="1">
        <v>44877</v>
      </c>
      <c r="B122" t="s">
        <v>71</v>
      </c>
      <c r="C122">
        <v>56.67</v>
      </c>
      <c r="D122" t="s">
        <v>70</v>
      </c>
    </row>
    <row r="123" spans="1:4" x14ac:dyDescent="0.25">
      <c r="A123" s="1">
        <v>44425</v>
      </c>
      <c r="B123" t="s">
        <v>75</v>
      </c>
      <c r="C123">
        <v>319.61</v>
      </c>
      <c r="D123" t="s">
        <v>68</v>
      </c>
    </row>
    <row r="124" spans="1:4" x14ac:dyDescent="0.25">
      <c r="A124" s="1">
        <v>44758</v>
      </c>
      <c r="B124" t="s">
        <v>73</v>
      </c>
      <c r="C124">
        <v>584.65</v>
      </c>
      <c r="D124" t="s">
        <v>68</v>
      </c>
    </row>
    <row r="125" spans="1:4" x14ac:dyDescent="0.25">
      <c r="A125" s="1">
        <v>44623</v>
      </c>
      <c r="B125" t="s">
        <v>69</v>
      </c>
      <c r="C125">
        <v>0.75</v>
      </c>
      <c r="D125" t="s">
        <v>68</v>
      </c>
    </row>
    <row r="126" spans="1:4" x14ac:dyDescent="0.25">
      <c r="A126" s="1">
        <v>44926</v>
      </c>
      <c r="B126" t="s">
        <v>73</v>
      </c>
      <c r="C126">
        <v>971.9</v>
      </c>
      <c r="D126" t="s">
        <v>68</v>
      </c>
    </row>
    <row r="127" spans="1:4" x14ac:dyDescent="0.25">
      <c r="A127" s="1">
        <v>44342</v>
      </c>
      <c r="B127" t="s">
        <v>75</v>
      </c>
      <c r="C127">
        <v>437.37</v>
      </c>
      <c r="D127" t="s">
        <v>70</v>
      </c>
    </row>
    <row r="128" spans="1:4" x14ac:dyDescent="0.25">
      <c r="A128" s="1">
        <v>44860</v>
      </c>
      <c r="B128" t="s">
        <v>75</v>
      </c>
      <c r="C128">
        <v>180.61</v>
      </c>
      <c r="D128" t="s">
        <v>70</v>
      </c>
    </row>
    <row r="129" spans="1:4" x14ac:dyDescent="0.25">
      <c r="A129" s="1">
        <v>44772</v>
      </c>
      <c r="B129" t="s">
        <v>75</v>
      </c>
      <c r="C129">
        <v>275.69</v>
      </c>
      <c r="D129" t="s">
        <v>70</v>
      </c>
    </row>
    <row r="130" spans="1:4" x14ac:dyDescent="0.25">
      <c r="A130" s="1">
        <v>44784</v>
      </c>
      <c r="B130" t="s">
        <v>67</v>
      </c>
      <c r="C130">
        <v>87.88</v>
      </c>
      <c r="D130" t="s">
        <v>68</v>
      </c>
    </row>
    <row r="131" spans="1:4" x14ac:dyDescent="0.25">
      <c r="A131" s="1">
        <v>44418</v>
      </c>
      <c r="B131" t="s">
        <v>75</v>
      </c>
      <c r="C131">
        <v>382.06</v>
      </c>
      <c r="D131" t="s">
        <v>70</v>
      </c>
    </row>
    <row r="132" spans="1:4" x14ac:dyDescent="0.25">
      <c r="A132" s="1">
        <v>44752</v>
      </c>
      <c r="B132" t="s">
        <v>67</v>
      </c>
      <c r="C132">
        <v>159.61000000000001</v>
      </c>
      <c r="D132" t="s">
        <v>68</v>
      </c>
    </row>
    <row r="133" spans="1:4" x14ac:dyDescent="0.25">
      <c r="A133" s="1">
        <v>44696</v>
      </c>
      <c r="B133" t="s">
        <v>76</v>
      </c>
      <c r="C133">
        <v>7.78</v>
      </c>
      <c r="D133" t="s">
        <v>70</v>
      </c>
    </row>
    <row r="134" spans="1:4" x14ac:dyDescent="0.25">
      <c r="A134" s="1">
        <v>44202</v>
      </c>
      <c r="B134" t="s">
        <v>69</v>
      </c>
      <c r="C134">
        <v>9.0299999999999994</v>
      </c>
      <c r="D134" t="s">
        <v>68</v>
      </c>
    </row>
    <row r="135" spans="1:4" x14ac:dyDescent="0.25">
      <c r="A135" s="1">
        <v>44732</v>
      </c>
      <c r="B135" t="s">
        <v>76</v>
      </c>
      <c r="C135">
        <v>4.13</v>
      </c>
      <c r="D135" t="s">
        <v>68</v>
      </c>
    </row>
    <row r="136" spans="1:4" x14ac:dyDescent="0.25">
      <c r="A136" s="1">
        <v>44745</v>
      </c>
      <c r="B136" t="s">
        <v>72</v>
      </c>
      <c r="C136">
        <v>774.04</v>
      </c>
      <c r="D136" t="s">
        <v>70</v>
      </c>
    </row>
    <row r="137" spans="1:4" x14ac:dyDescent="0.25">
      <c r="A137" s="1">
        <v>44370</v>
      </c>
      <c r="B137" t="s">
        <v>72</v>
      </c>
      <c r="C137">
        <v>795.41</v>
      </c>
      <c r="D137" t="s">
        <v>70</v>
      </c>
    </row>
    <row r="138" spans="1:4" x14ac:dyDescent="0.25">
      <c r="A138" s="1">
        <v>44220</v>
      </c>
      <c r="B138" t="s">
        <v>71</v>
      </c>
      <c r="C138">
        <v>60.26</v>
      </c>
      <c r="D138" t="s">
        <v>70</v>
      </c>
    </row>
    <row r="139" spans="1:4" x14ac:dyDescent="0.25">
      <c r="A139" s="1">
        <v>44440</v>
      </c>
      <c r="B139" t="s">
        <v>73</v>
      </c>
      <c r="C139">
        <v>195.18</v>
      </c>
      <c r="D139" t="s">
        <v>68</v>
      </c>
    </row>
    <row r="140" spans="1:4" x14ac:dyDescent="0.25">
      <c r="A140" s="1">
        <v>44827</v>
      </c>
      <c r="B140" t="s">
        <v>67</v>
      </c>
      <c r="C140">
        <v>154.93</v>
      </c>
      <c r="D140" t="s">
        <v>68</v>
      </c>
    </row>
    <row r="141" spans="1:4" x14ac:dyDescent="0.25">
      <c r="A141" s="1">
        <v>44849</v>
      </c>
      <c r="B141" t="s">
        <v>76</v>
      </c>
      <c r="C141">
        <v>7.45</v>
      </c>
      <c r="D141" t="s">
        <v>70</v>
      </c>
    </row>
    <row r="142" spans="1:4" x14ac:dyDescent="0.25">
      <c r="A142" s="1">
        <v>44764</v>
      </c>
      <c r="B142" t="s">
        <v>67</v>
      </c>
      <c r="C142">
        <v>89.94</v>
      </c>
      <c r="D142" t="s">
        <v>70</v>
      </c>
    </row>
    <row r="143" spans="1:4" x14ac:dyDescent="0.25">
      <c r="A143" s="1">
        <v>44203</v>
      </c>
      <c r="B143" t="s">
        <v>71</v>
      </c>
      <c r="C143">
        <v>68.680000000000007</v>
      </c>
      <c r="D143" t="s">
        <v>68</v>
      </c>
    </row>
    <row r="144" spans="1:4" x14ac:dyDescent="0.25">
      <c r="A144" s="1">
        <v>44687</v>
      </c>
      <c r="B144" t="s">
        <v>76</v>
      </c>
      <c r="C144">
        <v>2.34</v>
      </c>
      <c r="D144" t="s">
        <v>68</v>
      </c>
    </row>
    <row r="145" spans="1:4" x14ac:dyDescent="0.25">
      <c r="A145" s="1">
        <v>44887</v>
      </c>
      <c r="B145" t="s">
        <v>73</v>
      </c>
      <c r="C145">
        <v>528.29999999999995</v>
      </c>
      <c r="D145" t="s">
        <v>68</v>
      </c>
    </row>
    <row r="146" spans="1:4" x14ac:dyDescent="0.25">
      <c r="A146" s="1">
        <v>44454</v>
      </c>
      <c r="B146" t="s">
        <v>67</v>
      </c>
      <c r="C146">
        <v>36.82</v>
      </c>
      <c r="D146" t="s">
        <v>70</v>
      </c>
    </row>
    <row r="147" spans="1:4" x14ac:dyDescent="0.25">
      <c r="A147" s="1">
        <v>44884</v>
      </c>
      <c r="B147" t="s">
        <v>74</v>
      </c>
      <c r="C147">
        <v>702.54</v>
      </c>
      <c r="D147" t="s">
        <v>68</v>
      </c>
    </row>
    <row r="148" spans="1:4" x14ac:dyDescent="0.25">
      <c r="A148" s="1">
        <v>44899</v>
      </c>
      <c r="B148" t="s">
        <v>74</v>
      </c>
      <c r="C148">
        <v>695.3</v>
      </c>
      <c r="D148" t="s">
        <v>68</v>
      </c>
    </row>
    <row r="149" spans="1:4" x14ac:dyDescent="0.25">
      <c r="A149" s="1">
        <v>44776</v>
      </c>
      <c r="B149" t="s">
        <v>72</v>
      </c>
      <c r="C149">
        <v>655.14</v>
      </c>
      <c r="D149" t="s">
        <v>70</v>
      </c>
    </row>
    <row r="150" spans="1:4" x14ac:dyDescent="0.25">
      <c r="A150" s="1">
        <v>44275</v>
      </c>
      <c r="B150" t="s">
        <v>69</v>
      </c>
      <c r="C150">
        <v>0.66</v>
      </c>
      <c r="D150" t="s">
        <v>70</v>
      </c>
    </row>
    <row r="151" spans="1:4" x14ac:dyDescent="0.25">
      <c r="A151" s="1">
        <v>44251</v>
      </c>
      <c r="B151" t="s">
        <v>74</v>
      </c>
      <c r="C151">
        <v>578.88</v>
      </c>
      <c r="D151" t="s">
        <v>68</v>
      </c>
    </row>
    <row r="152" spans="1:4" x14ac:dyDescent="0.25">
      <c r="A152" s="1">
        <v>44477</v>
      </c>
      <c r="B152" t="s">
        <v>69</v>
      </c>
      <c r="C152">
        <v>9.77</v>
      </c>
      <c r="D152" t="s">
        <v>68</v>
      </c>
    </row>
    <row r="153" spans="1:4" x14ac:dyDescent="0.25">
      <c r="A153" s="1">
        <v>44214</v>
      </c>
      <c r="B153" t="s">
        <v>75</v>
      </c>
      <c r="C153">
        <v>337.36</v>
      </c>
      <c r="D153" t="s">
        <v>70</v>
      </c>
    </row>
    <row r="154" spans="1:4" x14ac:dyDescent="0.25">
      <c r="A154" s="1">
        <v>44816</v>
      </c>
      <c r="B154" t="s">
        <v>75</v>
      </c>
      <c r="C154">
        <v>150.69999999999999</v>
      </c>
      <c r="D154" t="s">
        <v>68</v>
      </c>
    </row>
    <row r="155" spans="1:4" x14ac:dyDescent="0.25">
      <c r="A155" s="1">
        <v>44701</v>
      </c>
      <c r="B155" t="s">
        <v>73</v>
      </c>
      <c r="C155">
        <v>838.87</v>
      </c>
      <c r="D155" t="s">
        <v>70</v>
      </c>
    </row>
    <row r="156" spans="1:4" x14ac:dyDescent="0.25">
      <c r="A156" s="1">
        <v>44630</v>
      </c>
      <c r="B156" t="s">
        <v>73</v>
      </c>
      <c r="C156">
        <v>840.93</v>
      </c>
      <c r="D156" t="s">
        <v>68</v>
      </c>
    </row>
    <row r="157" spans="1:4" x14ac:dyDescent="0.25">
      <c r="A157" s="1">
        <v>44269</v>
      </c>
      <c r="B157" t="s">
        <v>75</v>
      </c>
      <c r="C157">
        <v>369.58</v>
      </c>
      <c r="D157" t="s">
        <v>68</v>
      </c>
    </row>
    <row r="158" spans="1:4" x14ac:dyDescent="0.25">
      <c r="A158" s="1">
        <v>44725</v>
      </c>
      <c r="B158" t="s">
        <v>76</v>
      </c>
      <c r="C158">
        <v>0.5</v>
      </c>
      <c r="D158" t="s">
        <v>70</v>
      </c>
    </row>
    <row r="159" spans="1:4" x14ac:dyDescent="0.25">
      <c r="A159" s="1">
        <v>44715</v>
      </c>
      <c r="B159" t="s">
        <v>73</v>
      </c>
      <c r="C159">
        <v>574.04999999999995</v>
      </c>
      <c r="D159" t="s">
        <v>68</v>
      </c>
    </row>
    <row r="160" spans="1:4" x14ac:dyDescent="0.25">
      <c r="A160" s="1">
        <v>44568</v>
      </c>
      <c r="B160" t="s">
        <v>75</v>
      </c>
      <c r="C160">
        <v>76.010000000000005</v>
      </c>
      <c r="D160" t="s">
        <v>68</v>
      </c>
    </row>
    <row r="161" spans="1:4" x14ac:dyDescent="0.25">
      <c r="A161" s="1">
        <v>44561</v>
      </c>
      <c r="B161" t="s">
        <v>67</v>
      </c>
      <c r="C161">
        <v>246.76</v>
      </c>
      <c r="D161" t="s">
        <v>70</v>
      </c>
    </row>
    <row r="162" spans="1:4" x14ac:dyDescent="0.25">
      <c r="A162" s="1">
        <v>44423</v>
      </c>
      <c r="B162" t="s">
        <v>69</v>
      </c>
      <c r="C162">
        <v>12.89</v>
      </c>
      <c r="D162" t="s">
        <v>68</v>
      </c>
    </row>
    <row r="163" spans="1:4" x14ac:dyDescent="0.25">
      <c r="A163" s="1">
        <v>44609</v>
      </c>
      <c r="B163" t="s">
        <v>73</v>
      </c>
      <c r="C163">
        <v>59.02</v>
      </c>
      <c r="D163" t="s">
        <v>70</v>
      </c>
    </row>
    <row r="164" spans="1:4" x14ac:dyDescent="0.25">
      <c r="A164" s="1">
        <v>44700</v>
      </c>
      <c r="B164" t="s">
        <v>74</v>
      </c>
      <c r="C164">
        <v>530.69000000000005</v>
      </c>
      <c r="D164" t="s">
        <v>68</v>
      </c>
    </row>
    <row r="165" spans="1:4" x14ac:dyDescent="0.25">
      <c r="A165" s="1">
        <v>44679</v>
      </c>
      <c r="B165" t="s">
        <v>73</v>
      </c>
      <c r="C165">
        <v>716.7</v>
      </c>
      <c r="D165" t="s">
        <v>68</v>
      </c>
    </row>
    <row r="166" spans="1:4" x14ac:dyDescent="0.25">
      <c r="A166" s="1">
        <v>44599</v>
      </c>
      <c r="B166" t="s">
        <v>72</v>
      </c>
      <c r="C166">
        <v>627.16999999999996</v>
      </c>
      <c r="D166" t="s">
        <v>68</v>
      </c>
    </row>
    <row r="167" spans="1:4" x14ac:dyDescent="0.25">
      <c r="A167" s="1">
        <v>44475</v>
      </c>
      <c r="B167" t="s">
        <v>72</v>
      </c>
      <c r="C167">
        <v>997.18</v>
      </c>
      <c r="D167" t="s">
        <v>70</v>
      </c>
    </row>
    <row r="168" spans="1:4" x14ac:dyDescent="0.25">
      <c r="A168" s="1">
        <v>44243</v>
      </c>
      <c r="B168" t="s">
        <v>69</v>
      </c>
      <c r="C168">
        <v>11.38</v>
      </c>
      <c r="D168" t="s">
        <v>70</v>
      </c>
    </row>
    <row r="169" spans="1:4" x14ac:dyDescent="0.25">
      <c r="A169" s="1">
        <v>44466</v>
      </c>
      <c r="B169" t="s">
        <v>71</v>
      </c>
      <c r="C169">
        <v>96.94</v>
      </c>
      <c r="D169" t="s">
        <v>70</v>
      </c>
    </row>
    <row r="170" spans="1:4" x14ac:dyDescent="0.25">
      <c r="A170" s="1">
        <v>44511</v>
      </c>
      <c r="B170" t="s">
        <v>74</v>
      </c>
      <c r="C170">
        <v>416.76</v>
      </c>
      <c r="D170" t="s">
        <v>68</v>
      </c>
    </row>
    <row r="171" spans="1:4" x14ac:dyDescent="0.25">
      <c r="A171" s="1">
        <v>44276</v>
      </c>
      <c r="B171" t="s">
        <v>73</v>
      </c>
      <c r="C171">
        <v>809.76</v>
      </c>
      <c r="D171" t="s">
        <v>68</v>
      </c>
    </row>
    <row r="172" spans="1:4" x14ac:dyDescent="0.25">
      <c r="A172" s="1">
        <v>44216</v>
      </c>
      <c r="B172" t="s">
        <v>74</v>
      </c>
      <c r="C172">
        <v>347.42</v>
      </c>
      <c r="D172" t="s">
        <v>68</v>
      </c>
    </row>
    <row r="173" spans="1:4" x14ac:dyDescent="0.25">
      <c r="A173" s="1">
        <v>44313</v>
      </c>
      <c r="B173" t="s">
        <v>76</v>
      </c>
      <c r="C173">
        <v>4.3</v>
      </c>
      <c r="D173" t="s">
        <v>70</v>
      </c>
    </row>
    <row r="174" spans="1:4" x14ac:dyDescent="0.25">
      <c r="A174" s="1">
        <v>44749</v>
      </c>
      <c r="B174" t="s">
        <v>74</v>
      </c>
      <c r="C174">
        <v>903.2</v>
      </c>
      <c r="D174" t="s">
        <v>68</v>
      </c>
    </row>
    <row r="175" spans="1:4" x14ac:dyDescent="0.25">
      <c r="A175" s="1">
        <v>44366</v>
      </c>
      <c r="B175" t="s">
        <v>75</v>
      </c>
      <c r="C175">
        <v>54.17</v>
      </c>
      <c r="D175" t="s">
        <v>68</v>
      </c>
    </row>
    <row r="176" spans="1:4" x14ac:dyDescent="0.25">
      <c r="A176" s="1">
        <v>44698</v>
      </c>
      <c r="B176" t="s">
        <v>73</v>
      </c>
      <c r="C176">
        <v>820.63</v>
      </c>
      <c r="D176" t="s">
        <v>68</v>
      </c>
    </row>
    <row r="177" spans="1:4" x14ac:dyDescent="0.25">
      <c r="A177" s="1">
        <v>44633</v>
      </c>
      <c r="B177" t="s">
        <v>75</v>
      </c>
      <c r="C177">
        <v>84.62</v>
      </c>
      <c r="D177" t="s">
        <v>68</v>
      </c>
    </row>
    <row r="178" spans="1:4" x14ac:dyDescent="0.25">
      <c r="A178" s="1">
        <v>44401</v>
      </c>
      <c r="B178" t="s">
        <v>75</v>
      </c>
      <c r="C178">
        <v>448.46</v>
      </c>
      <c r="D178" t="s">
        <v>70</v>
      </c>
    </row>
    <row r="179" spans="1:4" x14ac:dyDescent="0.25">
      <c r="A179" s="1">
        <v>44352</v>
      </c>
      <c r="B179" t="s">
        <v>73</v>
      </c>
      <c r="C179">
        <v>761.1</v>
      </c>
      <c r="D179" t="s">
        <v>70</v>
      </c>
    </row>
    <row r="180" spans="1:4" x14ac:dyDescent="0.25">
      <c r="A180" s="1">
        <v>44321</v>
      </c>
      <c r="B180" t="s">
        <v>67</v>
      </c>
      <c r="C180">
        <v>267.41000000000003</v>
      </c>
      <c r="D180" t="s">
        <v>68</v>
      </c>
    </row>
    <row r="181" spans="1:4" x14ac:dyDescent="0.25">
      <c r="A181" s="1">
        <v>44643</v>
      </c>
      <c r="B181" t="s">
        <v>76</v>
      </c>
      <c r="C181">
        <v>7.17</v>
      </c>
      <c r="D181" t="s">
        <v>70</v>
      </c>
    </row>
    <row r="182" spans="1:4" x14ac:dyDescent="0.25">
      <c r="A182" s="1">
        <v>44323</v>
      </c>
      <c r="B182" t="s">
        <v>71</v>
      </c>
      <c r="C182">
        <v>41.26</v>
      </c>
      <c r="D182" t="s">
        <v>68</v>
      </c>
    </row>
    <row r="183" spans="1:4" x14ac:dyDescent="0.25">
      <c r="A183" s="1">
        <v>44360</v>
      </c>
      <c r="B183" t="s">
        <v>75</v>
      </c>
      <c r="C183">
        <v>375.63</v>
      </c>
      <c r="D183" t="s">
        <v>70</v>
      </c>
    </row>
    <row r="184" spans="1:4" x14ac:dyDescent="0.25">
      <c r="A184" s="1">
        <v>44306</v>
      </c>
      <c r="B184" t="s">
        <v>71</v>
      </c>
      <c r="C184">
        <v>73.14</v>
      </c>
      <c r="D184" t="s">
        <v>70</v>
      </c>
    </row>
    <row r="185" spans="1:4" x14ac:dyDescent="0.25">
      <c r="A185" s="1">
        <v>44644</v>
      </c>
      <c r="B185" t="s">
        <v>72</v>
      </c>
      <c r="C185">
        <v>49.36</v>
      </c>
      <c r="D185" t="s">
        <v>68</v>
      </c>
    </row>
    <row r="186" spans="1:4" x14ac:dyDescent="0.25">
      <c r="A186" s="1">
        <v>44729</v>
      </c>
      <c r="B186" t="s">
        <v>73</v>
      </c>
      <c r="C186">
        <v>437.93</v>
      </c>
      <c r="D186" t="s">
        <v>70</v>
      </c>
    </row>
    <row r="187" spans="1:4" x14ac:dyDescent="0.25">
      <c r="A187" s="1">
        <v>44263</v>
      </c>
      <c r="B187" t="s">
        <v>69</v>
      </c>
      <c r="C187">
        <v>1.88</v>
      </c>
      <c r="D187" t="s">
        <v>70</v>
      </c>
    </row>
    <row r="188" spans="1:4" x14ac:dyDescent="0.25">
      <c r="A188" s="1">
        <v>44718</v>
      </c>
      <c r="B188" t="s">
        <v>75</v>
      </c>
      <c r="C188">
        <v>183.04</v>
      </c>
      <c r="D188" t="s">
        <v>70</v>
      </c>
    </row>
    <row r="189" spans="1:4" x14ac:dyDescent="0.25">
      <c r="A189" s="1">
        <v>44671</v>
      </c>
      <c r="B189" t="s">
        <v>75</v>
      </c>
      <c r="C189">
        <v>337.06</v>
      </c>
      <c r="D189" t="s">
        <v>70</v>
      </c>
    </row>
    <row r="190" spans="1:4" x14ac:dyDescent="0.25">
      <c r="A190" s="1">
        <v>44395</v>
      </c>
      <c r="B190" t="s">
        <v>73</v>
      </c>
      <c r="C190">
        <v>745.02</v>
      </c>
      <c r="D190" t="s">
        <v>68</v>
      </c>
    </row>
    <row r="191" spans="1:4" x14ac:dyDescent="0.25">
      <c r="A191" s="1">
        <v>44312</v>
      </c>
      <c r="B191" t="s">
        <v>74</v>
      </c>
      <c r="C191">
        <v>378.23</v>
      </c>
      <c r="D191" t="s">
        <v>68</v>
      </c>
    </row>
    <row r="192" spans="1:4" x14ac:dyDescent="0.25">
      <c r="A192" s="1">
        <v>44427</v>
      </c>
      <c r="B192" t="s">
        <v>73</v>
      </c>
      <c r="C192">
        <v>433.95</v>
      </c>
      <c r="D192" t="s">
        <v>68</v>
      </c>
    </row>
    <row r="193" spans="1:4" x14ac:dyDescent="0.25">
      <c r="A193" s="1">
        <v>44373</v>
      </c>
      <c r="B193" t="s">
        <v>71</v>
      </c>
      <c r="C193">
        <v>69.45</v>
      </c>
      <c r="D193" t="s">
        <v>68</v>
      </c>
    </row>
    <row r="194" spans="1:4" x14ac:dyDescent="0.25">
      <c r="A194" s="1">
        <v>44411</v>
      </c>
      <c r="B194" t="s">
        <v>73</v>
      </c>
      <c r="C194">
        <v>394.16</v>
      </c>
      <c r="D194" t="s">
        <v>70</v>
      </c>
    </row>
    <row r="195" spans="1:4" x14ac:dyDescent="0.25">
      <c r="A195" s="1">
        <v>44727</v>
      </c>
      <c r="B195" t="s">
        <v>73</v>
      </c>
      <c r="C195">
        <v>930.89</v>
      </c>
      <c r="D195" t="s">
        <v>68</v>
      </c>
    </row>
    <row r="196" spans="1:4" x14ac:dyDescent="0.25">
      <c r="A196" s="1">
        <v>44799</v>
      </c>
      <c r="B196" t="s">
        <v>69</v>
      </c>
      <c r="C196">
        <v>11.31</v>
      </c>
      <c r="D196" t="s">
        <v>68</v>
      </c>
    </row>
    <row r="197" spans="1:4" x14ac:dyDescent="0.25">
      <c r="A197" s="1">
        <v>44697</v>
      </c>
      <c r="B197" t="s">
        <v>73</v>
      </c>
      <c r="C197">
        <v>622.91</v>
      </c>
      <c r="D197" t="s">
        <v>70</v>
      </c>
    </row>
    <row r="198" spans="1:4" x14ac:dyDescent="0.25">
      <c r="A198" s="1">
        <v>44635</v>
      </c>
      <c r="B198" t="s">
        <v>69</v>
      </c>
      <c r="C198">
        <v>10.82</v>
      </c>
      <c r="D198" t="s">
        <v>68</v>
      </c>
    </row>
    <row r="199" spans="1:4" x14ac:dyDescent="0.25">
      <c r="A199" s="1">
        <v>44896</v>
      </c>
      <c r="B199" t="s">
        <v>75</v>
      </c>
      <c r="C199">
        <v>293.63</v>
      </c>
      <c r="D199" t="s">
        <v>70</v>
      </c>
    </row>
    <row r="200" spans="1:4" x14ac:dyDescent="0.25">
      <c r="A200" s="1">
        <v>44607</v>
      </c>
      <c r="B200" t="s">
        <v>75</v>
      </c>
      <c r="C200">
        <v>317.36</v>
      </c>
      <c r="D200" t="s">
        <v>70</v>
      </c>
    </row>
    <row r="201" spans="1:4" x14ac:dyDescent="0.25">
      <c r="A201" s="1">
        <v>44356</v>
      </c>
      <c r="B201" t="s">
        <v>71</v>
      </c>
      <c r="C201">
        <v>54.85</v>
      </c>
      <c r="D201" t="s">
        <v>70</v>
      </c>
    </row>
    <row r="202" spans="1:4" x14ac:dyDescent="0.25">
      <c r="A202" s="1">
        <v>44852</v>
      </c>
      <c r="B202" t="s">
        <v>75</v>
      </c>
      <c r="C202">
        <v>352.33</v>
      </c>
      <c r="D202" t="s">
        <v>68</v>
      </c>
    </row>
    <row r="203" spans="1:4" x14ac:dyDescent="0.25">
      <c r="A203" s="1">
        <v>44215</v>
      </c>
      <c r="B203" t="s">
        <v>76</v>
      </c>
      <c r="C203">
        <v>7.12</v>
      </c>
      <c r="D203" t="s">
        <v>70</v>
      </c>
    </row>
    <row r="204" spans="1:4" x14ac:dyDescent="0.25">
      <c r="A204" s="1">
        <v>44213</v>
      </c>
      <c r="B204" t="s">
        <v>71</v>
      </c>
      <c r="C204">
        <v>48.19</v>
      </c>
      <c r="D204" t="s">
        <v>70</v>
      </c>
    </row>
    <row r="205" spans="1:4" x14ac:dyDescent="0.25">
      <c r="A205" s="1">
        <v>44709</v>
      </c>
      <c r="B205" t="s">
        <v>69</v>
      </c>
      <c r="C205">
        <v>0.94</v>
      </c>
      <c r="D205" t="s">
        <v>70</v>
      </c>
    </row>
    <row r="206" spans="1:4" x14ac:dyDescent="0.25">
      <c r="A206" s="1">
        <v>44913</v>
      </c>
      <c r="B206" t="s">
        <v>71</v>
      </c>
      <c r="C206">
        <v>61.62</v>
      </c>
      <c r="D206" t="s">
        <v>70</v>
      </c>
    </row>
    <row r="207" spans="1:4" x14ac:dyDescent="0.25">
      <c r="A207" s="1">
        <v>44261</v>
      </c>
      <c r="B207" t="s">
        <v>69</v>
      </c>
      <c r="C207">
        <v>10.38</v>
      </c>
      <c r="D207" t="s">
        <v>68</v>
      </c>
    </row>
    <row r="208" spans="1:4" x14ac:dyDescent="0.25">
      <c r="A208" s="1">
        <v>44367</v>
      </c>
      <c r="B208" t="s">
        <v>72</v>
      </c>
      <c r="C208">
        <v>943.11</v>
      </c>
      <c r="D208" t="s">
        <v>70</v>
      </c>
    </row>
    <row r="209" spans="1:4" x14ac:dyDescent="0.25">
      <c r="A209" s="1">
        <v>44914</v>
      </c>
      <c r="B209" t="s">
        <v>69</v>
      </c>
      <c r="C209">
        <v>6.25</v>
      </c>
      <c r="D209" t="s">
        <v>68</v>
      </c>
    </row>
    <row r="210" spans="1:4" x14ac:dyDescent="0.25">
      <c r="A210" s="1">
        <v>44495</v>
      </c>
      <c r="B210" t="s">
        <v>72</v>
      </c>
      <c r="C210">
        <v>874.96</v>
      </c>
      <c r="D210" t="s">
        <v>70</v>
      </c>
    </row>
    <row r="211" spans="1:4" x14ac:dyDescent="0.25">
      <c r="A211" s="1">
        <v>44837</v>
      </c>
      <c r="B211" t="s">
        <v>76</v>
      </c>
      <c r="C211">
        <v>3.34</v>
      </c>
      <c r="D211" t="s">
        <v>70</v>
      </c>
    </row>
    <row r="212" spans="1:4" x14ac:dyDescent="0.25">
      <c r="A212" s="1">
        <v>44451</v>
      </c>
      <c r="B212" t="s">
        <v>75</v>
      </c>
      <c r="C212">
        <v>224.55</v>
      </c>
      <c r="D212" t="s">
        <v>68</v>
      </c>
    </row>
    <row r="213" spans="1:4" x14ac:dyDescent="0.25">
      <c r="A213" s="1">
        <v>44765</v>
      </c>
      <c r="B213" t="s">
        <v>72</v>
      </c>
      <c r="C213">
        <v>571.12</v>
      </c>
      <c r="D213" t="s">
        <v>68</v>
      </c>
    </row>
    <row r="214" spans="1:4" x14ac:dyDescent="0.25">
      <c r="A214" s="1">
        <v>44571</v>
      </c>
      <c r="B214" t="s">
        <v>69</v>
      </c>
      <c r="C214">
        <v>13.28</v>
      </c>
      <c r="D214" t="s">
        <v>70</v>
      </c>
    </row>
    <row r="215" spans="1:4" x14ac:dyDescent="0.25">
      <c r="A215" s="1">
        <v>44912</v>
      </c>
      <c r="B215" t="s">
        <v>72</v>
      </c>
      <c r="C215">
        <v>917.7</v>
      </c>
      <c r="D215" t="s">
        <v>68</v>
      </c>
    </row>
    <row r="216" spans="1:4" x14ac:dyDescent="0.25">
      <c r="A216" s="1">
        <v>44817</v>
      </c>
      <c r="B216" t="s">
        <v>75</v>
      </c>
      <c r="C216">
        <v>60.02</v>
      </c>
      <c r="D216" t="s">
        <v>70</v>
      </c>
    </row>
    <row r="217" spans="1:4" x14ac:dyDescent="0.25">
      <c r="A217" s="1">
        <v>44747</v>
      </c>
      <c r="B217" t="s">
        <v>76</v>
      </c>
      <c r="C217">
        <v>11.46</v>
      </c>
      <c r="D217" t="s">
        <v>68</v>
      </c>
    </row>
    <row r="218" spans="1:4" x14ac:dyDescent="0.25">
      <c r="A218" s="1">
        <v>44282</v>
      </c>
      <c r="B218" t="s">
        <v>74</v>
      </c>
      <c r="C218">
        <v>137.69</v>
      </c>
      <c r="D218" t="s">
        <v>68</v>
      </c>
    </row>
    <row r="219" spans="1:4" x14ac:dyDescent="0.25">
      <c r="A219" s="1">
        <v>44574</v>
      </c>
      <c r="B219" t="s">
        <v>69</v>
      </c>
      <c r="C219">
        <v>3</v>
      </c>
      <c r="D219" t="s">
        <v>68</v>
      </c>
    </row>
    <row r="220" spans="1:4" x14ac:dyDescent="0.25">
      <c r="A220" s="1">
        <v>44254</v>
      </c>
      <c r="B220" t="s">
        <v>76</v>
      </c>
      <c r="C220">
        <v>8.92</v>
      </c>
      <c r="D220" t="s">
        <v>70</v>
      </c>
    </row>
    <row r="221" spans="1:4" x14ac:dyDescent="0.25">
      <c r="A221" s="1">
        <v>44325</v>
      </c>
      <c r="B221" t="s">
        <v>71</v>
      </c>
      <c r="C221">
        <v>68.55</v>
      </c>
      <c r="D221" t="s">
        <v>68</v>
      </c>
    </row>
    <row r="222" spans="1:4" x14ac:dyDescent="0.25">
      <c r="A222" s="1">
        <v>44221</v>
      </c>
      <c r="B222" t="s">
        <v>72</v>
      </c>
      <c r="C222">
        <v>525.57000000000005</v>
      </c>
      <c r="D222" t="s">
        <v>68</v>
      </c>
    </row>
    <row r="223" spans="1:4" x14ac:dyDescent="0.25">
      <c r="A223" s="1">
        <v>44676</v>
      </c>
      <c r="B223" t="s">
        <v>72</v>
      </c>
      <c r="C223">
        <v>808.48</v>
      </c>
      <c r="D223" t="s">
        <v>68</v>
      </c>
    </row>
    <row r="224" spans="1:4" x14ac:dyDescent="0.25">
      <c r="A224" s="1">
        <v>44294</v>
      </c>
      <c r="B224" t="s">
        <v>75</v>
      </c>
      <c r="C224">
        <v>3.25</v>
      </c>
      <c r="D224" t="s">
        <v>68</v>
      </c>
    </row>
    <row r="225" spans="1:4" x14ac:dyDescent="0.25">
      <c r="A225" s="1">
        <v>44442</v>
      </c>
      <c r="B225" t="s">
        <v>76</v>
      </c>
      <c r="C225">
        <v>9.11</v>
      </c>
      <c r="D225" t="s">
        <v>70</v>
      </c>
    </row>
    <row r="226" spans="1:4" x14ac:dyDescent="0.25">
      <c r="A226" s="1">
        <v>44878</v>
      </c>
      <c r="B226" t="s">
        <v>75</v>
      </c>
      <c r="C226">
        <v>251.44</v>
      </c>
      <c r="D226" t="s">
        <v>68</v>
      </c>
    </row>
    <row r="227" spans="1:4" x14ac:dyDescent="0.25">
      <c r="A227" s="1">
        <v>44728</v>
      </c>
      <c r="B227" t="s">
        <v>67</v>
      </c>
      <c r="C227">
        <v>227.38</v>
      </c>
      <c r="D227" t="s">
        <v>68</v>
      </c>
    </row>
    <row r="228" spans="1:4" x14ac:dyDescent="0.25">
      <c r="A228" s="1">
        <v>44624</v>
      </c>
      <c r="B228" t="s">
        <v>67</v>
      </c>
      <c r="C228">
        <v>148.32</v>
      </c>
      <c r="D228" t="s">
        <v>70</v>
      </c>
    </row>
    <row r="229" spans="1:4" x14ac:dyDescent="0.25">
      <c r="A229" s="1">
        <v>44303</v>
      </c>
      <c r="B229" t="s">
        <v>75</v>
      </c>
      <c r="C229">
        <v>46.85</v>
      </c>
      <c r="D229" t="s">
        <v>70</v>
      </c>
    </row>
    <row r="230" spans="1:4" x14ac:dyDescent="0.25">
      <c r="A230" s="1">
        <v>44863</v>
      </c>
      <c r="B230" t="s">
        <v>73</v>
      </c>
      <c r="C230">
        <v>850.58</v>
      </c>
      <c r="D230" t="s">
        <v>68</v>
      </c>
    </row>
    <row r="231" spans="1:4" x14ac:dyDescent="0.25">
      <c r="A231" s="1">
        <v>44654</v>
      </c>
      <c r="B231" t="s">
        <v>72</v>
      </c>
      <c r="C231">
        <v>382.31</v>
      </c>
      <c r="D231" t="s">
        <v>70</v>
      </c>
    </row>
    <row r="232" spans="1:4" x14ac:dyDescent="0.25">
      <c r="A232" s="1">
        <v>44610</v>
      </c>
      <c r="B232" t="s">
        <v>74</v>
      </c>
      <c r="C232">
        <v>94.06</v>
      </c>
      <c r="D232" t="s">
        <v>70</v>
      </c>
    </row>
    <row r="233" spans="1:4" x14ac:dyDescent="0.25">
      <c r="A233" s="1">
        <v>44245</v>
      </c>
      <c r="B233" t="s">
        <v>67</v>
      </c>
      <c r="C233">
        <v>177.73</v>
      </c>
      <c r="D233" t="s">
        <v>68</v>
      </c>
    </row>
    <row r="234" spans="1:4" x14ac:dyDescent="0.25">
      <c r="A234" s="1">
        <v>44554</v>
      </c>
      <c r="B234" t="s">
        <v>71</v>
      </c>
      <c r="C234">
        <v>86.3</v>
      </c>
      <c r="D234" t="s">
        <v>68</v>
      </c>
    </row>
    <row r="235" spans="1:4" x14ac:dyDescent="0.25">
      <c r="A235" s="1">
        <v>44384</v>
      </c>
      <c r="B235" t="s">
        <v>72</v>
      </c>
      <c r="C235">
        <v>365.16</v>
      </c>
      <c r="D235" t="s">
        <v>68</v>
      </c>
    </row>
    <row r="236" spans="1:4" x14ac:dyDescent="0.25">
      <c r="A236" s="1">
        <v>44846</v>
      </c>
      <c r="B236" t="s">
        <v>73</v>
      </c>
      <c r="C236">
        <v>903.95</v>
      </c>
      <c r="D236" t="s">
        <v>68</v>
      </c>
    </row>
    <row r="237" spans="1:4" x14ac:dyDescent="0.25">
      <c r="A237" s="1">
        <v>44506</v>
      </c>
      <c r="B237" t="s">
        <v>73</v>
      </c>
      <c r="C237">
        <v>747.52</v>
      </c>
      <c r="D237" t="s">
        <v>68</v>
      </c>
    </row>
    <row r="238" spans="1:4" x14ac:dyDescent="0.25">
      <c r="A238" s="1">
        <v>44285</v>
      </c>
      <c r="B238" t="s">
        <v>67</v>
      </c>
      <c r="C238">
        <v>141.57</v>
      </c>
      <c r="D238" t="s">
        <v>70</v>
      </c>
    </row>
    <row r="239" spans="1:4" x14ac:dyDescent="0.25">
      <c r="A239" s="1">
        <v>44460</v>
      </c>
      <c r="B239" t="s">
        <v>71</v>
      </c>
      <c r="C239">
        <v>49.68</v>
      </c>
      <c r="D239" t="s">
        <v>70</v>
      </c>
    </row>
    <row r="240" spans="1:4" x14ac:dyDescent="0.25">
      <c r="A240" s="1">
        <v>44677</v>
      </c>
      <c r="B240" t="s">
        <v>76</v>
      </c>
      <c r="C240">
        <v>1.17</v>
      </c>
      <c r="D240" t="s">
        <v>68</v>
      </c>
    </row>
    <row r="241" spans="1:4" x14ac:dyDescent="0.25">
      <c r="A241" s="1">
        <v>44606</v>
      </c>
      <c r="B241" t="s">
        <v>67</v>
      </c>
      <c r="C241">
        <v>364.51</v>
      </c>
      <c r="D241" t="s">
        <v>70</v>
      </c>
    </row>
    <row r="242" spans="1:4" x14ac:dyDescent="0.25">
      <c r="A242" s="1">
        <v>44385</v>
      </c>
      <c r="B242" t="s">
        <v>71</v>
      </c>
      <c r="C242">
        <v>67.349999999999994</v>
      </c>
      <c r="D242" t="s">
        <v>68</v>
      </c>
    </row>
    <row r="243" spans="1:4" x14ac:dyDescent="0.25">
      <c r="A243" s="1">
        <v>44347</v>
      </c>
      <c r="B243" t="s">
        <v>73</v>
      </c>
      <c r="C243">
        <v>735.96</v>
      </c>
      <c r="D243" t="s">
        <v>68</v>
      </c>
    </row>
    <row r="244" spans="1:4" x14ac:dyDescent="0.25">
      <c r="A244" s="1">
        <v>44497</v>
      </c>
      <c r="B244" t="s">
        <v>74</v>
      </c>
      <c r="C244">
        <v>846.89</v>
      </c>
      <c r="D244" t="s">
        <v>70</v>
      </c>
    </row>
    <row r="245" spans="1:4" x14ac:dyDescent="0.25">
      <c r="A245" s="1">
        <v>44612</v>
      </c>
      <c r="B245" t="s">
        <v>74</v>
      </c>
      <c r="C245">
        <v>323.87</v>
      </c>
      <c r="D245" t="s">
        <v>70</v>
      </c>
    </row>
    <row r="246" spans="1:4" x14ac:dyDescent="0.25">
      <c r="A246" s="1">
        <v>44540</v>
      </c>
      <c r="B246" t="s">
        <v>69</v>
      </c>
      <c r="C246">
        <v>1.71</v>
      </c>
      <c r="D246" t="s">
        <v>70</v>
      </c>
    </row>
    <row r="247" spans="1:4" x14ac:dyDescent="0.25">
      <c r="A247" s="1">
        <v>44688</v>
      </c>
      <c r="B247" t="s">
        <v>69</v>
      </c>
      <c r="C247">
        <v>10.54</v>
      </c>
      <c r="D247" t="s">
        <v>68</v>
      </c>
    </row>
    <row r="248" spans="1:4" x14ac:dyDescent="0.25">
      <c r="A248" s="1">
        <v>44785</v>
      </c>
      <c r="B248" t="s">
        <v>74</v>
      </c>
      <c r="C248">
        <v>320.04000000000002</v>
      </c>
      <c r="D248" t="s">
        <v>68</v>
      </c>
    </row>
    <row r="249" spans="1:4" x14ac:dyDescent="0.25">
      <c r="A249" s="1">
        <v>44204</v>
      </c>
      <c r="B249" t="s">
        <v>75</v>
      </c>
      <c r="C249">
        <v>236.7</v>
      </c>
      <c r="D249" t="s">
        <v>68</v>
      </c>
    </row>
    <row r="250" spans="1:4" x14ac:dyDescent="0.25">
      <c r="A250" s="1">
        <v>44549</v>
      </c>
      <c r="B250" t="s">
        <v>75</v>
      </c>
      <c r="C250">
        <v>371.87</v>
      </c>
      <c r="D250" t="s">
        <v>68</v>
      </c>
    </row>
    <row r="251" spans="1:4" x14ac:dyDescent="0.25">
      <c r="A251" s="1">
        <v>44734</v>
      </c>
      <c r="B251" t="s">
        <v>76</v>
      </c>
      <c r="C251">
        <v>4.12</v>
      </c>
      <c r="D251" t="s">
        <v>70</v>
      </c>
    </row>
    <row r="252" spans="1:4" x14ac:dyDescent="0.25">
      <c r="A252" s="1">
        <v>44653</v>
      </c>
      <c r="B252" t="s">
        <v>73</v>
      </c>
      <c r="C252">
        <v>758.19</v>
      </c>
      <c r="D252" t="s">
        <v>70</v>
      </c>
    </row>
    <row r="253" spans="1:4" x14ac:dyDescent="0.25">
      <c r="A253" s="1">
        <v>44515</v>
      </c>
      <c r="B253" t="s">
        <v>75</v>
      </c>
      <c r="C253">
        <v>392.54</v>
      </c>
      <c r="D253" t="s">
        <v>68</v>
      </c>
    </row>
    <row r="254" spans="1:4" x14ac:dyDescent="0.25">
      <c r="A254" s="1">
        <v>44255</v>
      </c>
      <c r="B254" t="s">
        <v>76</v>
      </c>
      <c r="C254">
        <v>10.72</v>
      </c>
      <c r="D254" t="s">
        <v>70</v>
      </c>
    </row>
    <row r="255" spans="1:4" x14ac:dyDescent="0.25">
      <c r="A255" s="1">
        <v>44512</v>
      </c>
      <c r="B255" t="s">
        <v>76</v>
      </c>
      <c r="C255">
        <v>4.2</v>
      </c>
      <c r="D255" t="s">
        <v>70</v>
      </c>
    </row>
    <row r="256" spans="1:4" x14ac:dyDescent="0.25">
      <c r="A256" s="1">
        <v>44417</v>
      </c>
      <c r="B256" t="s">
        <v>67</v>
      </c>
      <c r="C256">
        <v>181.86</v>
      </c>
      <c r="D256" t="s">
        <v>68</v>
      </c>
    </row>
    <row r="257" spans="1:4" x14ac:dyDescent="0.25">
      <c r="A257" s="1">
        <v>44530</v>
      </c>
      <c r="B257" t="s">
        <v>69</v>
      </c>
      <c r="C257">
        <v>11.21</v>
      </c>
      <c r="D257" t="s">
        <v>70</v>
      </c>
    </row>
    <row r="258" spans="1:4" x14ac:dyDescent="0.25">
      <c r="A258" s="1">
        <v>44550</v>
      </c>
      <c r="B258" t="s">
        <v>67</v>
      </c>
      <c r="C258">
        <v>430.05</v>
      </c>
      <c r="D258" t="s">
        <v>70</v>
      </c>
    </row>
    <row r="259" spans="1:4" x14ac:dyDescent="0.25">
      <c r="A259" s="1">
        <v>44378</v>
      </c>
      <c r="B259" t="s">
        <v>76</v>
      </c>
      <c r="C259">
        <v>1.56</v>
      </c>
      <c r="D259" t="s">
        <v>68</v>
      </c>
    </row>
    <row r="260" spans="1:4" x14ac:dyDescent="0.25">
      <c r="A260" s="1">
        <v>44543</v>
      </c>
      <c r="B260" t="s">
        <v>73</v>
      </c>
      <c r="C260">
        <v>519.76</v>
      </c>
      <c r="D260" t="s">
        <v>70</v>
      </c>
    </row>
    <row r="261" spans="1:4" x14ac:dyDescent="0.25">
      <c r="A261" s="1">
        <v>44699</v>
      </c>
      <c r="B261" t="s">
        <v>69</v>
      </c>
      <c r="C261">
        <v>2.2200000000000002</v>
      </c>
      <c r="D261" t="s">
        <v>68</v>
      </c>
    </row>
    <row r="262" spans="1:4" x14ac:dyDescent="0.25">
      <c r="A262" s="1">
        <v>44812</v>
      </c>
      <c r="B262" t="s">
        <v>76</v>
      </c>
      <c r="C262">
        <v>6.07</v>
      </c>
      <c r="D262" t="s">
        <v>70</v>
      </c>
    </row>
    <row r="263" spans="1:4" x14ac:dyDescent="0.25">
      <c r="A263" s="1">
        <v>44316</v>
      </c>
      <c r="B263" t="s">
        <v>67</v>
      </c>
      <c r="C263">
        <v>193.38</v>
      </c>
      <c r="D263" t="s">
        <v>68</v>
      </c>
    </row>
    <row r="264" spans="1:4" x14ac:dyDescent="0.25">
      <c r="A264" s="1">
        <v>44735</v>
      </c>
      <c r="B264" t="s">
        <v>67</v>
      </c>
      <c r="C264">
        <v>277.5</v>
      </c>
      <c r="D264" t="s">
        <v>70</v>
      </c>
    </row>
    <row r="265" spans="1:4" x14ac:dyDescent="0.25">
      <c r="A265" s="1">
        <v>44523</v>
      </c>
      <c r="B265" t="s">
        <v>74</v>
      </c>
      <c r="C265">
        <v>830.72</v>
      </c>
      <c r="D265" t="s">
        <v>68</v>
      </c>
    </row>
    <row r="266" spans="1:4" x14ac:dyDescent="0.25">
      <c r="A266" s="1">
        <v>44404</v>
      </c>
      <c r="B266" t="s">
        <v>71</v>
      </c>
      <c r="C266">
        <v>54.8</v>
      </c>
      <c r="D266" t="s">
        <v>70</v>
      </c>
    </row>
    <row r="267" spans="1:4" x14ac:dyDescent="0.25">
      <c r="A267" s="1">
        <v>44777</v>
      </c>
      <c r="B267" t="s">
        <v>69</v>
      </c>
      <c r="C267">
        <v>1.21</v>
      </c>
      <c r="D267" t="s">
        <v>68</v>
      </c>
    </row>
    <row r="268" spans="1:4" x14ac:dyDescent="0.25">
      <c r="A268" s="1">
        <v>44724</v>
      </c>
      <c r="B268" t="s">
        <v>73</v>
      </c>
      <c r="C268">
        <v>889.84</v>
      </c>
      <c r="D268" t="s">
        <v>68</v>
      </c>
    </row>
    <row r="269" spans="1:4" x14ac:dyDescent="0.25">
      <c r="A269" s="1">
        <v>44402</v>
      </c>
      <c r="B269" t="s">
        <v>76</v>
      </c>
      <c r="C269">
        <v>10.08</v>
      </c>
      <c r="D269" t="s">
        <v>70</v>
      </c>
    </row>
    <row r="270" spans="1:4" x14ac:dyDescent="0.25">
      <c r="A270" s="1">
        <v>44509</v>
      </c>
      <c r="B270" t="s">
        <v>67</v>
      </c>
      <c r="C270">
        <v>439.74</v>
      </c>
      <c r="D270" t="s">
        <v>68</v>
      </c>
    </row>
    <row r="271" spans="1:4" x14ac:dyDescent="0.25">
      <c r="A271" s="1">
        <v>44496</v>
      </c>
      <c r="B271" t="s">
        <v>72</v>
      </c>
      <c r="C271">
        <v>513.36</v>
      </c>
      <c r="D271" t="s">
        <v>70</v>
      </c>
    </row>
    <row r="272" spans="1:4" x14ac:dyDescent="0.25">
      <c r="A272" s="1">
        <v>44629</v>
      </c>
      <c r="B272" t="s">
        <v>69</v>
      </c>
      <c r="C272">
        <v>9.07</v>
      </c>
      <c r="D272" t="s">
        <v>68</v>
      </c>
    </row>
    <row r="273" spans="1:4" x14ac:dyDescent="0.25">
      <c r="A273" s="1">
        <v>44295</v>
      </c>
      <c r="B273" t="s">
        <v>73</v>
      </c>
      <c r="C273">
        <v>399.58</v>
      </c>
      <c r="D273" t="s">
        <v>70</v>
      </c>
    </row>
    <row r="274" spans="1:4" x14ac:dyDescent="0.25">
      <c r="A274" s="1">
        <v>44637</v>
      </c>
      <c r="B274" t="s">
        <v>76</v>
      </c>
      <c r="C274">
        <v>1.46</v>
      </c>
      <c r="D274" t="s">
        <v>70</v>
      </c>
    </row>
    <row r="275" spans="1:4" x14ac:dyDescent="0.25">
      <c r="A275" s="1">
        <v>44774</v>
      </c>
      <c r="B275" t="s">
        <v>73</v>
      </c>
      <c r="C275">
        <v>497.21</v>
      </c>
      <c r="D275" t="s">
        <v>70</v>
      </c>
    </row>
    <row r="276" spans="1:4" x14ac:dyDescent="0.25">
      <c r="A276" s="1">
        <v>44862</v>
      </c>
      <c r="B276" t="s">
        <v>75</v>
      </c>
      <c r="C276">
        <v>468.44</v>
      </c>
      <c r="D276" t="s">
        <v>70</v>
      </c>
    </row>
    <row r="277" spans="1:4" x14ac:dyDescent="0.25">
      <c r="A277" s="1">
        <v>44501</v>
      </c>
      <c r="B277" t="s">
        <v>67</v>
      </c>
      <c r="C277">
        <v>229.28</v>
      </c>
      <c r="D277" t="s">
        <v>68</v>
      </c>
    </row>
    <row r="278" spans="1:4" x14ac:dyDescent="0.25">
      <c r="A278" s="1">
        <v>44244</v>
      </c>
      <c r="B278" t="s">
        <v>67</v>
      </c>
      <c r="C278">
        <v>494.22</v>
      </c>
      <c r="D278" t="s">
        <v>70</v>
      </c>
    </row>
    <row r="279" spans="1:4" x14ac:dyDescent="0.25">
      <c r="A279" s="1">
        <v>44925</v>
      </c>
      <c r="B279" t="s">
        <v>69</v>
      </c>
      <c r="C279">
        <v>8.06</v>
      </c>
      <c r="D279" t="s">
        <v>70</v>
      </c>
    </row>
    <row r="280" spans="1:4" x14ac:dyDescent="0.25">
      <c r="A280" s="1">
        <v>44518</v>
      </c>
      <c r="B280" t="s">
        <v>75</v>
      </c>
      <c r="C280">
        <v>83.35</v>
      </c>
      <c r="D280" t="s">
        <v>70</v>
      </c>
    </row>
    <row r="281" spans="1:4" x14ac:dyDescent="0.25">
      <c r="A281" s="1">
        <v>44865</v>
      </c>
      <c r="B281" t="s">
        <v>71</v>
      </c>
      <c r="C281">
        <v>44.68</v>
      </c>
      <c r="D281" t="s">
        <v>68</v>
      </c>
    </row>
    <row r="282" spans="1:4" x14ac:dyDescent="0.25">
      <c r="A282" s="1">
        <v>44357</v>
      </c>
      <c r="B282" t="s">
        <v>69</v>
      </c>
      <c r="C282">
        <v>7.9</v>
      </c>
      <c r="D282" t="s">
        <v>68</v>
      </c>
    </row>
    <row r="283" spans="1:4" x14ac:dyDescent="0.25">
      <c r="A283" s="1">
        <v>44559</v>
      </c>
      <c r="B283" t="s">
        <v>72</v>
      </c>
      <c r="C283">
        <v>110.75</v>
      </c>
      <c r="D283" t="s">
        <v>70</v>
      </c>
    </row>
    <row r="284" spans="1:4" x14ac:dyDescent="0.25">
      <c r="A284" s="1">
        <v>44209</v>
      </c>
      <c r="B284" t="s">
        <v>73</v>
      </c>
      <c r="C284">
        <v>355.31</v>
      </c>
      <c r="D284" t="s">
        <v>70</v>
      </c>
    </row>
    <row r="285" spans="1:4" x14ac:dyDescent="0.25">
      <c r="A285" s="1">
        <v>44881</v>
      </c>
      <c r="B285" t="s">
        <v>73</v>
      </c>
      <c r="C285">
        <v>173.66</v>
      </c>
      <c r="D285" t="s">
        <v>68</v>
      </c>
    </row>
    <row r="286" spans="1:4" x14ac:dyDescent="0.25">
      <c r="A286" s="1">
        <v>44581</v>
      </c>
      <c r="B286" t="s">
        <v>67</v>
      </c>
      <c r="C286">
        <v>430.3</v>
      </c>
      <c r="D286" t="s">
        <v>68</v>
      </c>
    </row>
    <row r="287" spans="1:4" x14ac:dyDescent="0.25">
      <c r="A287" s="1">
        <v>44684</v>
      </c>
      <c r="B287" t="s">
        <v>69</v>
      </c>
      <c r="C287">
        <v>10.48</v>
      </c>
      <c r="D287" t="s">
        <v>68</v>
      </c>
    </row>
    <row r="288" spans="1:4" x14ac:dyDescent="0.25">
      <c r="A288" s="1">
        <v>44868</v>
      </c>
      <c r="B288" t="s">
        <v>69</v>
      </c>
      <c r="C288">
        <v>3.44</v>
      </c>
      <c r="D288" t="s">
        <v>70</v>
      </c>
    </row>
    <row r="289" spans="1:4" x14ac:dyDescent="0.25">
      <c r="A289" s="1">
        <v>44481</v>
      </c>
      <c r="B289" t="s">
        <v>67</v>
      </c>
      <c r="C289">
        <v>251.25</v>
      </c>
      <c r="D289" t="s">
        <v>68</v>
      </c>
    </row>
    <row r="290" spans="1:4" x14ac:dyDescent="0.25">
      <c r="A290" s="1">
        <v>44317</v>
      </c>
      <c r="B290" t="s">
        <v>67</v>
      </c>
      <c r="C290">
        <v>390.04</v>
      </c>
      <c r="D290" t="s">
        <v>68</v>
      </c>
    </row>
    <row r="291" spans="1:4" x14ac:dyDescent="0.25">
      <c r="A291" s="1">
        <v>44274</v>
      </c>
      <c r="B291" t="s">
        <v>72</v>
      </c>
      <c r="C291">
        <v>903.08</v>
      </c>
      <c r="D291" t="s">
        <v>70</v>
      </c>
    </row>
    <row r="292" spans="1:4" x14ac:dyDescent="0.25">
      <c r="A292" s="1">
        <v>44892</v>
      </c>
      <c r="B292" t="s">
        <v>69</v>
      </c>
      <c r="C292">
        <v>3.43</v>
      </c>
      <c r="D292" t="s">
        <v>70</v>
      </c>
    </row>
    <row r="293" spans="1:4" x14ac:dyDescent="0.25">
      <c r="A293" s="1">
        <v>44249</v>
      </c>
      <c r="B293" t="s">
        <v>75</v>
      </c>
      <c r="C293">
        <v>468.74</v>
      </c>
      <c r="D293" t="s">
        <v>68</v>
      </c>
    </row>
    <row r="294" spans="1:4" x14ac:dyDescent="0.25">
      <c r="A294" s="1">
        <v>44230</v>
      </c>
      <c r="B294" t="s">
        <v>76</v>
      </c>
      <c r="C294">
        <v>4.38</v>
      </c>
      <c r="D294" t="s">
        <v>68</v>
      </c>
    </row>
    <row r="295" spans="1:4" x14ac:dyDescent="0.25">
      <c r="A295" s="1">
        <v>44900</v>
      </c>
      <c r="B295" t="s">
        <v>74</v>
      </c>
      <c r="C295">
        <v>170.45</v>
      </c>
      <c r="D295" t="s">
        <v>68</v>
      </c>
    </row>
    <row r="296" spans="1:4" x14ac:dyDescent="0.25">
      <c r="A296" s="1">
        <v>44897</v>
      </c>
      <c r="B296" t="s">
        <v>72</v>
      </c>
      <c r="C296">
        <v>666.51</v>
      </c>
      <c r="D296" t="s">
        <v>68</v>
      </c>
    </row>
    <row r="297" spans="1:4" x14ac:dyDescent="0.25">
      <c r="A297" s="1">
        <v>44904</v>
      </c>
      <c r="B297" t="s">
        <v>71</v>
      </c>
      <c r="C297">
        <v>96.8</v>
      </c>
      <c r="D297" t="s">
        <v>70</v>
      </c>
    </row>
    <row r="298" spans="1:4" x14ac:dyDescent="0.25">
      <c r="A298" s="1">
        <v>44464</v>
      </c>
      <c r="B298" t="s">
        <v>72</v>
      </c>
      <c r="C298">
        <v>714.5</v>
      </c>
      <c r="D298" t="s">
        <v>68</v>
      </c>
    </row>
    <row r="299" spans="1:4" x14ac:dyDescent="0.25">
      <c r="A299" s="1">
        <v>44649</v>
      </c>
      <c r="B299" t="s">
        <v>67</v>
      </c>
      <c r="C299">
        <v>40.090000000000003</v>
      </c>
      <c r="D299" t="s">
        <v>70</v>
      </c>
    </row>
    <row r="300" spans="1:4" x14ac:dyDescent="0.25">
      <c r="A300" s="1">
        <v>44741</v>
      </c>
      <c r="B300" t="s">
        <v>67</v>
      </c>
      <c r="C300">
        <v>346.48</v>
      </c>
      <c r="D300" t="s">
        <v>70</v>
      </c>
    </row>
    <row r="301" spans="1:4" x14ac:dyDescent="0.25">
      <c r="A301" s="1">
        <v>44807</v>
      </c>
      <c r="B301" t="s">
        <v>69</v>
      </c>
      <c r="C301">
        <v>4.7</v>
      </c>
      <c r="D301" t="s">
        <v>70</v>
      </c>
    </row>
    <row r="302" spans="1:4" x14ac:dyDescent="0.25">
      <c r="A302" s="1">
        <v>44222</v>
      </c>
      <c r="B302" t="s">
        <v>73</v>
      </c>
      <c r="C302">
        <v>542.75</v>
      </c>
      <c r="D302" t="s">
        <v>68</v>
      </c>
    </row>
    <row r="303" spans="1:4" x14ac:dyDescent="0.25">
      <c r="A303" s="1">
        <v>44602</v>
      </c>
      <c r="B303" t="s">
        <v>74</v>
      </c>
      <c r="C303">
        <v>380.46</v>
      </c>
      <c r="D303" t="s">
        <v>68</v>
      </c>
    </row>
    <row r="304" spans="1:4" x14ac:dyDescent="0.25">
      <c r="A304" s="1">
        <v>44773</v>
      </c>
      <c r="B304" t="s">
        <v>74</v>
      </c>
      <c r="C304">
        <v>347.09</v>
      </c>
      <c r="D304" t="s">
        <v>68</v>
      </c>
    </row>
    <row r="305" spans="1:4" x14ac:dyDescent="0.25">
      <c r="A305" s="1">
        <v>44490</v>
      </c>
      <c r="B305" t="s">
        <v>73</v>
      </c>
      <c r="C305">
        <v>785.85</v>
      </c>
      <c r="D305" t="s">
        <v>68</v>
      </c>
    </row>
    <row r="306" spans="1:4" x14ac:dyDescent="0.25">
      <c r="A306" s="1">
        <v>44845</v>
      </c>
      <c r="B306" t="s">
        <v>72</v>
      </c>
      <c r="C306">
        <v>271</v>
      </c>
      <c r="D306" t="s">
        <v>68</v>
      </c>
    </row>
    <row r="307" spans="1:4" x14ac:dyDescent="0.25">
      <c r="A307" s="1">
        <v>44488</v>
      </c>
      <c r="B307" t="s">
        <v>73</v>
      </c>
      <c r="C307">
        <v>841.41</v>
      </c>
      <c r="D307" t="s">
        <v>70</v>
      </c>
    </row>
    <row r="308" spans="1:4" x14ac:dyDescent="0.25">
      <c r="A308" s="1">
        <v>44387</v>
      </c>
      <c r="B308" t="s">
        <v>74</v>
      </c>
      <c r="C308">
        <v>625.77</v>
      </c>
      <c r="D308" t="s">
        <v>70</v>
      </c>
    </row>
    <row r="309" spans="1:4" x14ac:dyDescent="0.25">
      <c r="A309" s="1">
        <v>44618</v>
      </c>
      <c r="B309" t="s">
        <v>69</v>
      </c>
      <c r="C309">
        <v>11.52</v>
      </c>
      <c r="D309" t="s">
        <v>70</v>
      </c>
    </row>
    <row r="310" spans="1:4" x14ac:dyDescent="0.25">
      <c r="A310" s="1">
        <v>44236</v>
      </c>
      <c r="B310" t="s">
        <v>75</v>
      </c>
      <c r="C310">
        <v>310.73</v>
      </c>
      <c r="D310" t="s">
        <v>68</v>
      </c>
    </row>
    <row r="311" spans="1:4" x14ac:dyDescent="0.25">
      <c r="A311" s="1">
        <v>44219</v>
      </c>
      <c r="B311" t="s">
        <v>76</v>
      </c>
      <c r="C311">
        <v>7.51</v>
      </c>
      <c r="D311" t="s">
        <v>68</v>
      </c>
    </row>
    <row r="312" spans="1:4" x14ac:dyDescent="0.25">
      <c r="A312" s="1">
        <v>44246</v>
      </c>
      <c r="B312" t="s">
        <v>72</v>
      </c>
      <c r="C312">
        <v>460.98</v>
      </c>
      <c r="D312" t="s">
        <v>68</v>
      </c>
    </row>
    <row r="313" spans="1:4" x14ac:dyDescent="0.25">
      <c r="A313" s="1">
        <v>44686</v>
      </c>
      <c r="B313" t="s">
        <v>67</v>
      </c>
      <c r="C313">
        <v>52.72</v>
      </c>
      <c r="D313" t="s">
        <v>68</v>
      </c>
    </row>
    <row r="314" spans="1:4" x14ac:dyDescent="0.25">
      <c r="A314" s="1">
        <v>44792</v>
      </c>
      <c r="B314" t="s">
        <v>76</v>
      </c>
      <c r="C314">
        <v>11.28</v>
      </c>
      <c r="D314" t="s">
        <v>68</v>
      </c>
    </row>
    <row r="315" spans="1:4" x14ac:dyDescent="0.25">
      <c r="A315" s="1">
        <v>44412</v>
      </c>
      <c r="B315" t="s">
        <v>73</v>
      </c>
      <c r="C315">
        <v>529.92999999999995</v>
      </c>
      <c r="D315" t="s">
        <v>70</v>
      </c>
    </row>
    <row r="316" spans="1:4" x14ac:dyDescent="0.25">
      <c r="A316" s="1">
        <v>44593</v>
      </c>
      <c r="B316" t="s">
        <v>74</v>
      </c>
      <c r="C316">
        <v>569.89</v>
      </c>
      <c r="D316" t="s">
        <v>68</v>
      </c>
    </row>
    <row r="317" spans="1:4" x14ac:dyDescent="0.25">
      <c r="A317" s="1">
        <v>44683</v>
      </c>
      <c r="B317" t="s">
        <v>71</v>
      </c>
      <c r="C317">
        <v>62.64</v>
      </c>
      <c r="D317" t="s">
        <v>68</v>
      </c>
    </row>
    <row r="318" spans="1:4" x14ac:dyDescent="0.25">
      <c r="A318" s="1">
        <v>44331</v>
      </c>
      <c r="B318" t="s">
        <v>71</v>
      </c>
      <c r="C318">
        <v>52.63</v>
      </c>
      <c r="D318" t="s">
        <v>68</v>
      </c>
    </row>
    <row r="319" spans="1:4" x14ac:dyDescent="0.25">
      <c r="A319" s="1">
        <v>44791</v>
      </c>
      <c r="B319" t="s">
        <v>74</v>
      </c>
      <c r="C319">
        <v>135.19</v>
      </c>
      <c r="D319" t="s">
        <v>70</v>
      </c>
    </row>
    <row r="320" spans="1:4" x14ac:dyDescent="0.25">
      <c r="A320" s="1">
        <v>44492</v>
      </c>
      <c r="B320" t="s">
        <v>72</v>
      </c>
      <c r="C320">
        <v>496.14</v>
      </c>
      <c r="D320" t="s">
        <v>68</v>
      </c>
    </row>
    <row r="321" spans="1:4" x14ac:dyDescent="0.25">
      <c r="A321" s="1">
        <v>44218</v>
      </c>
      <c r="B321" t="s">
        <v>71</v>
      </c>
      <c r="C321">
        <v>57.03</v>
      </c>
      <c r="D321" t="s">
        <v>70</v>
      </c>
    </row>
    <row r="322" spans="1:4" x14ac:dyDescent="0.25">
      <c r="A322" s="1">
        <v>44714</v>
      </c>
      <c r="B322" t="s">
        <v>67</v>
      </c>
      <c r="C322">
        <v>334.83</v>
      </c>
      <c r="D322" t="s">
        <v>68</v>
      </c>
    </row>
    <row r="323" spans="1:4" x14ac:dyDescent="0.25">
      <c r="A323" s="1">
        <v>44867</v>
      </c>
      <c r="B323" t="s">
        <v>71</v>
      </c>
      <c r="C323">
        <v>61.26</v>
      </c>
      <c r="D323" t="s">
        <v>68</v>
      </c>
    </row>
    <row r="324" spans="1:4" x14ac:dyDescent="0.25">
      <c r="A324" s="1">
        <v>44923</v>
      </c>
      <c r="B324" t="s">
        <v>75</v>
      </c>
      <c r="C324">
        <v>441.01</v>
      </c>
      <c r="D324" t="s">
        <v>70</v>
      </c>
    </row>
    <row r="325" spans="1:4" x14ac:dyDescent="0.25">
      <c r="A325" s="1">
        <v>44883</v>
      </c>
      <c r="B325" t="s">
        <v>74</v>
      </c>
      <c r="C325">
        <v>551.92999999999995</v>
      </c>
      <c r="D325" t="s">
        <v>70</v>
      </c>
    </row>
    <row r="326" spans="1:4" x14ac:dyDescent="0.25">
      <c r="A326" s="1">
        <v>44410</v>
      </c>
      <c r="B326" t="s">
        <v>74</v>
      </c>
      <c r="C326">
        <v>895.73</v>
      </c>
      <c r="D326" t="s">
        <v>68</v>
      </c>
    </row>
    <row r="327" spans="1:4" x14ac:dyDescent="0.25">
      <c r="A327" s="1">
        <v>44675</v>
      </c>
      <c r="B327" t="s">
        <v>74</v>
      </c>
      <c r="C327">
        <v>332.98</v>
      </c>
      <c r="D327" t="s">
        <v>68</v>
      </c>
    </row>
    <row r="328" spans="1:4" x14ac:dyDescent="0.25">
      <c r="A328" s="1">
        <v>44759</v>
      </c>
      <c r="B328" t="s">
        <v>76</v>
      </c>
      <c r="C328">
        <v>6.11</v>
      </c>
      <c r="D328" t="s">
        <v>70</v>
      </c>
    </row>
    <row r="329" spans="1:4" x14ac:dyDescent="0.25">
      <c r="A329" s="1">
        <v>44498</v>
      </c>
      <c r="B329" t="s">
        <v>75</v>
      </c>
      <c r="C329">
        <v>441.48</v>
      </c>
      <c r="D329" t="s">
        <v>70</v>
      </c>
    </row>
    <row r="330" spans="1:4" x14ac:dyDescent="0.25">
      <c r="A330" s="1">
        <v>44770</v>
      </c>
      <c r="B330" t="s">
        <v>69</v>
      </c>
      <c r="C330">
        <v>10.26</v>
      </c>
      <c r="D330" t="s">
        <v>68</v>
      </c>
    </row>
    <row r="331" spans="1:4" x14ac:dyDescent="0.25">
      <c r="A331" s="1">
        <v>44880</v>
      </c>
      <c r="B331" t="s">
        <v>75</v>
      </c>
      <c r="C331">
        <v>420.74</v>
      </c>
      <c r="D331" t="s">
        <v>68</v>
      </c>
    </row>
    <row r="332" spans="1:4" x14ac:dyDescent="0.25">
      <c r="A332" s="1">
        <v>44809</v>
      </c>
      <c r="B332" t="s">
        <v>76</v>
      </c>
      <c r="C332">
        <v>1.45</v>
      </c>
      <c r="D332" t="s">
        <v>70</v>
      </c>
    </row>
    <row r="333" spans="1:4" x14ac:dyDescent="0.25">
      <c r="A333" s="1">
        <v>44224</v>
      </c>
      <c r="B333" t="s">
        <v>67</v>
      </c>
      <c r="C333">
        <v>282.68</v>
      </c>
      <c r="D333" t="s">
        <v>68</v>
      </c>
    </row>
    <row r="334" spans="1:4" x14ac:dyDescent="0.25">
      <c r="A334" s="1">
        <v>44450</v>
      </c>
      <c r="B334" t="s">
        <v>75</v>
      </c>
      <c r="C334">
        <v>406.89</v>
      </c>
      <c r="D334" t="s">
        <v>70</v>
      </c>
    </row>
    <row r="335" spans="1:4" x14ac:dyDescent="0.25">
      <c r="A335" s="1">
        <v>44648</v>
      </c>
      <c r="B335" t="s">
        <v>69</v>
      </c>
      <c r="C335">
        <v>12.52</v>
      </c>
      <c r="D335" t="s">
        <v>70</v>
      </c>
    </row>
    <row r="336" spans="1:4" x14ac:dyDescent="0.25">
      <c r="A336" s="1">
        <v>44283</v>
      </c>
      <c r="B336" t="s">
        <v>71</v>
      </c>
      <c r="C336">
        <v>84.37</v>
      </c>
      <c r="D336" t="s">
        <v>70</v>
      </c>
    </row>
    <row r="337" spans="1:4" x14ac:dyDescent="0.25">
      <c r="A337" s="1">
        <v>44305</v>
      </c>
      <c r="B337" t="s">
        <v>74</v>
      </c>
      <c r="C337">
        <v>307.77</v>
      </c>
      <c r="D337" t="s">
        <v>68</v>
      </c>
    </row>
    <row r="338" spans="1:4" x14ac:dyDescent="0.25">
      <c r="A338" s="1">
        <v>44733</v>
      </c>
      <c r="B338" t="s">
        <v>71</v>
      </c>
      <c r="C338">
        <v>97.37</v>
      </c>
      <c r="D338" t="s">
        <v>70</v>
      </c>
    </row>
    <row r="339" spans="1:4" x14ac:dyDescent="0.25">
      <c r="A339" s="1">
        <v>44786</v>
      </c>
      <c r="B339" t="s">
        <v>71</v>
      </c>
      <c r="C339">
        <v>55.68</v>
      </c>
      <c r="D339" t="s">
        <v>68</v>
      </c>
    </row>
    <row r="340" spans="1:4" x14ac:dyDescent="0.25">
      <c r="A340" s="1">
        <v>44459</v>
      </c>
      <c r="B340" t="s">
        <v>67</v>
      </c>
      <c r="C340">
        <v>203.97</v>
      </c>
      <c r="D340" t="s">
        <v>70</v>
      </c>
    </row>
    <row r="341" spans="1:4" x14ac:dyDescent="0.25">
      <c r="A341" s="1">
        <v>44680</v>
      </c>
      <c r="B341" t="s">
        <v>74</v>
      </c>
      <c r="C341">
        <v>34.29</v>
      </c>
      <c r="D341" t="s">
        <v>68</v>
      </c>
    </row>
    <row r="342" spans="1:4" x14ac:dyDescent="0.25">
      <c r="A342" s="1">
        <v>44456</v>
      </c>
      <c r="B342" t="s">
        <v>76</v>
      </c>
      <c r="C342">
        <v>7.99</v>
      </c>
      <c r="D342" t="s">
        <v>68</v>
      </c>
    </row>
    <row r="343" spans="1:4" x14ac:dyDescent="0.25">
      <c r="A343" s="1">
        <v>44211</v>
      </c>
      <c r="B343" t="s">
        <v>75</v>
      </c>
      <c r="C343">
        <v>331.86</v>
      </c>
      <c r="D343" t="s">
        <v>68</v>
      </c>
    </row>
    <row r="344" spans="1:4" x14ac:dyDescent="0.25">
      <c r="A344" s="1">
        <v>44597</v>
      </c>
      <c r="B344" t="s">
        <v>69</v>
      </c>
      <c r="C344">
        <v>4.97</v>
      </c>
      <c r="D344" t="s">
        <v>68</v>
      </c>
    </row>
    <row r="345" spans="1:4" x14ac:dyDescent="0.25">
      <c r="A345" s="1">
        <v>44825</v>
      </c>
      <c r="B345" t="s">
        <v>67</v>
      </c>
      <c r="C345">
        <v>315.3</v>
      </c>
      <c r="D345" t="s">
        <v>70</v>
      </c>
    </row>
    <row r="346" spans="1:4" x14ac:dyDescent="0.25">
      <c r="A346" s="1">
        <v>44859</v>
      </c>
      <c r="B346" t="s">
        <v>72</v>
      </c>
      <c r="C346">
        <v>598.27</v>
      </c>
      <c r="D346" t="s">
        <v>68</v>
      </c>
    </row>
    <row r="347" spans="1:4" x14ac:dyDescent="0.25">
      <c r="A347" s="1">
        <v>44332</v>
      </c>
      <c r="B347" t="s">
        <v>67</v>
      </c>
      <c r="C347">
        <v>143.69</v>
      </c>
      <c r="D347" t="s">
        <v>68</v>
      </c>
    </row>
    <row r="348" spans="1:4" x14ac:dyDescent="0.25">
      <c r="A348" s="1">
        <v>44489</v>
      </c>
      <c r="B348" t="s">
        <v>74</v>
      </c>
      <c r="C348">
        <v>248.28</v>
      </c>
      <c r="D348" t="s">
        <v>68</v>
      </c>
    </row>
    <row r="349" spans="1:4" x14ac:dyDescent="0.25">
      <c r="A349" s="1">
        <v>44205</v>
      </c>
      <c r="B349" t="s">
        <v>72</v>
      </c>
      <c r="C349">
        <v>807.11</v>
      </c>
      <c r="D349" t="s">
        <v>70</v>
      </c>
    </row>
    <row r="350" spans="1:4" x14ac:dyDescent="0.25">
      <c r="A350" s="1">
        <v>44695</v>
      </c>
      <c r="B350" t="s">
        <v>67</v>
      </c>
      <c r="C350">
        <v>44.05</v>
      </c>
      <c r="D350" t="s">
        <v>68</v>
      </c>
    </row>
    <row r="351" spans="1:4" x14ac:dyDescent="0.25">
      <c r="A351" s="1">
        <v>44751</v>
      </c>
      <c r="B351" t="s">
        <v>71</v>
      </c>
      <c r="C351">
        <v>90.18</v>
      </c>
      <c r="D351" t="s">
        <v>68</v>
      </c>
    </row>
    <row r="352" spans="1:4" x14ac:dyDescent="0.25">
      <c r="A352" s="1">
        <v>44491</v>
      </c>
      <c r="B352" t="s">
        <v>67</v>
      </c>
      <c r="C352">
        <v>18.850000000000001</v>
      </c>
      <c r="D352" t="s">
        <v>70</v>
      </c>
    </row>
    <row r="353" spans="1:4" x14ac:dyDescent="0.25">
      <c r="A353" s="1">
        <v>44594</v>
      </c>
      <c r="B353" t="s">
        <v>72</v>
      </c>
      <c r="C353">
        <v>388.92</v>
      </c>
      <c r="D353" t="s">
        <v>70</v>
      </c>
    </row>
    <row r="354" spans="1:4" x14ac:dyDescent="0.25">
      <c r="A354" s="1">
        <v>44542</v>
      </c>
      <c r="B354" t="s">
        <v>67</v>
      </c>
      <c r="C354">
        <v>97.75</v>
      </c>
      <c r="D354" t="s">
        <v>70</v>
      </c>
    </row>
    <row r="355" spans="1:4" x14ac:dyDescent="0.25">
      <c r="A355" s="1">
        <v>44386</v>
      </c>
      <c r="B355" t="s">
        <v>69</v>
      </c>
      <c r="C355">
        <v>12.96</v>
      </c>
      <c r="D355" t="s">
        <v>70</v>
      </c>
    </row>
    <row r="356" spans="1:4" x14ac:dyDescent="0.25">
      <c r="A356" s="1">
        <v>44592</v>
      </c>
      <c r="B356" t="s">
        <v>76</v>
      </c>
      <c r="C356">
        <v>13.2</v>
      </c>
      <c r="D356" t="s">
        <v>70</v>
      </c>
    </row>
    <row r="357" spans="1:4" x14ac:dyDescent="0.25">
      <c r="A357" s="1">
        <v>44669</v>
      </c>
      <c r="B357" t="s">
        <v>73</v>
      </c>
      <c r="C357">
        <v>644.72</v>
      </c>
      <c r="D357" t="s">
        <v>68</v>
      </c>
    </row>
    <row r="358" spans="1:4" x14ac:dyDescent="0.25">
      <c r="A358" s="1">
        <v>44446</v>
      </c>
      <c r="B358" t="s">
        <v>75</v>
      </c>
      <c r="C358">
        <v>142.97999999999999</v>
      </c>
      <c r="D358" t="s">
        <v>70</v>
      </c>
    </row>
    <row r="359" spans="1:4" x14ac:dyDescent="0.25">
      <c r="A359" s="1">
        <v>44661</v>
      </c>
      <c r="B359" t="s">
        <v>71</v>
      </c>
      <c r="C359">
        <v>77</v>
      </c>
      <c r="D359" t="s">
        <v>70</v>
      </c>
    </row>
    <row r="360" spans="1:4" x14ac:dyDescent="0.25">
      <c r="A360" s="1">
        <v>44647</v>
      </c>
      <c r="B360" t="s">
        <v>69</v>
      </c>
      <c r="C360">
        <v>3.45</v>
      </c>
      <c r="D360" t="s">
        <v>70</v>
      </c>
    </row>
    <row r="361" spans="1:4" x14ac:dyDescent="0.25">
      <c r="A361" s="1">
        <v>44616</v>
      </c>
      <c r="B361" t="s">
        <v>72</v>
      </c>
      <c r="C361">
        <v>374.67</v>
      </c>
      <c r="D361" t="s">
        <v>68</v>
      </c>
    </row>
    <row r="362" spans="1:4" x14ac:dyDescent="0.25">
      <c r="A362" s="1">
        <v>44908</v>
      </c>
      <c r="B362" t="s">
        <v>73</v>
      </c>
      <c r="C362">
        <v>189.24</v>
      </c>
      <c r="D362" t="s">
        <v>70</v>
      </c>
    </row>
    <row r="363" spans="1:4" x14ac:dyDescent="0.25">
      <c r="A363" s="1">
        <v>44628</v>
      </c>
      <c r="B363" t="s">
        <v>67</v>
      </c>
      <c r="C363">
        <v>77.260000000000005</v>
      </c>
      <c r="D363" t="s">
        <v>68</v>
      </c>
    </row>
    <row r="364" spans="1:4" x14ac:dyDescent="0.25">
      <c r="A364" s="1">
        <v>44437</v>
      </c>
      <c r="B364" t="s">
        <v>72</v>
      </c>
      <c r="C364">
        <v>347.18</v>
      </c>
      <c r="D364" t="s">
        <v>70</v>
      </c>
    </row>
    <row r="365" spans="1:4" x14ac:dyDescent="0.25">
      <c r="A365" s="1">
        <v>44625</v>
      </c>
      <c r="B365" t="s">
        <v>76</v>
      </c>
      <c r="C365">
        <v>3.19</v>
      </c>
      <c r="D365" t="s">
        <v>70</v>
      </c>
    </row>
    <row r="366" spans="1:4" x14ac:dyDescent="0.25">
      <c r="A366" s="1">
        <v>44575</v>
      </c>
      <c r="B366" t="s">
        <v>74</v>
      </c>
      <c r="C366">
        <v>577.58000000000004</v>
      </c>
      <c r="D366" t="s">
        <v>70</v>
      </c>
    </row>
    <row r="367" spans="1:4" x14ac:dyDescent="0.25">
      <c r="A367" s="1">
        <v>44757</v>
      </c>
      <c r="B367" t="s">
        <v>67</v>
      </c>
      <c r="C367">
        <v>51.61</v>
      </c>
      <c r="D367" t="s">
        <v>68</v>
      </c>
    </row>
    <row r="368" spans="1:4" x14ac:dyDescent="0.25">
      <c r="A368" s="1">
        <v>44619</v>
      </c>
      <c r="B368" t="s">
        <v>74</v>
      </c>
      <c r="C368">
        <v>54.46</v>
      </c>
      <c r="D368" t="s">
        <v>70</v>
      </c>
    </row>
    <row r="369" spans="1:4" x14ac:dyDescent="0.25">
      <c r="A369" s="1">
        <v>44438</v>
      </c>
      <c r="B369" t="s">
        <v>69</v>
      </c>
      <c r="C369">
        <v>10.66</v>
      </c>
      <c r="D369" t="s">
        <v>68</v>
      </c>
    </row>
    <row r="370" spans="1:4" x14ac:dyDescent="0.25">
      <c r="A370" s="1">
        <v>44917</v>
      </c>
      <c r="B370" t="s">
        <v>74</v>
      </c>
      <c r="C370">
        <v>417.81</v>
      </c>
      <c r="D370" t="s">
        <v>70</v>
      </c>
    </row>
    <row r="371" spans="1:4" x14ac:dyDescent="0.25">
      <c r="A371" s="1">
        <v>44287</v>
      </c>
      <c r="B371" t="s">
        <v>71</v>
      </c>
      <c r="C371">
        <v>67.98</v>
      </c>
      <c r="D371" t="s">
        <v>68</v>
      </c>
    </row>
    <row r="372" spans="1:4" x14ac:dyDescent="0.25">
      <c r="A372" s="1">
        <v>44424</v>
      </c>
      <c r="B372" t="s">
        <v>67</v>
      </c>
      <c r="C372">
        <v>365.24</v>
      </c>
      <c r="D372" t="s">
        <v>70</v>
      </c>
    </row>
    <row r="373" spans="1:4" x14ac:dyDescent="0.25">
      <c r="A373" s="1">
        <v>44310</v>
      </c>
      <c r="B373" t="s">
        <v>67</v>
      </c>
      <c r="C373">
        <v>471.11</v>
      </c>
      <c r="D373" t="s">
        <v>70</v>
      </c>
    </row>
    <row r="374" spans="1:4" x14ac:dyDescent="0.25">
      <c r="A374" s="1">
        <v>44608</v>
      </c>
      <c r="B374" t="s">
        <v>76</v>
      </c>
      <c r="C374">
        <v>13.23</v>
      </c>
      <c r="D374" t="s">
        <v>68</v>
      </c>
    </row>
    <row r="375" spans="1:4" x14ac:dyDescent="0.25">
      <c r="A375" s="1">
        <v>44517</v>
      </c>
      <c r="B375" t="s">
        <v>67</v>
      </c>
      <c r="C375">
        <v>437.74</v>
      </c>
      <c r="D375" t="s">
        <v>68</v>
      </c>
    </row>
    <row r="376" spans="1:4" x14ac:dyDescent="0.25">
      <c r="A376" s="1">
        <v>44708</v>
      </c>
      <c r="B376" t="s">
        <v>75</v>
      </c>
      <c r="C376">
        <v>360.93</v>
      </c>
      <c r="D376" t="s">
        <v>70</v>
      </c>
    </row>
    <row r="377" spans="1:4" x14ac:dyDescent="0.25">
      <c r="A377" s="1">
        <v>44565</v>
      </c>
      <c r="B377" t="s">
        <v>69</v>
      </c>
      <c r="C377">
        <v>4.29</v>
      </c>
      <c r="D377" t="s">
        <v>68</v>
      </c>
    </row>
    <row r="378" spans="1:4" x14ac:dyDescent="0.25">
      <c r="A378" s="1">
        <v>44767</v>
      </c>
      <c r="B378" t="s">
        <v>72</v>
      </c>
      <c r="C378">
        <v>263.52</v>
      </c>
      <c r="D378" t="s">
        <v>70</v>
      </c>
    </row>
    <row r="379" spans="1:4" x14ac:dyDescent="0.25">
      <c r="A379" s="1">
        <v>44818</v>
      </c>
      <c r="B379" t="s">
        <v>73</v>
      </c>
      <c r="C379">
        <v>973.48</v>
      </c>
      <c r="D379" t="s">
        <v>68</v>
      </c>
    </row>
    <row r="380" spans="1:4" x14ac:dyDescent="0.25">
      <c r="A380" s="1">
        <v>44830</v>
      </c>
      <c r="B380" t="s">
        <v>73</v>
      </c>
      <c r="C380">
        <v>529.47</v>
      </c>
      <c r="D380" t="s">
        <v>68</v>
      </c>
    </row>
    <row r="381" spans="1:4" x14ac:dyDescent="0.25">
      <c r="A381" s="1">
        <v>44748</v>
      </c>
      <c r="B381" t="s">
        <v>73</v>
      </c>
      <c r="C381">
        <v>541.34</v>
      </c>
      <c r="D381" t="s">
        <v>70</v>
      </c>
    </row>
    <row r="382" spans="1:4" x14ac:dyDescent="0.25">
      <c r="A382" s="1">
        <v>44300</v>
      </c>
      <c r="B382" t="s">
        <v>71</v>
      </c>
      <c r="C382">
        <v>88.96</v>
      </c>
      <c r="D382" t="s">
        <v>70</v>
      </c>
    </row>
    <row r="383" spans="1:4" x14ac:dyDescent="0.25">
      <c r="A383" s="1">
        <v>44557</v>
      </c>
      <c r="B383" t="s">
        <v>75</v>
      </c>
      <c r="C383">
        <v>453.39</v>
      </c>
      <c r="D383" t="s">
        <v>70</v>
      </c>
    </row>
    <row r="384" spans="1:4" x14ac:dyDescent="0.25">
      <c r="A384" s="1">
        <v>44428</v>
      </c>
      <c r="B384" t="s">
        <v>71</v>
      </c>
      <c r="C384">
        <v>68.56</v>
      </c>
      <c r="D384" t="s">
        <v>68</v>
      </c>
    </row>
    <row r="385" spans="1:4" x14ac:dyDescent="0.25">
      <c r="A385" s="1">
        <v>44823</v>
      </c>
      <c r="B385" t="s">
        <v>71</v>
      </c>
      <c r="C385">
        <v>41.76</v>
      </c>
      <c r="D385" t="s">
        <v>68</v>
      </c>
    </row>
    <row r="386" spans="1:4" x14ac:dyDescent="0.25">
      <c r="A386" s="1">
        <v>44665</v>
      </c>
      <c r="B386" t="s">
        <v>74</v>
      </c>
      <c r="C386">
        <v>583.13</v>
      </c>
      <c r="D386" t="s">
        <v>68</v>
      </c>
    </row>
    <row r="387" spans="1:4" x14ac:dyDescent="0.25">
      <c r="A387" s="1">
        <v>44455</v>
      </c>
      <c r="B387" t="s">
        <v>75</v>
      </c>
      <c r="C387">
        <v>97.58</v>
      </c>
      <c r="D387" t="s">
        <v>70</v>
      </c>
    </row>
    <row r="388" spans="1:4" x14ac:dyDescent="0.25">
      <c r="A388" s="1">
        <v>44408</v>
      </c>
      <c r="B388" t="s">
        <v>72</v>
      </c>
      <c r="C388">
        <v>17.100000000000001</v>
      </c>
      <c r="D388" t="s">
        <v>70</v>
      </c>
    </row>
    <row r="389" spans="1:4" x14ac:dyDescent="0.25">
      <c r="A389" s="1">
        <v>44389</v>
      </c>
      <c r="B389" t="s">
        <v>67</v>
      </c>
      <c r="C389">
        <v>201.15</v>
      </c>
      <c r="D389" t="s">
        <v>68</v>
      </c>
    </row>
    <row r="390" spans="1:4" x14ac:dyDescent="0.25">
      <c r="A390" s="1">
        <v>44448</v>
      </c>
      <c r="B390" t="s">
        <v>73</v>
      </c>
      <c r="C390">
        <v>715.22</v>
      </c>
      <c r="D390" t="s">
        <v>70</v>
      </c>
    </row>
    <row r="391" spans="1:4" x14ac:dyDescent="0.25">
      <c r="A391" s="1">
        <v>44471</v>
      </c>
      <c r="B391" t="s">
        <v>73</v>
      </c>
      <c r="C391">
        <v>75.66</v>
      </c>
      <c r="D391" t="s">
        <v>70</v>
      </c>
    </row>
    <row r="392" spans="1:4" x14ac:dyDescent="0.25">
      <c r="A392" s="1">
        <v>44548</v>
      </c>
      <c r="B392" t="s">
        <v>76</v>
      </c>
      <c r="C392">
        <v>10.17</v>
      </c>
      <c r="D392" t="s">
        <v>68</v>
      </c>
    </row>
    <row r="393" spans="1:4" x14ac:dyDescent="0.25">
      <c r="A393" s="1">
        <v>44407</v>
      </c>
      <c r="B393" t="s">
        <v>74</v>
      </c>
      <c r="C393">
        <v>0.03</v>
      </c>
      <c r="D393" t="s">
        <v>68</v>
      </c>
    </row>
    <row r="394" spans="1:4" x14ac:dyDescent="0.25">
      <c r="A394" s="1">
        <v>44262</v>
      </c>
      <c r="B394" t="s">
        <v>73</v>
      </c>
      <c r="C394">
        <v>40.9</v>
      </c>
      <c r="D394" t="s">
        <v>70</v>
      </c>
    </row>
    <row r="395" spans="1:4" x14ac:dyDescent="0.25">
      <c r="A395" s="1">
        <v>44721</v>
      </c>
      <c r="B395" t="s">
        <v>74</v>
      </c>
      <c r="C395">
        <v>876.97</v>
      </c>
      <c r="D395" t="s">
        <v>68</v>
      </c>
    </row>
    <row r="396" spans="1:4" x14ac:dyDescent="0.25">
      <c r="A396" s="1">
        <v>44639</v>
      </c>
      <c r="B396" t="s">
        <v>73</v>
      </c>
      <c r="C396">
        <v>523</v>
      </c>
      <c r="D396" t="s">
        <v>70</v>
      </c>
    </row>
    <row r="397" spans="1:4" x14ac:dyDescent="0.25">
      <c r="A397" s="1">
        <v>44259</v>
      </c>
      <c r="B397" t="s">
        <v>69</v>
      </c>
      <c r="C397">
        <v>10.07</v>
      </c>
      <c r="D397" t="s">
        <v>70</v>
      </c>
    </row>
    <row r="398" spans="1:4" x14ac:dyDescent="0.25">
      <c r="A398" s="1">
        <v>44361</v>
      </c>
      <c r="B398" t="s">
        <v>72</v>
      </c>
      <c r="C398">
        <v>869.87</v>
      </c>
      <c r="D398" t="s">
        <v>70</v>
      </c>
    </row>
    <row r="399" spans="1:4" x14ac:dyDescent="0.25">
      <c r="A399" s="1">
        <v>44605</v>
      </c>
      <c r="B399" t="s">
        <v>76</v>
      </c>
      <c r="C399">
        <v>10.38</v>
      </c>
      <c r="D399" t="s">
        <v>70</v>
      </c>
    </row>
    <row r="400" spans="1:4" x14ac:dyDescent="0.25">
      <c r="A400" s="1">
        <v>44660</v>
      </c>
      <c r="B400" t="s">
        <v>72</v>
      </c>
      <c r="C400">
        <v>371.66</v>
      </c>
      <c r="D400" t="s">
        <v>68</v>
      </c>
    </row>
    <row r="401" spans="1:4" x14ac:dyDescent="0.25">
      <c r="A401" s="1">
        <v>44898</v>
      </c>
      <c r="B401" t="s">
        <v>76</v>
      </c>
      <c r="C401">
        <v>3.54</v>
      </c>
      <c r="D401" t="s">
        <v>68</v>
      </c>
    </row>
    <row r="402" spans="1:4" x14ac:dyDescent="0.25">
      <c r="A402" s="1">
        <v>44577</v>
      </c>
      <c r="B402" t="s">
        <v>74</v>
      </c>
      <c r="C402">
        <v>362.15</v>
      </c>
      <c r="D402" t="s">
        <v>70</v>
      </c>
    </row>
    <row r="403" spans="1:4" x14ac:dyDescent="0.25">
      <c r="A403" s="1">
        <v>44535</v>
      </c>
      <c r="B403" t="s">
        <v>71</v>
      </c>
      <c r="C403">
        <v>42.95</v>
      </c>
      <c r="D403" t="s">
        <v>70</v>
      </c>
    </row>
    <row r="404" spans="1:4" x14ac:dyDescent="0.25">
      <c r="A404" s="1">
        <v>44233</v>
      </c>
      <c r="B404" t="s">
        <v>69</v>
      </c>
      <c r="C404">
        <v>3.97</v>
      </c>
      <c r="D404" t="s">
        <v>70</v>
      </c>
    </row>
    <row r="405" spans="1:4" x14ac:dyDescent="0.25">
      <c r="A405" s="1">
        <v>44229</v>
      </c>
      <c r="B405" t="s">
        <v>76</v>
      </c>
      <c r="C405">
        <v>0.96</v>
      </c>
      <c r="D405" t="s">
        <v>70</v>
      </c>
    </row>
    <row r="406" spans="1:4" x14ac:dyDescent="0.25">
      <c r="A406" s="1">
        <v>44856</v>
      </c>
      <c r="B406" t="s">
        <v>75</v>
      </c>
      <c r="C406">
        <v>98.98</v>
      </c>
      <c r="D406" t="s">
        <v>70</v>
      </c>
    </row>
    <row r="407" spans="1:4" x14ac:dyDescent="0.25">
      <c r="A407" s="1">
        <v>44737</v>
      </c>
      <c r="B407" t="s">
        <v>76</v>
      </c>
      <c r="C407">
        <v>3.95</v>
      </c>
      <c r="D407" t="s">
        <v>70</v>
      </c>
    </row>
    <row r="408" spans="1:4" x14ac:dyDescent="0.25">
      <c r="A408" s="1">
        <v>44778</v>
      </c>
      <c r="B408" t="s">
        <v>72</v>
      </c>
      <c r="C408">
        <v>960.08</v>
      </c>
      <c r="D408" t="s">
        <v>70</v>
      </c>
    </row>
    <row r="409" spans="1:4" x14ac:dyDescent="0.25">
      <c r="A409" s="1">
        <v>44840</v>
      </c>
      <c r="B409" t="s">
        <v>73</v>
      </c>
      <c r="C409">
        <v>612.92999999999995</v>
      </c>
      <c r="D409" t="s">
        <v>70</v>
      </c>
    </row>
    <row r="410" spans="1:4" x14ac:dyDescent="0.25">
      <c r="A410" s="1">
        <v>44541</v>
      </c>
      <c r="B410" t="s">
        <v>73</v>
      </c>
      <c r="C410">
        <v>949.02</v>
      </c>
      <c r="D410" t="s">
        <v>68</v>
      </c>
    </row>
    <row r="411" spans="1:4" x14ac:dyDescent="0.25">
      <c r="A411" s="1">
        <v>44811</v>
      </c>
      <c r="B411" t="s">
        <v>76</v>
      </c>
      <c r="C411">
        <v>12.05</v>
      </c>
      <c r="D411" t="s">
        <v>68</v>
      </c>
    </row>
    <row r="412" spans="1:4" x14ac:dyDescent="0.25">
      <c r="A412" s="1">
        <v>44441</v>
      </c>
      <c r="B412" t="s">
        <v>74</v>
      </c>
      <c r="C412">
        <v>164.93</v>
      </c>
      <c r="D412" t="s">
        <v>70</v>
      </c>
    </row>
    <row r="413" spans="1:4" x14ac:dyDescent="0.25">
      <c r="A413" s="1">
        <v>44730</v>
      </c>
      <c r="B413" t="s">
        <v>76</v>
      </c>
      <c r="C413">
        <v>10.99</v>
      </c>
      <c r="D413" t="s">
        <v>68</v>
      </c>
    </row>
    <row r="414" spans="1:4" x14ac:dyDescent="0.25">
      <c r="A414" s="1">
        <v>44311</v>
      </c>
      <c r="B414" t="s">
        <v>69</v>
      </c>
      <c r="C414">
        <v>1.7</v>
      </c>
      <c r="D414" t="s">
        <v>70</v>
      </c>
    </row>
    <row r="415" spans="1:4" x14ac:dyDescent="0.25">
      <c r="A415" s="1">
        <v>44895</v>
      </c>
      <c r="B415" t="s">
        <v>74</v>
      </c>
      <c r="C415">
        <v>125.78</v>
      </c>
      <c r="D415" t="s">
        <v>70</v>
      </c>
    </row>
    <row r="416" spans="1:4" x14ac:dyDescent="0.25">
      <c r="A416" s="1">
        <v>44769</v>
      </c>
      <c r="B416" t="s">
        <v>76</v>
      </c>
      <c r="C416">
        <v>6.36</v>
      </c>
      <c r="D416" t="s">
        <v>68</v>
      </c>
    </row>
    <row r="417" spans="1:4" x14ac:dyDescent="0.25">
      <c r="A417" s="1">
        <v>44552</v>
      </c>
      <c r="B417" t="s">
        <v>76</v>
      </c>
      <c r="C417">
        <v>5.51</v>
      </c>
      <c r="D417" t="s">
        <v>70</v>
      </c>
    </row>
    <row r="418" spans="1:4" x14ac:dyDescent="0.25">
      <c r="A418" s="1">
        <v>44746</v>
      </c>
      <c r="B418" t="s">
        <v>72</v>
      </c>
      <c r="C418">
        <v>505.25</v>
      </c>
      <c r="D418" t="s">
        <v>70</v>
      </c>
    </row>
    <row r="419" spans="1:4" x14ac:dyDescent="0.25">
      <c r="A419" s="1">
        <v>44804</v>
      </c>
      <c r="B419" t="s">
        <v>72</v>
      </c>
      <c r="C419">
        <v>990.87</v>
      </c>
      <c r="D419" t="s">
        <v>68</v>
      </c>
    </row>
    <row r="420" spans="1:4" x14ac:dyDescent="0.25">
      <c r="A420" s="1">
        <v>44613</v>
      </c>
      <c r="B420" t="s">
        <v>72</v>
      </c>
      <c r="C420">
        <v>684.39</v>
      </c>
      <c r="D420" t="s">
        <v>70</v>
      </c>
    </row>
    <row r="421" spans="1:4" x14ac:dyDescent="0.25">
      <c r="A421" s="1">
        <v>44636</v>
      </c>
      <c r="B421" t="s">
        <v>76</v>
      </c>
      <c r="C421">
        <v>4.88</v>
      </c>
      <c r="D421" t="s">
        <v>68</v>
      </c>
    </row>
    <row r="422" spans="1:4" x14ac:dyDescent="0.25">
      <c r="A422" s="1">
        <v>44538</v>
      </c>
      <c r="B422" t="s">
        <v>69</v>
      </c>
      <c r="C422">
        <v>6.59</v>
      </c>
      <c r="D422" t="s">
        <v>68</v>
      </c>
    </row>
    <row r="423" spans="1:4" x14ac:dyDescent="0.25">
      <c r="A423" s="1">
        <v>44882</v>
      </c>
      <c r="B423" t="s">
        <v>74</v>
      </c>
      <c r="C423">
        <v>385.1</v>
      </c>
      <c r="D423" t="s">
        <v>68</v>
      </c>
    </row>
    <row r="424" spans="1:4" x14ac:dyDescent="0.25">
      <c r="A424" s="1">
        <v>44841</v>
      </c>
      <c r="B424" t="s">
        <v>76</v>
      </c>
      <c r="C424">
        <v>7.17</v>
      </c>
      <c r="D424" t="s">
        <v>68</v>
      </c>
    </row>
    <row r="425" spans="1:4" x14ac:dyDescent="0.25">
      <c r="A425" s="1">
        <v>44803</v>
      </c>
      <c r="B425" t="s">
        <v>74</v>
      </c>
      <c r="C425">
        <v>47.58</v>
      </c>
      <c r="D425" t="s">
        <v>68</v>
      </c>
    </row>
    <row r="426" spans="1:4" x14ac:dyDescent="0.25">
      <c r="A426" s="1">
        <v>44201</v>
      </c>
      <c r="B426" t="s">
        <v>74</v>
      </c>
      <c r="C426">
        <v>305.35000000000002</v>
      </c>
      <c r="D426" t="s">
        <v>70</v>
      </c>
    </row>
    <row r="427" spans="1:4" x14ac:dyDescent="0.25">
      <c r="A427" s="1">
        <v>44485</v>
      </c>
      <c r="B427" t="s">
        <v>69</v>
      </c>
      <c r="C427">
        <v>9.7899999999999991</v>
      </c>
      <c r="D427" t="s">
        <v>68</v>
      </c>
    </row>
    <row r="428" spans="1:4" x14ac:dyDescent="0.25">
      <c r="A428" s="1">
        <v>44526</v>
      </c>
      <c r="B428" t="s">
        <v>72</v>
      </c>
      <c r="C428">
        <v>928.31</v>
      </c>
      <c r="D428" t="s">
        <v>70</v>
      </c>
    </row>
    <row r="429" spans="1:4" x14ac:dyDescent="0.25">
      <c r="A429" s="1">
        <v>44318</v>
      </c>
      <c r="B429" t="s">
        <v>74</v>
      </c>
      <c r="C429">
        <v>804.76</v>
      </c>
      <c r="D429" t="s">
        <v>68</v>
      </c>
    </row>
    <row r="430" spans="1:4" x14ac:dyDescent="0.25">
      <c r="A430" s="1">
        <v>44754</v>
      </c>
      <c r="B430" t="s">
        <v>74</v>
      </c>
      <c r="C430">
        <v>501.18</v>
      </c>
      <c r="D430" t="s">
        <v>70</v>
      </c>
    </row>
    <row r="431" spans="1:4" x14ac:dyDescent="0.25">
      <c r="A431" s="1">
        <v>44560</v>
      </c>
      <c r="B431" t="s">
        <v>73</v>
      </c>
      <c r="C431">
        <v>192.25</v>
      </c>
      <c r="D431" t="s">
        <v>70</v>
      </c>
    </row>
    <row r="432" spans="1:4" x14ac:dyDescent="0.25">
      <c r="A432" s="1">
        <v>44398</v>
      </c>
      <c r="B432" t="s">
        <v>76</v>
      </c>
      <c r="C432">
        <v>5.99</v>
      </c>
      <c r="D432" t="s">
        <v>68</v>
      </c>
    </row>
    <row r="433" spans="1:4" x14ac:dyDescent="0.25">
      <c r="A433" s="1">
        <v>44500</v>
      </c>
      <c r="B433" t="s">
        <v>67</v>
      </c>
      <c r="C433">
        <v>295.42</v>
      </c>
      <c r="D433" t="s">
        <v>70</v>
      </c>
    </row>
    <row r="434" spans="1:4" x14ac:dyDescent="0.25">
      <c r="A434" s="1">
        <v>44692</v>
      </c>
      <c r="B434" t="s">
        <v>71</v>
      </c>
      <c r="C434">
        <v>65.180000000000007</v>
      </c>
      <c r="D434" t="s">
        <v>70</v>
      </c>
    </row>
    <row r="435" spans="1:4" x14ac:dyDescent="0.25">
      <c r="A435" s="1">
        <v>44231</v>
      </c>
      <c r="B435" t="s">
        <v>74</v>
      </c>
      <c r="C435">
        <v>592.29</v>
      </c>
      <c r="D435" t="s">
        <v>68</v>
      </c>
    </row>
    <row r="436" spans="1:4" x14ac:dyDescent="0.25">
      <c r="A436" s="1">
        <v>44879</v>
      </c>
      <c r="B436" t="s">
        <v>67</v>
      </c>
      <c r="C436">
        <v>250.05</v>
      </c>
      <c r="D436" t="s">
        <v>70</v>
      </c>
    </row>
    <row r="437" spans="1:4" x14ac:dyDescent="0.25">
      <c r="A437" s="1">
        <v>44414</v>
      </c>
      <c r="B437" t="s">
        <v>69</v>
      </c>
      <c r="C437">
        <v>9.9499999999999993</v>
      </c>
      <c r="D437" t="s">
        <v>70</v>
      </c>
    </row>
    <row r="438" spans="1:4" x14ac:dyDescent="0.25">
      <c r="A438" s="1">
        <v>44876</v>
      </c>
      <c r="B438" t="s">
        <v>71</v>
      </c>
      <c r="C438">
        <v>96.46</v>
      </c>
      <c r="D438" t="s">
        <v>70</v>
      </c>
    </row>
    <row r="439" spans="1:4" x14ac:dyDescent="0.25">
      <c r="A439" s="1">
        <v>44615</v>
      </c>
      <c r="B439" t="s">
        <v>75</v>
      </c>
      <c r="C439">
        <v>252.45</v>
      </c>
      <c r="D439" t="s">
        <v>70</v>
      </c>
    </row>
    <row r="440" spans="1:4" x14ac:dyDescent="0.25">
      <c r="A440" s="1">
        <v>44290</v>
      </c>
      <c r="B440" t="s">
        <v>75</v>
      </c>
      <c r="C440">
        <v>375.81</v>
      </c>
      <c r="D440" t="s">
        <v>70</v>
      </c>
    </row>
    <row r="441" spans="1:4" x14ac:dyDescent="0.25">
      <c r="A441" s="1">
        <v>44824</v>
      </c>
      <c r="B441" t="s">
        <v>71</v>
      </c>
      <c r="C441">
        <v>43.26</v>
      </c>
      <c r="D441" t="s">
        <v>68</v>
      </c>
    </row>
    <row r="442" spans="1:4" x14ac:dyDescent="0.25">
      <c r="A442" s="1">
        <v>44330</v>
      </c>
      <c r="B442" t="s">
        <v>67</v>
      </c>
      <c r="C442">
        <v>54.58</v>
      </c>
      <c r="D442" t="s">
        <v>70</v>
      </c>
    </row>
    <row r="443" spans="1:4" x14ac:dyDescent="0.25">
      <c r="A443" s="1">
        <v>44480</v>
      </c>
      <c r="B443" t="s">
        <v>75</v>
      </c>
      <c r="C443">
        <v>346.29</v>
      </c>
      <c r="D443" t="s">
        <v>68</v>
      </c>
    </row>
    <row r="444" spans="1:4" x14ac:dyDescent="0.25">
      <c r="A444" s="1">
        <v>44874</v>
      </c>
      <c r="B444" t="s">
        <v>69</v>
      </c>
      <c r="C444">
        <v>4.3</v>
      </c>
      <c r="D444" t="s">
        <v>68</v>
      </c>
    </row>
    <row r="445" spans="1:4" x14ac:dyDescent="0.25">
      <c r="A445" s="1">
        <v>44279</v>
      </c>
      <c r="B445" t="s">
        <v>73</v>
      </c>
      <c r="C445">
        <v>364.67</v>
      </c>
      <c r="D445" t="s">
        <v>68</v>
      </c>
    </row>
    <row r="446" spans="1:4" x14ac:dyDescent="0.25">
      <c r="A446" s="1">
        <v>44909</v>
      </c>
      <c r="B446" t="s">
        <v>75</v>
      </c>
      <c r="C446">
        <v>285.58</v>
      </c>
      <c r="D446" t="s">
        <v>68</v>
      </c>
    </row>
    <row r="447" spans="1:4" x14ac:dyDescent="0.25">
      <c r="A447" s="1">
        <v>44672</v>
      </c>
      <c r="B447" t="s">
        <v>75</v>
      </c>
      <c r="C447">
        <v>118.5</v>
      </c>
      <c r="D447" t="s">
        <v>70</v>
      </c>
    </row>
    <row r="448" spans="1:4" x14ac:dyDescent="0.25">
      <c r="A448" s="1">
        <v>44392</v>
      </c>
      <c r="B448" t="s">
        <v>76</v>
      </c>
      <c r="C448">
        <v>11.66</v>
      </c>
      <c r="D448" t="s">
        <v>68</v>
      </c>
    </row>
    <row r="449" spans="1:4" x14ac:dyDescent="0.25">
      <c r="A449" s="1">
        <v>44611</v>
      </c>
      <c r="B449" t="s">
        <v>76</v>
      </c>
      <c r="C449">
        <v>5.9</v>
      </c>
      <c r="D449" t="s">
        <v>68</v>
      </c>
    </row>
    <row r="450" spans="1:4" x14ac:dyDescent="0.25">
      <c r="A450" s="1">
        <v>44736</v>
      </c>
      <c r="B450" t="s">
        <v>71</v>
      </c>
      <c r="C450">
        <v>87.94</v>
      </c>
      <c r="D450" t="s">
        <v>70</v>
      </c>
    </row>
    <row r="451" spans="1:4" x14ac:dyDescent="0.25">
      <c r="A451" s="1">
        <v>44462</v>
      </c>
      <c r="B451" t="s">
        <v>74</v>
      </c>
      <c r="C451">
        <v>174.75</v>
      </c>
      <c r="D451" t="s">
        <v>70</v>
      </c>
    </row>
    <row r="452" spans="1:4" x14ac:dyDescent="0.25">
      <c r="A452" s="1">
        <v>44345</v>
      </c>
      <c r="B452" t="s">
        <v>67</v>
      </c>
      <c r="C452">
        <v>444.17</v>
      </c>
      <c r="D452" t="s">
        <v>68</v>
      </c>
    </row>
    <row r="453" spans="1:4" x14ac:dyDescent="0.25">
      <c r="A453" s="1">
        <v>44802</v>
      </c>
      <c r="B453" t="s">
        <v>75</v>
      </c>
      <c r="C453">
        <v>383.42</v>
      </c>
      <c r="D453" t="s">
        <v>68</v>
      </c>
    </row>
    <row r="454" spans="1:4" x14ac:dyDescent="0.25">
      <c r="A454" s="1">
        <v>44519</v>
      </c>
      <c r="B454" t="s">
        <v>69</v>
      </c>
      <c r="C454">
        <v>1.51</v>
      </c>
      <c r="D454" t="s">
        <v>70</v>
      </c>
    </row>
    <row r="455" spans="1:4" x14ac:dyDescent="0.25">
      <c r="A455" s="1">
        <v>44547</v>
      </c>
      <c r="B455" t="s">
        <v>74</v>
      </c>
      <c r="C455">
        <v>833.36</v>
      </c>
      <c r="D455" t="s">
        <v>70</v>
      </c>
    </row>
    <row r="456" spans="1:4" x14ac:dyDescent="0.25">
      <c r="A456" s="1">
        <v>44796</v>
      </c>
      <c r="B456" t="s">
        <v>74</v>
      </c>
      <c r="C456">
        <v>471.54</v>
      </c>
      <c r="D456" t="s">
        <v>70</v>
      </c>
    </row>
    <row r="457" spans="1:4" x14ac:dyDescent="0.25">
      <c r="A457" s="1">
        <v>44871</v>
      </c>
      <c r="B457" t="s">
        <v>69</v>
      </c>
      <c r="C457">
        <v>1.56</v>
      </c>
      <c r="D457" t="s">
        <v>68</v>
      </c>
    </row>
    <row r="458" spans="1:4" x14ac:dyDescent="0.25">
      <c r="A458" s="1">
        <v>44589</v>
      </c>
      <c r="B458" t="s">
        <v>69</v>
      </c>
      <c r="C458">
        <v>9.64</v>
      </c>
      <c r="D458" t="s">
        <v>68</v>
      </c>
    </row>
    <row r="459" spans="1:4" x14ac:dyDescent="0.25">
      <c r="A459" s="1">
        <v>44731</v>
      </c>
      <c r="B459" t="s">
        <v>76</v>
      </c>
      <c r="C459">
        <v>9.06</v>
      </c>
      <c r="D459" t="s">
        <v>68</v>
      </c>
    </row>
    <row r="460" spans="1:4" x14ac:dyDescent="0.25">
      <c r="A460" s="1">
        <v>44504</v>
      </c>
      <c r="B460" t="s">
        <v>74</v>
      </c>
      <c r="C460">
        <v>617.9</v>
      </c>
      <c r="D460" t="s">
        <v>70</v>
      </c>
    </row>
    <row r="461" spans="1:4" x14ac:dyDescent="0.25">
      <c r="A461" s="1">
        <v>44199</v>
      </c>
      <c r="B461" t="s">
        <v>76</v>
      </c>
      <c r="C461">
        <v>6.31</v>
      </c>
      <c r="D461" t="s">
        <v>70</v>
      </c>
    </row>
    <row r="462" spans="1:4" x14ac:dyDescent="0.25">
      <c r="A462" s="1">
        <v>44546</v>
      </c>
      <c r="B462" t="s">
        <v>74</v>
      </c>
      <c r="C462">
        <v>292.93</v>
      </c>
      <c r="D462" t="s">
        <v>70</v>
      </c>
    </row>
    <row r="463" spans="1:4" x14ac:dyDescent="0.25">
      <c r="A463" s="1">
        <v>44333</v>
      </c>
      <c r="B463" t="s">
        <v>76</v>
      </c>
      <c r="C463">
        <v>9.57</v>
      </c>
      <c r="D463" t="s">
        <v>70</v>
      </c>
    </row>
    <row r="464" spans="1:4" x14ac:dyDescent="0.25">
      <c r="A464" s="1">
        <v>44622</v>
      </c>
      <c r="B464" t="s">
        <v>67</v>
      </c>
      <c r="C464">
        <v>339.53</v>
      </c>
      <c r="D464" t="s">
        <v>70</v>
      </c>
    </row>
    <row r="465" spans="1:4" x14ac:dyDescent="0.25">
      <c r="A465" s="1">
        <v>44578</v>
      </c>
      <c r="B465" t="s">
        <v>76</v>
      </c>
      <c r="C465">
        <v>8.56</v>
      </c>
      <c r="D465" t="s">
        <v>70</v>
      </c>
    </row>
    <row r="466" spans="1:4" x14ac:dyDescent="0.25">
      <c r="A466" s="1">
        <v>44309</v>
      </c>
      <c r="B466" t="s">
        <v>72</v>
      </c>
      <c r="C466">
        <v>53.86</v>
      </c>
      <c r="D466" t="s">
        <v>70</v>
      </c>
    </row>
    <row r="467" spans="1:4" x14ac:dyDescent="0.25">
      <c r="A467" s="1">
        <v>44265</v>
      </c>
      <c r="B467" t="s">
        <v>75</v>
      </c>
      <c r="C467">
        <v>116.88</v>
      </c>
      <c r="D467" t="s">
        <v>68</v>
      </c>
    </row>
    <row r="468" spans="1:4" x14ac:dyDescent="0.25">
      <c r="A468" s="1">
        <v>44598</v>
      </c>
      <c r="B468" t="s">
        <v>73</v>
      </c>
      <c r="C468">
        <v>409.46</v>
      </c>
      <c r="D468" t="s">
        <v>68</v>
      </c>
    </row>
    <row r="469" spans="1:4" x14ac:dyDescent="0.25">
      <c r="A469" s="1">
        <v>44739</v>
      </c>
      <c r="B469" t="s">
        <v>67</v>
      </c>
      <c r="C469">
        <v>273.35000000000002</v>
      </c>
      <c r="D469" t="s">
        <v>70</v>
      </c>
    </row>
    <row r="470" spans="1:4" x14ac:dyDescent="0.25">
      <c r="A470" s="1">
        <v>44545</v>
      </c>
      <c r="B470" t="s">
        <v>76</v>
      </c>
      <c r="C470">
        <v>1.64</v>
      </c>
      <c r="D470" t="s">
        <v>68</v>
      </c>
    </row>
    <row r="471" spans="1:4" x14ac:dyDescent="0.25">
      <c r="A471" s="1">
        <v>44847</v>
      </c>
      <c r="B471" t="s">
        <v>74</v>
      </c>
      <c r="C471">
        <v>624.87</v>
      </c>
      <c r="D471" t="s">
        <v>70</v>
      </c>
    </row>
    <row r="472" spans="1:4" x14ac:dyDescent="0.25">
      <c r="A472" s="1">
        <v>44272</v>
      </c>
      <c r="B472" t="s">
        <v>75</v>
      </c>
      <c r="C472">
        <v>476.05</v>
      </c>
      <c r="D472" t="s">
        <v>70</v>
      </c>
    </row>
    <row r="473" spans="1:4" x14ac:dyDescent="0.25">
      <c r="A473" s="1">
        <v>44901</v>
      </c>
      <c r="B473" t="s">
        <v>72</v>
      </c>
      <c r="C473">
        <v>274.3</v>
      </c>
      <c r="D473" t="s">
        <v>70</v>
      </c>
    </row>
    <row r="474" spans="1:4" x14ac:dyDescent="0.25">
      <c r="A474" s="1">
        <v>44857</v>
      </c>
      <c r="B474" t="s">
        <v>69</v>
      </c>
      <c r="C474">
        <v>6.83</v>
      </c>
      <c r="D474" t="s">
        <v>70</v>
      </c>
    </row>
    <row r="475" spans="1:4" x14ac:dyDescent="0.25">
      <c r="A475" s="1">
        <v>44875</v>
      </c>
      <c r="B475" t="s">
        <v>75</v>
      </c>
      <c r="C475">
        <v>335.69</v>
      </c>
      <c r="D475" t="s">
        <v>70</v>
      </c>
    </row>
    <row r="476" spans="1:4" x14ac:dyDescent="0.25">
      <c r="A476" s="1">
        <v>44911</v>
      </c>
      <c r="B476" t="s">
        <v>67</v>
      </c>
      <c r="C476">
        <v>457.04</v>
      </c>
      <c r="D476" t="s">
        <v>70</v>
      </c>
    </row>
    <row r="477" spans="1:4" x14ac:dyDescent="0.25">
      <c r="A477" s="1">
        <v>44694</v>
      </c>
      <c r="B477" t="s">
        <v>72</v>
      </c>
      <c r="C477">
        <v>503.05</v>
      </c>
      <c r="D477" t="s">
        <v>70</v>
      </c>
    </row>
    <row r="478" spans="1:4" x14ac:dyDescent="0.25">
      <c r="A478" s="1">
        <v>44743</v>
      </c>
      <c r="B478" t="s">
        <v>75</v>
      </c>
      <c r="C478">
        <v>291.25</v>
      </c>
      <c r="D478" t="s">
        <v>70</v>
      </c>
    </row>
    <row r="479" spans="1:4" x14ac:dyDescent="0.25">
      <c r="A479" s="1">
        <v>44358</v>
      </c>
      <c r="B479" t="s">
        <v>74</v>
      </c>
      <c r="C479">
        <v>573.72</v>
      </c>
      <c r="D479" t="s">
        <v>68</v>
      </c>
    </row>
    <row r="480" spans="1:4" x14ac:dyDescent="0.25">
      <c r="A480" s="1">
        <v>44308</v>
      </c>
      <c r="B480" t="s">
        <v>71</v>
      </c>
      <c r="C480">
        <v>73.34</v>
      </c>
      <c r="D480" t="s">
        <v>70</v>
      </c>
    </row>
    <row r="481" spans="1:4" x14ac:dyDescent="0.25">
      <c r="A481" s="1">
        <v>44855</v>
      </c>
      <c r="B481" t="s">
        <v>71</v>
      </c>
      <c r="C481">
        <v>66.47</v>
      </c>
      <c r="D481" t="s">
        <v>68</v>
      </c>
    </row>
    <row r="482" spans="1:4" x14ac:dyDescent="0.25">
      <c r="A482" s="1">
        <v>44922</v>
      </c>
      <c r="B482" t="s">
        <v>73</v>
      </c>
      <c r="C482">
        <v>811.75</v>
      </c>
      <c r="D482" t="s">
        <v>70</v>
      </c>
    </row>
    <row r="483" spans="1:4" x14ac:dyDescent="0.25">
      <c r="A483" s="1">
        <v>44907</v>
      </c>
      <c r="B483" t="s">
        <v>76</v>
      </c>
      <c r="C483">
        <v>7.94</v>
      </c>
      <c r="D483" t="s">
        <v>68</v>
      </c>
    </row>
    <row r="484" spans="1:4" x14ac:dyDescent="0.25">
      <c r="A484" s="1">
        <v>44350</v>
      </c>
      <c r="B484" t="s">
        <v>71</v>
      </c>
      <c r="C484">
        <v>62.77</v>
      </c>
      <c r="D484" t="s">
        <v>68</v>
      </c>
    </row>
    <row r="485" spans="1:4" x14ac:dyDescent="0.25">
      <c r="A485" s="1">
        <v>44473</v>
      </c>
      <c r="B485" t="s">
        <v>76</v>
      </c>
      <c r="C485">
        <v>1.02</v>
      </c>
      <c r="D485" t="s">
        <v>68</v>
      </c>
    </row>
    <row r="486" spans="1:4" x14ac:dyDescent="0.25">
      <c r="A486" s="1">
        <v>44603</v>
      </c>
      <c r="B486" t="s">
        <v>74</v>
      </c>
      <c r="C486">
        <v>942.51</v>
      </c>
      <c r="D486" t="s">
        <v>70</v>
      </c>
    </row>
    <row r="487" spans="1:4" x14ac:dyDescent="0.25">
      <c r="A487" s="1">
        <v>44302</v>
      </c>
      <c r="B487" t="s">
        <v>74</v>
      </c>
      <c r="C487">
        <v>483.51</v>
      </c>
      <c r="D487" t="s">
        <v>70</v>
      </c>
    </row>
    <row r="488" spans="1:4" x14ac:dyDescent="0.25">
      <c r="A488" s="1">
        <v>44858</v>
      </c>
      <c r="B488" t="s">
        <v>67</v>
      </c>
      <c r="C488">
        <v>69.790000000000006</v>
      </c>
      <c r="D488" t="s">
        <v>68</v>
      </c>
    </row>
    <row r="489" spans="1:4" x14ac:dyDescent="0.25">
      <c r="A489" s="1">
        <v>44627</v>
      </c>
      <c r="B489" t="s">
        <v>76</v>
      </c>
      <c r="C489">
        <v>8.69</v>
      </c>
      <c r="D489" t="s">
        <v>70</v>
      </c>
    </row>
    <row r="490" spans="1:4" x14ac:dyDescent="0.25">
      <c r="A490" s="1">
        <v>44375</v>
      </c>
      <c r="B490" t="s">
        <v>67</v>
      </c>
      <c r="C490">
        <v>477.68</v>
      </c>
      <c r="D490" t="s">
        <v>70</v>
      </c>
    </row>
    <row r="491" spans="1:4" x14ac:dyDescent="0.25">
      <c r="A491" s="1">
        <v>44562</v>
      </c>
      <c r="B491" t="s">
        <v>72</v>
      </c>
      <c r="C491">
        <v>428.63</v>
      </c>
      <c r="D491" t="s">
        <v>70</v>
      </c>
    </row>
    <row r="492" spans="1:4" x14ac:dyDescent="0.25">
      <c r="A492" s="1">
        <v>44903</v>
      </c>
      <c r="B492" t="s">
        <v>75</v>
      </c>
      <c r="C492">
        <v>491.49</v>
      </c>
      <c r="D492" t="s">
        <v>70</v>
      </c>
    </row>
    <row r="493" spans="1:4" x14ac:dyDescent="0.25">
      <c r="A493" s="1">
        <v>44324</v>
      </c>
      <c r="B493" t="s">
        <v>73</v>
      </c>
      <c r="C493">
        <v>421.26</v>
      </c>
      <c r="D493" t="s">
        <v>68</v>
      </c>
    </row>
    <row r="494" spans="1:4" x14ac:dyDescent="0.25">
      <c r="A494" s="1">
        <v>44658</v>
      </c>
      <c r="B494" t="s">
        <v>72</v>
      </c>
      <c r="C494">
        <v>217.57</v>
      </c>
      <c r="D494" t="s">
        <v>68</v>
      </c>
    </row>
    <row r="495" spans="1:4" x14ac:dyDescent="0.25">
      <c r="A495" s="1">
        <v>44872</v>
      </c>
      <c r="B495" t="s">
        <v>72</v>
      </c>
      <c r="C495">
        <v>596</v>
      </c>
      <c r="D495" t="s">
        <v>70</v>
      </c>
    </row>
    <row r="496" spans="1:4" x14ac:dyDescent="0.25">
      <c r="A496" s="1">
        <v>44527</v>
      </c>
      <c r="B496" t="s">
        <v>72</v>
      </c>
      <c r="C496">
        <v>468.29</v>
      </c>
      <c r="D496" t="s">
        <v>68</v>
      </c>
    </row>
    <row r="497" spans="1:4" x14ac:dyDescent="0.25">
      <c r="A497" s="1">
        <v>44716</v>
      </c>
      <c r="B497" t="s">
        <v>74</v>
      </c>
      <c r="C497">
        <v>92.5</v>
      </c>
      <c r="D497" t="s">
        <v>70</v>
      </c>
    </row>
    <row r="498" spans="1:4" x14ac:dyDescent="0.25">
      <c r="A498" s="1">
        <v>44924</v>
      </c>
      <c r="B498" t="s">
        <v>72</v>
      </c>
      <c r="C498">
        <v>955.94</v>
      </c>
      <c r="D498" t="s">
        <v>70</v>
      </c>
    </row>
    <row r="499" spans="1:4" x14ac:dyDescent="0.25">
      <c r="A499" s="1">
        <v>44651</v>
      </c>
      <c r="B499" t="s">
        <v>69</v>
      </c>
      <c r="C499">
        <v>5.56</v>
      </c>
      <c r="D499" t="s">
        <v>70</v>
      </c>
    </row>
    <row r="500" spans="1:4" x14ac:dyDescent="0.25">
      <c r="A500" s="1">
        <v>44349</v>
      </c>
      <c r="B500" t="s">
        <v>73</v>
      </c>
      <c r="C500">
        <v>232.21</v>
      </c>
      <c r="D500" t="s">
        <v>68</v>
      </c>
    </row>
    <row r="501" spans="1:4" x14ac:dyDescent="0.25">
      <c r="A501" s="1">
        <v>44572</v>
      </c>
      <c r="B501" t="s">
        <v>67</v>
      </c>
      <c r="C501">
        <v>404.07</v>
      </c>
      <c r="D501" t="s">
        <v>70</v>
      </c>
    </row>
    <row r="502" spans="1:4" x14ac:dyDescent="0.25">
      <c r="A502" s="1">
        <v>44232</v>
      </c>
      <c r="B502" t="s">
        <v>73</v>
      </c>
      <c r="C502">
        <v>421.23</v>
      </c>
      <c r="D502" t="s">
        <v>70</v>
      </c>
    </row>
    <row r="503" spans="1:4" x14ac:dyDescent="0.25">
      <c r="A503" s="1">
        <v>44380</v>
      </c>
      <c r="B503" t="s">
        <v>71</v>
      </c>
      <c r="C503">
        <v>79.239999999999995</v>
      </c>
      <c r="D503" t="s">
        <v>68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57A7-8CD8-4206-9C17-4ACC83D59B54}">
  <dimension ref="A1:M21"/>
  <sheetViews>
    <sheetView tabSelected="1" zoomScale="85" zoomScaleNormal="85" workbookViewId="0">
      <selection activeCell="W32" sqref="W32"/>
    </sheetView>
  </sheetViews>
  <sheetFormatPr defaultRowHeight="15" x14ac:dyDescent="0.25"/>
  <sheetData>
    <row r="1" spans="1:13" ht="45" x14ac:dyDescent="0.6">
      <c r="H1" s="4" t="s">
        <v>137</v>
      </c>
    </row>
    <row r="3" spans="1:13" ht="22.5" x14ac:dyDescent="0.3">
      <c r="A3" s="5" t="s">
        <v>138</v>
      </c>
      <c r="M3" s="5" t="s">
        <v>139</v>
      </c>
    </row>
    <row r="20" spans="1:13" ht="6.75" customHeight="1" x14ac:dyDescent="0.25"/>
    <row r="21" spans="1:13" ht="22.5" x14ac:dyDescent="0.3">
      <c r="A21" s="5" t="s">
        <v>141</v>
      </c>
      <c r="M21" s="5" t="s">
        <v>140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production_dataset</vt:lpstr>
      <vt:lpstr>demand_dataset</vt:lpstr>
      <vt:lpstr>safety_incident_dataset</vt:lpstr>
      <vt:lpstr>equipment_performance_dataset</vt:lpstr>
      <vt:lpstr>environmental_monitoring_datase</vt:lpstr>
      <vt:lpstr>relationship_plots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Shubhansh Gupta</cp:lastModifiedBy>
  <dcterms:created xsi:type="dcterms:W3CDTF">2024-05-01T13:59:40Z</dcterms:created>
  <dcterms:modified xsi:type="dcterms:W3CDTF">2024-07-20T13:09:44Z</dcterms:modified>
</cp:coreProperties>
</file>