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ubh\Documents\data_analytics_with_excel\LEVEL - 1\"/>
    </mc:Choice>
  </mc:AlternateContent>
  <xr:revisionPtr revIDLastSave="0" documentId="8_{B0296541-885A-4DA5-A37F-A477F59B23DE}" xr6:coauthVersionLast="47" xr6:coauthVersionMax="47" xr10:uidLastSave="{00000000-0000-0000-0000-000000000000}"/>
  <bookViews>
    <workbookView xWindow="-120" yWindow="-120" windowWidth="29040" windowHeight="16440" tabRatio="719" activeTab="2" xr2:uid="{00000000-000D-0000-FFFF-FFFF00000000}"/>
  </bookViews>
  <sheets>
    <sheet name="Date NF &amp; Calcs" sheetId="72" r:id="rId1"/>
    <sheet name="Date NF &amp; Calcs (an)" sheetId="73" state="hidden" r:id="rId2"/>
    <sheet name="Time NF &amp; Calcs" sheetId="74" r:id="rId3"/>
    <sheet name="Time NF &amp; Calcs (an)" sheetId="75" state="hidden" r:id="rId4"/>
  </sheets>
  <definedNames>
    <definedName name="AussieANSWER">#REF!</definedName>
    <definedName name="FastANSWER">#REF!</definedName>
    <definedName name="FrannyANSWER">#REF!</definedName>
    <definedName name="FreestyleANSWER">#REF!</definedName>
    <definedName name="GigiANSWER">#REF!</definedName>
    <definedName name="JonnANSWER">#REF!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74" l="1"/>
  <c r="F53" i="74" s="1"/>
  <c r="E52" i="74"/>
  <c r="F52" i="74" s="1"/>
  <c r="E51" i="74"/>
  <c r="F51" i="74" s="1"/>
  <c r="E50" i="74"/>
  <c r="F50" i="74" s="1"/>
  <c r="E49" i="74"/>
  <c r="F49" i="74" s="1"/>
  <c r="E48" i="74"/>
  <c r="F48" i="74" s="1"/>
  <c r="E47" i="74"/>
  <c r="F47" i="74" s="1"/>
  <c r="E46" i="74"/>
  <c r="F46" i="74" s="1"/>
  <c r="E45" i="74"/>
  <c r="F45" i="74" s="1"/>
  <c r="E44" i="74"/>
  <c r="F44" i="74" s="1"/>
  <c r="B37" i="74"/>
  <c r="B34" i="74"/>
  <c r="B35" i="74" s="1"/>
  <c r="B31" i="74"/>
  <c r="B25" i="74"/>
  <c r="B26" i="74" s="1"/>
  <c r="B10" i="74"/>
  <c r="B9" i="74"/>
  <c r="B40" i="72"/>
  <c r="B34" i="72"/>
  <c r="B29" i="72"/>
  <c r="B25" i="72"/>
  <c r="B20" i="72"/>
  <c r="B21" i="72" s="1"/>
  <c r="B17" i="72"/>
  <c r="E53" i="75"/>
  <c r="F53" i="75" s="1"/>
  <c r="E52" i="75"/>
  <c r="F52" i="75" s="1"/>
  <c r="E51" i="75"/>
  <c r="F51" i="75" s="1"/>
  <c r="E50" i="75"/>
  <c r="F50" i="75" s="1"/>
  <c r="E49" i="75"/>
  <c r="F49" i="75" s="1"/>
  <c r="E48" i="75"/>
  <c r="F48" i="75" s="1"/>
  <c r="E47" i="75"/>
  <c r="F47" i="75" s="1"/>
  <c r="E46" i="75"/>
  <c r="F46" i="75" s="1"/>
  <c r="E45" i="75"/>
  <c r="F45" i="75" s="1"/>
  <c r="E44" i="75"/>
  <c r="F44" i="75" s="1"/>
  <c r="B37" i="75"/>
  <c r="B34" i="75"/>
  <c r="B35" i="75" s="1"/>
  <c r="B31" i="75"/>
  <c r="B25" i="75"/>
  <c r="B26" i="75" s="1"/>
  <c r="E16" i="75"/>
  <c r="D16" i="75"/>
  <c r="C16" i="75"/>
  <c r="E15" i="75"/>
  <c r="C15" i="75"/>
  <c r="B15" i="75"/>
  <c r="E14" i="75"/>
  <c r="C14" i="75"/>
  <c r="B14" i="75"/>
  <c r="E13" i="75"/>
  <c r="B10" i="75"/>
  <c r="B9" i="75"/>
  <c r="E16" i="74"/>
  <c r="D16" i="74"/>
  <c r="C16" i="74"/>
  <c r="E15" i="74"/>
  <c r="C15" i="74"/>
  <c r="B15" i="74"/>
  <c r="E14" i="74"/>
  <c r="C14" i="74"/>
  <c r="B14" i="74"/>
  <c r="E13" i="74"/>
  <c r="G61" i="73"/>
  <c r="H61" i="73" s="1"/>
  <c r="G60" i="73"/>
  <c r="H60" i="73" s="1"/>
  <c r="G59" i="73"/>
  <c r="H59" i="73" s="1"/>
  <c r="G58" i="73"/>
  <c r="H58" i="73" s="1"/>
  <c r="G57" i="73"/>
  <c r="H57" i="73" s="1"/>
  <c r="G56" i="73"/>
  <c r="H56" i="73" s="1"/>
  <c r="G55" i="73"/>
  <c r="H55" i="73" s="1"/>
  <c r="G54" i="73"/>
  <c r="H54" i="73" s="1"/>
  <c r="G53" i="73"/>
  <c r="H53" i="73" s="1"/>
  <c r="G52" i="73"/>
  <c r="H52" i="73" s="1"/>
  <c r="G51" i="73"/>
  <c r="H51" i="73" s="1"/>
  <c r="G50" i="73"/>
  <c r="H50" i="73" s="1"/>
  <c r="G49" i="73"/>
  <c r="H49" i="73" s="1"/>
  <c r="G48" i="73"/>
  <c r="H48" i="73" s="1"/>
  <c r="G47" i="73"/>
  <c r="H47" i="73" s="1"/>
  <c r="G46" i="73"/>
  <c r="H46" i="73" s="1"/>
  <c r="B40" i="73"/>
  <c r="B34" i="73"/>
  <c r="B29" i="73"/>
  <c r="B25" i="73"/>
  <c r="B20" i="73"/>
  <c r="B21" i="73" s="1"/>
  <c r="B17" i="73"/>
  <c r="G61" i="72"/>
  <c r="H61" i="72" s="1"/>
  <c r="G60" i="72"/>
  <c r="H60" i="72" s="1"/>
  <c r="G59" i="72"/>
  <c r="H59" i="72" s="1"/>
  <c r="G58" i="72"/>
  <c r="H58" i="72" s="1"/>
  <c r="G57" i="72"/>
  <c r="H57" i="72" s="1"/>
  <c r="G56" i="72"/>
  <c r="H56" i="72" s="1"/>
  <c r="G55" i="72"/>
  <c r="H55" i="72" s="1"/>
  <c r="G54" i="72"/>
  <c r="H54" i="72" s="1"/>
  <c r="G53" i="72"/>
  <c r="H53" i="72" s="1"/>
  <c r="G52" i="72"/>
  <c r="H52" i="72" s="1"/>
  <c r="G51" i="72"/>
  <c r="H51" i="72" s="1"/>
  <c r="G50" i="72"/>
  <c r="H50" i="72" s="1"/>
  <c r="G49" i="72"/>
  <c r="H49" i="72" s="1"/>
  <c r="G48" i="72"/>
  <c r="H48" i="72" s="1"/>
  <c r="G47" i="72"/>
  <c r="H47" i="72" s="1"/>
  <c r="G46" i="72"/>
  <c r="H46" i="72" s="1"/>
  <c r="C37" i="74"/>
  <c r="C35" i="74"/>
  <c r="C34" i="74"/>
  <c r="C31" i="74"/>
  <c r="C26" i="74"/>
  <c r="C25" i="74"/>
  <c r="D40" i="72"/>
  <c r="D34" i="72"/>
  <c r="D29" i="72"/>
  <c r="D25" i="72"/>
  <c r="D21" i="72"/>
  <c r="D20" i="72"/>
  <c r="D17" i="72"/>
  <c r="D29" i="73"/>
  <c r="D25" i="73"/>
  <c r="C26" i="75"/>
  <c r="D34" i="73"/>
  <c r="C34" i="75"/>
  <c r="D40" i="73"/>
  <c r="D20" i="73"/>
  <c r="C37" i="75"/>
  <c r="D17" i="73"/>
  <c r="C35" i="75"/>
  <c r="C31" i="75"/>
  <c r="D21" i="73"/>
  <c r="C25" i="75"/>
  <c r="G44" i="74" l="1"/>
  <c r="H44" i="74" s="1"/>
  <c r="G45" i="74"/>
  <c r="H45" i="74" s="1"/>
  <c r="G46" i="74"/>
  <c r="H46" i="74" s="1"/>
  <c r="G47" i="74"/>
  <c r="H47" i="74" s="1"/>
  <c r="G48" i="74"/>
  <c r="H48" i="74" s="1"/>
  <c r="G49" i="74"/>
  <c r="H49" i="74" s="1"/>
  <c r="G50" i="74"/>
  <c r="H50" i="74" s="1"/>
  <c r="G51" i="74"/>
  <c r="H51" i="74" s="1"/>
  <c r="G52" i="74"/>
  <c r="H52" i="74" s="1"/>
  <c r="G53" i="74"/>
  <c r="H53" i="74" s="1"/>
  <c r="H46" i="75"/>
  <c r="G46" i="75"/>
  <c r="G47" i="75"/>
  <c r="H47" i="75" s="1"/>
  <c r="G48" i="75"/>
  <c r="H48" i="75" s="1"/>
  <c r="G49" i="75"/>
  <c r="H49" i="75" s="1"/>
  <c r="H50" i="75"/>
  <c r="G50" i="75"/>
  <c r="G51" i="75"/>
  <c r="H51" i="75" s="1"/>
  <c r="G44" i="75"/>
  <c r="H44" i="75" s="1"/>
  <c r="G52" i="75"/>
  <c r="H52" i="75" s="1"/>
  <c r="H45" i="75"/>
  <c r="G45" i="75"/>
  <c r="G53" i="75"/>
  <c r="H53" i="75" s="1"/>
</calcChain>
</file>

<file path=xl/sharedStrings.xml><?xml version="1.0" encoding="utf-8"?>
<sst xmlns="http://schemas.openxmlformats.org/spreadsheetml/2006/main" count="232" uniqueCount="99">
  <si>
    <t>Date</t>
  </si>
  <si>
    <t>or</t>
  </si>
  <si>
    <t>Due Date</t>
  </si>
  <si>
    <t>Today</t>
  </si>
  <si>
    <t>Maturity Date</t>
  </si>
  <si>
    <t xml:space="preserve">Date Number Formatting: </t>
  </si>
  <si>
    <t>Under dates, there are serial numbers, which are the number of days since Dec 31, 1899.</t>
  </si>
  <si>
    <t>Date:</t>
  </si>
  <si>
    <t>Actual Number in Cell</t>
  </si>
  <si>
    <t>Why? So we can do Date Math!</t>
  </si>
  <si>
    <t>Invoice due date</t>
  </si>
  <si>
    <t>Enter dates with forward slashes (there are other ways also)</t>
  </si>
  <si>
    <t>Keyboard for today's date: Ctrl + ;</t>
  </si>
  <si>
    <t>Days past due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</si>
  <si>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= </t>
    </r>
    <r>
      <rPr>
        <b/>
        <sz val="11"/>
        <color theme="1"/>
        <rFont val="Calibri"/>
        <family val="2"/>
        <scheme val="minor"/>
      </rPr>
      <t>Later Date - Earlier Date</t>
    </r>
  </si>
  <si>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 function dynamically puts today's date in the cell and updates each new day you open the Workbook file.</t>
    </r>
  </si>
  <si>
    <t>=TODAY() is an argumentless function</t>
  </si>
  <si>
    <t>Loan issue date</t>
  </si>
  <si>
    <t>Days until loan due</t>
  </si>
  <si>
    <t>You can add numbers to dates</t>
  </si>
  <si>
    <t>Project Start Date</t>
  </si>
  <si>
    <t>Project End Date</t>
  </si>
  <si>
    <t># days for project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</si>
  <si>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where start date IS included= </t>
    </r>
    <r>
      <rPr>
        <b/>
        <sz val="11"/>
        <color theme="1"/>
        <rFont val="Calibri"/>
        <family val="2"/>
        <scheme val="minor"/>
      </rPr>
      <t>Later Date - Earlier Date + 1</t>
    </r>
  </si>
  <si>
    <t>Calculate the Due Date if the invoice contract says that the amount is due on the same day, two month's ahead.</t>
  </si>
  <si>
    <t>InvoiceDate</t>
  </si>
  <si>
    <t>Due in 2 Months</t>
  </si>
  <si>
    <t>EDATE function allows you to take a date and get the same day in a future or past month.</t>
  </si>
  <si>
    <t>=EDATE(Date,2) jumps two months ahead. =EDATE(Date,-2) jumps two months backwards.</t>
  </si>
  <si>
    <t>Calculate the Due Date if the invoice contract says that the amount is due at the end of the month.</t>
  </si>
  <si>
    <t>EOMONTH allows you to take a date get the end of the month date for the current month, a future month, or a past month.</t>
  </si>
  <si>
    <t>=EOMONTH(Date,0) gives you the end of the month</t>
  </si>
  <si>
    <t>=EOMONTH(Date,1) gives you the end of next month</t>
  </si>
  <si>
    <t>=EOMONTH(Date,-1) gives you the end of last month.</t>
  </si>
  <si>
    <t>Customer</t>
  </si>
  <si>
    <t>Amount Owed</t>
  </si>
  <si>
    <t>Invoice Due Date</t>
  </si>
  <si>
    <t>Number Days Invoice Late</t>
  </si>
  <si>
    <t>Cicely Lange</t>
  </si>
  <si>
    <t>Larhonda Goode</t>
  </si>
  <si>
    <t>Lonna Clemens</t>
  </si>
  <si>
    <t>Vanesa Herzog</t>
  </si>
  <si>
    <t>Alessandra Reis</t>
  </si>
  <si>
    <t>Ashanti Anglin</t>
  </si>
  <si>
    <t>Kamala Leyva</t>
  </si>
  <si>
    <t>Robena Briseno</t>
  </si>
  <si>
    <t>Eryn Huntington</t>
  </si>
  <si>
    <t>Clarita Bagwell</t>
  </si>
  <si>
    <t>Antwan Steel</t>
  </si>
  <si>
    <t>Alfonzo Chance</t>
  </si>
  <si>
    <t>Muoi Parrish</t>
  </si>
  <si>
    <t>Chang Teel</t>
  </si>
  <si>
    <t>Hsiu Wallis</t>
  </si>
  <si>
    <t>Rosalyn Huffman</t>
  </si>
  <si>
    <t>Time Number Format:</t>
  </si>
  <si>
    <t>Under the Time Number Format is a serial number that represents the proportion of one 24-hour day</t>
  </si>
  <si>
    <t>Time serial number = Proportion of the 24 hour day</t>
  </si>
  <si>
    <r>
      <t xml:space="preserve">Enter time as: </t>
    </r>
    <r>
      <rPr>
        <b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minutes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, then a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AM or PM</t>
    </r>
    <r>
      <rPr>
        <sz val="11"/>
        <color theme="1"/>
        <rFont val="Calibri"/>
        <family val="2"/>
        <scheme val="minor"/>
      </rPr>
      <t xml:space="preserve"> (there are other methods also)</t>
    </r>
  </si>
  <si>
    <t>Enter 8:00 AM Time ==&gt;&gt;</t>
  </si>
  <si>
    <t>Enter 8:00 AM Again ==&gt;&gt;
Then Apply General NF</t>
  </si>
  <si>
    <t>Type formula =8/24</t>
  </si>
  <si>
    <t>Apply General Number Format = Ctrl + Shift + ~</t>
  </si>
  <si>
    <t>Type formula Again ==&gt;&gt;
Then Time NF ==&gt;&gt;</t>
  </si>
  <si>
    <t>Time</t>
  </si>
  <si>
    <t>Proportion of 24 hour day</t>
  </si>
  <si>
    <t>Reduced to:</t>
  </si>
  <si>
    <t>(12+3)/24</t>
  </si>
  <si>
    <t>(12+3.25)/24</t>
  </si>
  <si>
    <r>
      <t>Notice that we took a number and</t>
    </r>
    <r>
      <rPr>
        <b/>
        <sz val="11"/>
        <color theme="1"/>
        <rFont val="Calibri"/>
        <family val="2"/>
        <scheme val="minor"/>
      </rPr>
      <t xml:space="preserve"> divided by 24</t>
    </r>
    <r>
      <rPr>
        <sz val="11"/>
        <color theme="1"/>
        <rFont val="Calibri"/>
        <family val="2"/>
        <scheme val="minor"/>
      </rPr>
      <t>!!!!</t>
    </r>
  </si>
  <si>
    <r>
      <t xml:space="preserve">This means that if we want to do Time Math and get hours as a result, we must </t>
    </r>
    <r>
      <rPr>
        <b/>
        <sz val="11"/>
        <color theme="1"/>
        <rFont val="Calibri"/>
        <family val="2"/>
        <scheme val="minor"/>
      </rPr>
      <t>multiply the decimal time answer by 24</t>
    </r>
    <r>
      <rPr>
        <sz val="11"/>
        <color theme="1"/>
        <rFont val="Calibri"/>
        <family val="2"/>
        <scheme val="minor"/>
      </rPr>
      <t>!!!!</t>
    </r>
  </si>
  <si>
    <t>Wage per hour</t>
  </si>
  <si>
    <t>Time In</t>
  </si>
  <si>
    <t>Time Out</t>
  </si>
  <si>
    <t>Total Hours worked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</si>
  <si>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Hours Worked = </t>
    </r>
    <r>
      <rPr>
        <b/>
        <sz val="11"/>
        <color theme="1"/>
        <rFont val="Calibri"/>
        <family val="2"/>
        <scheme val="minor"/>
      </rPr>
      <t>(Later Time - Earlier Time)*24</t>
    </r>
  </si>
  <si>
    <t>Gross Pay</t>
  </si>
  <si>
    <t>Homework tracker:</t>
  </si>
  <si>
    <t>Start Time</t>
  </si>
  <si>
    <t>End Time</t>
  </si>
  <si>
    <t>Hours worked</t>
  </si>
  <si>
    <t>Total</t>
  </si>
  <si>
    <t>Tax Rate</t>
  </si>
  <si>
    <t>Payroll Example:</t>
  </si>
  <si>
    <t>Employee</t>
  </si>
  <si>
    <t>Wage</t>
  </si>
  <si>
    <t>Hours Worked</t>
  </si>
  <si>
    <t>Deduction</t>
  </si>
  <si>
    <t>Day's Pay</t>
  </si>
  <si>
    <t>Carroll  Stanley</t>
  </si>
  <si>
    <t>Anne  Ramos</t>
  </si>
  <si>
    <t>Blanche  Sanchez</t>
  </si>
  <si>
    <t>Karla  Fletcher</t>
  </si>
  <si>
    <t>Devin  Smith</t>
  </si>
  <si>
    <t>Edna  Hansen</t>
  </si>
  <si>
    <t>Moses  Swanson</t>
  </si>
  <si>
    <t>Sherman  Moss</t>
  </si>
  <si>
    <t>Amber  Rios</t>
  </si>
  <si>
    <t>Lindsey  Powers</t>
  </si>
  <si>
    <t>12?2/2017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</si>
</sst>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&quot;$&quot;#,##0.00_);[Red]\(&quot;$&quot;#,##0.00\)"/>
    <numFmt numFmtId="166" formatCode="&quot;$&quot;#,##0.00"/>
    <numFmt numFmtId="167" formatCode="?/24"/>
    <numFmt numFmtId="168" formatCode="?/?"/>
    <numFmt numFmtId="169" formatCode="hh:mm\ AM/PM"/>
    <numFmt numFmtId="170" formatCode="[$-409]h:mm\ AM/PM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2.65"/>
      <color theme="1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1">
      <alignment wrapTex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14" fontId="0" fillId="0" borderId="1" xfId="0" applyNumberFormat="1" applyBorder="1"/>
    <xf numFmtId="0" fontId="0" fillId="3" borderId="1" xfId="0" applyFill="1" applyBorder="1"/>
    <xf numFmtId="0" fontId="1" fillId="2" borderId="1" xfId="0" applyFont="1" applyFill="1" applyBorder="1"/>
    <xf numFmtId="165" fontId="0" fillId="0" borderId="1" xfId="0" applyNumberFormat="1" applyBorder="1"/>
    <xf numFmtId="0" fontId="3" fillId="2" borderId="1" xfId="0" applyFont="1" applyFill="1" applyBorder="1" applyAlignment="1">
      <alignment wrapText="1"/>
    </xf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0" xfId="0" applyFill="1" applyBorder="1"/>
    <xf numFmtId="14" fontId="0" fillId="0" borderId="0" xfId="0" applyNumberFormat="1"/>
    <xf numFmtId="0" fontId="2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quotePrefix="1"/>
    <xf numFmtId="166" fontId="0" fillId="0" borderId="1" xfId="0" applyNumberFormat="1" applyBorder="1"/>
    <xf numFmtId="0" fontId="0" fillId="5" borderId="2" xfId="0" applyFill="1" applyBorder="1"/>
    <xf numFmtId="0" fontId="0" fillId="5" borderId="0" xfId="0" applyFill="1"/>
    <xf numFmtId="0" fontId="0" fillId="5" borderId="6" xfId="0" applyFill="1" applyBorder="1"/>
    <xf numFmtId="20" fontId="0" fillId="0" borderId="0" xfId="0" applyNumberFormat="1"/>
    <xf numFmtId="18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right"/>
    </xf>
    <xf numFmtId="0" fontId="0" fillId="5" borderId="3" xfId="0" applyFill="1" applyBorder="1"/>
    <xf numFmtId="169" fontId="0" fillId="0" borderId="0" xfId="0" applyNumberFormat="1"/>
    <xf numFmtId="0" fontId="3" fillId="6" borderId="1" xfId="0" applyFont="1" applyFill="1" applyBorder="1"/>
    <xf numFmtId="170" fontId="0" fillId="0" borderId="1" xfId="0" applyNumberFormat="1" applyBorder="1"/>
    <xf numFmtId="164" fontId="0" fillId="0" borderId="0" xfId="4" applyFont="1"/>
    <xf numFmtId="164" fontId="0" fillId="0" borderId="0" xfId="0" applyNumberFormat="1"/>
  </cellXfs>
  <cellStyles count="5">
    <cellStyle name="blue" xfId="1" xr:uid="{00000000-0005-0000-0000-000000000000}"/>
    <cellStyle name="Comma" xfId="4" builtinId="3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8F05-2ADB-4946-84E0-FD9DAC94A381}">
  <sheetPr>
    <tabColor rgb="FF0000FF"/>
  </sheetPr>
  <dimension ref="A1:H61"/>
  <sheetViews>
    <sheetView showGridLines="0" zoomScale="145" zoomScaleNormal="145" workbookViewId="0">
      <selection activeCell="F8" sqref="F8"/>
    </sheetView>
  </sheetViews>
  <sheetFormatPr defaultColWidth="8.85546875" defaultRowHeight="15" x14ac:dyDescent="0.25"/>
  <cols>
    <col min="1" max="1" width="23.28515625" bestFit="1" customWidth="1"/>
    <col min="2" max="2" width="20.42578125" customWidth="1"/>
    <col min="3" max="3" width="3.28515625" customWidth="1"/>
    <col min="4" max="4" width="18.28515625" customWidth="1"/>
    <col min="5" max="5" width="14" customWidth="1"/>
    <col min="6" max="6" width="14.140625" customWidth="1"/>
    <col min="7" max="7" width="11.140625" bestFit="1" customWidth="1"/>
  </cols>
  <sheetData>
    <row r="1" spans="1:5" x14ac:dyDescent="0.25">
      <c r="A1" s="15" t="s">
        <v>5</v>
      </c>
      <c r="B1" s="16"/>
      <c r="C1" s="16"/>
      <c r="D1" s="16"/>
      <c r="E1" s="17"/>
    </row>
    <row r="2" spans="1:5" x14ac:dyDescent="0.25">
      <c r="A2" s="18" t="s">
        <v>6</v>
      </c>
      <c r="B2" s="19"/>
      <c r="C2" s="19"/>
      <c r="D2" s="19"/>
      <c r="E2" s="20"/>
    </row>
    <row r="4" spans="1:5" x14ac:dyDescent="0.25">
      <c r="A4" s="3" t="s">
        <v>7</v>
      </c>
      <c r="B4" s="4">
        <v>43036</v>
      </c>
    </row>
    <row r="5" spans="1:5" x14ac:dyDescent="0.25">
      <c r="A5" s="3" t="s">
        <v>7</v>
      </c>
      <c r="B5" s="2">
        <v>43036</v>
      </c>
    </row>
    <row r="6" spans="1:5" x14ac:dyDescent="0.25">
      <c r="A6" s="3" t="s">
        <v>7</v>
      </c>
      <c r="B6" s="4">
        <v>43036</v>
      </c>
    </row>
    <row r="8" spans="1:5" x14ac:dyDescent="0.25">
      <c r="A8" s="3" t="s">
        <v>0</v>
      </c>
      <c r="B8" s="3" t="s">
        <v>8</v>
      </c>
    </row>
    <row r="9" spans="1:5" x14ac:dyDescent="0.25">
      <c r="A9" s="4">
        <v>1</v>
      </c>
      <c r="B9" s="2">
        <v>1</v>
      </c>
    </row>
    <row r="10" spans="1:5" x14ac:dyDescent="0.25">
      <c r="A10" s="4">
        <v>2</v>
      </c>
      <c r="B10" s="2">
        <v>2</v>
      </c>
    </row>
    <row r="11" spans="1:5" x14ac:dyDescent="0.25">
      <c r="A11" s="4">
        <v>43036</v>
      </c>
      <c r="B11" s="2">
        <v>43036</v>
      </c>
    </row>
    <row r="13" spans="1:5" x14ac:dyDescent="0.25">
      <c r="A13" t="s">
        <v>9</v>
      </c>
    </row>
    <row r="15" spans="1:5" x14ac:dyDescent="0.25">
      <c r="A15" s="3" t="s">
        <v>10</v>
      </c>
      <c r="B15" s="4">
        <v>42990</v>
      </c>
      <c r="E15" t="s">
        <v>11</v>
      </c>
    </row>
    <row r="16" spans="1:5" x14ac:dyDescent="0.25">
      <c r="A16" s="3" t="s">
        <v>3</v>
      </c>
      <c r="B16" s="4">
        <v>43036</v>
      </c>
      <c r="E16" t="s">
        <v>12</v>
      </c>
    </row>
    <row r="17" spans="1:7" x14ac:dyDescent="0.25">
      <c r="A17" s="3" t="s">
        <v>13</v>
      </c>
      <c r="B17" s="5">
        <f>B16-B15</f>
        <v>46</v>
      </c>
      <c r="D17" t="str">
        <f ca="1">IF(_xlfn.ISFORMULA(B17),_xlfn.FORMULATEXT(B17),"")</f>
        <v>=B16-B15</v>
      </c>
      <c r="E17" t="s">
        <v>14</v>
      </c>
    </row>
    <row r="19" spans="1:7" x14ac:dyDescent="0.25">
      <c r="A19" s="3" t="s">
        <v>10</v>
      </c>
      <c r="B19" s="4">
        <v>42990</v>
      </c>
    </row>
    <row r="20" spans="1:7" x14ac:dyDescent="0.25">
      <c r="A20" s="3" t="s">
        <v>3</v>
      </c>
      <c r="B20" s="9">
        <f ca="1">TODAY()</f>
        <v>45479</v>
      </c>
      <c r="D20" t="str">
        <f ca="1">IF(_xlfn.ISFORMULA(B20),_xlfn.FORMULATEXT(B20),"")</f>
        <v>=TODAY()</v>
      </c>
      <c r="E20" t="s">
        <v>15</v>
      </c>
    </row>
    <row r="21" spans="1:7" x14ac:dyDescent="0.25">
      <c r="A21" s="3" t="s">
        <v>13</v>
      </c>
      <c r="B21" s="5">
        <f ca="1">B20-B19</f>
        <v>2489</v>
      </c>
      <c r="D21" t="str">
        <f ca="1">IF(_xlfn.ISFORMULA(B21),_xlfn.FORMULATEXT(B21),"")</f>
        <v>=B20-B19</v>
      </c>
      <c r="E21" s="21" t="s">
        <v>16</v>
      </c>
    </row>
    <row r="23" spans="1:7" x14ac:dyDescent="0.25">
      <c r="A23" s="3" t="s">
        <v>17</v>
      </c>
      <c r="B23" s="4">
        <v>42980</v>
      </c>
    </row>
    <row r="24" spans="1:7" x14ac:dyDescent="0.25">
      <c r="A24" s="3" t="s">
        <v>18</v>
      </c>
      <c r="B24" s="2">
        <v>120</v>
      </c>
    </row>
    <row r="25" spans="1:7" x14ac:dyDescent="0.25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25">
      <c r="A27" s="3" t="s">
        <v>20</v>
      </c>
      <c r="B27" s="4">
        <v>43038</v>
      </c>
    </row>
    <row r="28" spans="1:7" x14ac:dyDescent="0.25">
      <c r="A28" s="3" t="s">
        <v>21</v>
      </c>
      <c r="B28" s="4">
        <v>43113</v>
      </c>
    </row>
    <row r="29" spans="1:7" x14ac:dyDescent="0.25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25">
      <c r="A31" s="11" t="s">
        <v>24</v>
      </c>
      <c r="B31" s="12"/>
      <c r="C31" s="12"/>
      <c r="D31" s="12"/>
      <c r="E31" s="12"/>
      <c r="F31" s="12"/>
      <c r="G31" s="13"/>
    </row>
    <row r="33" spans="1:8" x14ac:dyDescent="0.25">
      <c r="A33" s="3" t="s">
        <v>25</v>
      </c>
      <c r="B33" s="4">
        <v>43035</v>
      </c>
      <c r="E33" t="s">
        <v>26</v>
      </c>
    </row>
    <row r="34" spans="1:8" x14ac:dyDescent="0.25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25">
      <c r="E35" s="21" t="s">
        <v>28</v>
      </c>
    </row>
    <row r="37" spans="1:8" x14ac:dyDescent="0.25">
      <c r="A37" s="11" t="s">
        <v>29</v>
      </c>
      <c r="B37" s="12"/>
      <c r="C37" s="12"/>
      <c r="D37" s="12"/>
      <c r="E37" s="12"/>
      <c r="F37" s="13"/>
    </row>
    <row r="39" spans="1:8" x14ac:dyDescent="0.25">
      <c r="A39" s="3" t="s">
        <v>25</v>
      </c>
      <c r="B39" s="4">
        <v>42403</v>
      </c>
    </row>
    <row r="40" spans="1:8" x14ac:dyDescent="0.25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25">
      <c r="E41" s="21" t="s">
        <v>31</v>
      </c>
    </row>
    <row r="42" spans="1:8" x14ac:dyDescent="0.25">
      <c r="E42" s="21" t="s">
        <v>32</v>
      </c>
    </row>
    <row r="43" spans="1:8" x14ac:dyDescent="0.25">
      <c r="E43" s="21" t="s">
        <v>33</v>
      </c>
    </row>
    <row r="45" spans="1:8" ht="60" x14ac:dyDescent="0.25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25">
      <c r="D46" s="2" t="s">
        <v>38</v>
      </c>
      <c r="E46" s="22">
        <v>2063</v>
      </c>
      <c r="F46" s="4">
        <v>42996</v>
      </c>
      <c r="G46" s="9">
        <f ca="1">TODAY()</f>
        <v>45479</v>
      </c>
      <c r="H46" s="5">
        <f ca="1">G46-F46</f>
        <v>2483</v>
      </c>
    </row>
    <row r="47" spans="1:8" x14ac:dyDescent="0.25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45479</v>
      </c>
      <c r="H47" s="5">
        <f t="shared" ref="H47:H61" ca="1" si="1">G47-F47</f>
        <v>2561</v>
      </c>
    </row>
    <row r="48" spans="1:8" x14ac:dyDescent="0.25">
      <c r="D48" s="2" t="s">
        <v>40</v>
      </c>
      <c r="E48" s="22">
        <v>1338.51</v>
      </c>
      <c r="F48" s="4">
        <v>42987</v>
      </c>
      <c r="G48" s="9">
        <f t="shared" ca="1" si="0"/>
        <v>45479</v>
      </c>
      <c r="H48" s="5">
        <f t="shared" ca="1" si="1"/>
        <v>2492</v>
      </c>
    </row>
    <row r="49" spans="4:8" x14ac:dyDescent="0.25">
      <c r="D49" s="2" t="s">
        <v>41</v>
      </c>
      <c r="E49" s="22">
        <v>1967.55</v>
      </c>
      <c r="F49" s="4">
        <v>42966</v>
      </c>
      <c r="G49" s="9">
        <f t="shared" ca="1" si="0"/>
        <v>45479</v>
      </c>
      <c r="H49" s="5">
        <f t="shared" ca="1" si="1"/>
        <v>2513</v>
      </c>
    </row>
    <row r="50" spans="4:8" x14ac:dyDescent="0.25">
      <c r="D50" s="2" t="s">
        <v>42</v>
      </c>
      <c r="E50" s="22">
        <v>2213.87</v>
      </c>
      <c r="F50" s="4">
        <v>43026</v>
      </c>
      <c r="G50" s="9">
        <f t="shared" ca="1" si="0"/>
        <v>45479</v>
      </c>
      <c r="H50" s="5">
        <f t="shared" ca="1" si="1"/>
        <v>2453</v>
      </c>
    </row>
    <row r="51" spans="4:8" x14ac:dyDescent="0.25">
      <c r="D51" s="2" t="s">
        <v>43</v>
      </c>
      <c r="E51" s="22">
        <v>1570.3</v>
      </c>
      <c r="F51" s="4">
        <v>42921</v>
      </c>
      <c r="G51" s="9">
        <f t="shared" ca="1" si="0"/>
        <v>45479</v>
      </c>
      <c r="H51" s="5">
        <f t="shared" ca="1" si="1"/>
        <v>2558</v>
      </c>
    </row>
    <row r="52" spans="4:8" x14ac:dyDescent="0.25">
      <c r="D52" s="2" t="s">
        <v>44</v>
      </c>
      <c r="E52" s="22">
        <v>1652.3</v>
      </c>
      <c r="F52" s="4">
        <v>43019</v>
      </c>
      <c r="G52" s="9">
        <f t="shared" ca="1" si="0"/>
        <v>45479</v>
      </c>
      <c r="H52" s="5">
        <f t="shared" ca="1" si="1"/>
        <v>2460</v>
      </c>
    </row>
    <row r="53" spans="4:8" x14ac:dyDescent="0.25">
      <c r="D53" s="2" t="s">
        <v>45</v>
      </c>
      <c r="E53" s="22">
        <v>1467.72</v>
      </c>
      <c r="F53" s="4">
        <v>42922</v>
      </c>
      <c r="G53" s="9">
        <f t="shared" ca="1" si="0"/>
        <v>45479</v>
      </c>
      <c r="H53" s="5">
        <f t="shared" ca="1" si="1"/>
        <v>2557</v>
      </c>
    </row>
    <row r="54" spans="4:8" x14ac:dyDescent="0.25">
      <c r="D54" s="2" t="s">
        <v>46</v>
      </c>
      <c r="E54" s="22">
        <v>1911.15</v>
      </c>
      <c r="F54" s="4">
        <v>42935</v>
      </c>
      <c r="G54" s="9">
        <f t="shared" ca="1" si="0"/>
        <v>45479</v>
      </c>
      <c r="H54" s="5">
        <f t="shared" ca="1" si="1"/>
        <v>2544</v>
      </c>
    </row>
    <row r="55" spans="4:8" x14ac:dyDescent="0.25">
      <c r="D55" s="2" t="s">
        <v>47</v>
      </c>
      <c r="E55" s="22">
        <v>597.07000000000005</v>
      </c>
      <c r="F55" s="4">
        <v>42957</v>
      </c>
      <c r="G55" s="9">
        <f t="shared" ca="1" si="0"/>
        <v>45479</v>
      </c>
      <c r="H55" s="5">
        <f t="shared" ca="1" si="1"/>
        <v>2522</v>
      </c>
    </row>
    <row r="56" spans="4:8" x14ac:dyDescent="0.25">
      <c r="D56" s="2" t="s">
        <v>48</v>
      </c>
      <c r="E56" s="22">
        <v>608.6</v>
      </c>
      <c r="F56" s="4">
        <v>43012</v>
      </c>
      <c r="G56" s="9">
        <f t="shared" ca="1" si="0"/>
        <v>45479</v>
      </c>
      <c r="H56" s="5">
        <f t="shared" ca="1" si="1"/>
        <v>2467</v>
      </c>
    </row>
    <row r="57" spans="4:8" x14ac:dyDescent="0.25">
      <c r="D57" s="2" t="s">
        <v>49</v>
      </c>
      <c r="E57" s="22">
        <v>1390.45</v>
      </c>
      <c r="F57" s="4">
        <v>43023</v>
      </c>
      <c r="G57" s="9">
        <f t="shared" ca="1" si="0"/>
        <v>45479</v>
      </c>
      <c r="H57" s="5">
        <f t="shared" ca="1" si="1"/>
        <v>2456</v>
      </c>
    </row>
    <row r="58" spans="4:8" x14ac:dyDescent="0.25">
      <c r="D58" s="2" t="s">
        <v>50</v>
      </c>
      <c r="E58" s="22">
        <v>419.68</v>
      </c>
      <c r="F58" s="4">
        <v>42959</v>
      </c>
      <c r="G58" s="9">
        <f t="shared" ca="1" si="0"/>
        <v>45479</v>
      </c>
      <c r="H58" s="5">
        <f t="shared" ca="1" si="1"/>
        <v>2520</v>
      </c>
    </row>
    <row r="59" spans="4:8" x14ac:dyDescent="0.25">
      <c r="D59" s="2" t="s">
        <v>51</v>
      </c>
      <c r="E59" s="22">
        <v>1210.17</v>
      </c>
      <c r="F59" s="4">
        <v>43023</v>
      </c>
      <c r="G59" s="9">
        <f t="shared" ca="1" si="0"/>
        <v>45479</v>
      </c>
      <c r="H59" s="5">
        <f t="shared" ca="1" si="1"/>
        <v>2456</v>
      </c>
    </row>
    <row r="60" spans="4:8" x14ac:dyDescent="0.25">
      <c r="D60" s="2" t="s">
        <v>52</v>
      </c>
      <c r="E60" s="22">
        <v>1815.46</v>
      </c>
      <c r="F60" s="4">
        <v>43022</v>
      </c>
      <c r="G60" s="9">
        <f t="shared" ca="1" si="0"/>
        <v>45479</v>
      </c>
      <c r="H60" s="5">
        <f t="shared" ca="1" si="1"/>
        <v>2457</v>
      </c>
    </row>
    <row r="61" spans="4:8" x14ac:dyDescent="0.25">
      <c r="D61" s="2" t="s">
        <v>53</v>
      </c>
      <c r="E61" s="22">
        <v>1803.3</v>
      </c>
      <c r="F61" s="4">
        <v>42974</v>
      </c>
      <c r="G61" s="9">
        <f t="shared" ca="1" si="0"/>
        <v>45479</v>
      </c>
      <c r="H61" s="5">
        <f t="shared" ca="1" si="1"/>
        <v>2505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1A48-F616-C44E-B303-CE6147E8B6DE}">
  <sheetPr>
    <tabColor rgb="FFFF0000"/>
  </sheetPr>
  <dimension ref="A1:H61"/>
  <sheetViews>
    <sheetView topLeftCell="A30" zoomScale="115" zoomScaleNormal="115" workbookViewId="0">
      <selection activeCell="B33" sqref="B33:B40"/>
    </sheetView>
  </sheetViews>
  <sheetFormatPr defaultColWidth="8.85546875" defaultRowHeight="15" x14ac:dyDescent="0.25"/>
  <cols>
    <col min="1" max="1" width="23.28515625" bestFit="1" customWidth="1"/>
    <col min="2" max="2" width="20.42578125" customWidth="1"/>
    <col min="3" max="3" width="3.28515625" customWidth="1"/>
    <col min="4" max="4" width="18.28515625" customWidth="1"/>
    <col min="5" max="5" width="14" customWidth="1"/>
    <col min="6" max="6" width="14.140625" customWidth="1"/>
    <col min="7" max="7" width="11.140625" bestFit="1" customWidth="1"/>
  </cols>
  <sheetData>
    <row r="1" spans="1:5" x14ac:dyDescent="0.25">
      <c r="A1" s="15" t="s">
        <v>5</v>
      </c>
      <c r="B1" s="16"/>
      <c r="C1" s="16"/>
      <c r="D1" s="16"/>
      <c r="E1" s="17"/>
    </row>
    <row r="2" spans="1:5" x14ac:dyDescent="0.25">
      <c r="A2" s="18" t="s">
        <v>6</v>
      </c>
      <c r="B2" s="19"/>
      <c r="C2" s="19"/>
      <c r="D2" s="19"/>
      <c r="E2" s="20"/>
    </row>
    <row r="4" spans="1:5" x14ac:dyDescent="0.25">
      <c r="A4" s="3" t="s">
        <v>7</v>
      </c>
      <c r="B4" s="4">
        <v>43036</v>
      </c>
    </row>
    <row r="5" spans="1:5" x14ac:dyDescent="0.25">
      <c r="A5" s="3" t="s">
        <v>7</v>
      </c>
      <c r="B5" s="2">
        <v>43036</v>
      </c>
    </row>
    <row r="6" spans="1:5" x14ac:dyDescent="0.25">
      <c r="A6" s="3" t="s">
        <v>7</v>
      </c>
      <c r="B6" s="4">
        <v>43036</v>
      </c>
    </row>
    <row r="8" spans="1:5" x14ac:dyDescent="0.25">
      <c r="A8" s="3" t="s">
        <v>0</v>
      </c>
      <c r="B8" s="3" t="s">
        <v>8</v>
      </c>
    </row>
    <row r="9" spans="1:5" x14ac:dyDescent="0.25">
      <c r="A9" s="4">
        <v>1</v>
      </c>
      <c r="B9" s="2">
        <v>1</v>
      </c>
    </row>
    <row r="10" spans="1:5" x14ac:dyDescent="0.25">
      <c r="A10" s="4">
        <v>2</v>
      </c>
      <c r="B10" s="2">
        <v>2</v>
      </c>
    </row>
    <row r="11" spans="1:5" x14ac:dyDescent="0.25">
      <c r="A11" s="4">
        <v>43036</v>
      </c>
      <c r="B11" s="2">
        <v>43036</v>
      </c>
    </row>
    <row r="13" spans="1:5" x14ac:dyDescent="0.25">
      <c r="A13" t="s">
        <v>9</v>
      </c>
    </row>
    <row r="15" spans="1:5" x14ac:dyDescent="0.25">
      <c r="A15" s="3" t="s">
        <v>10</v>
      </c>
      <c r="B15" s="4">
        <v>42990</v>
      </c>
      <c r="E15" t="s">
        <v>11</v>
      </c>
    </row>
    <row r="16" spans="1:5" x14ac:dyDescent="0.25">
      <c r="A16" s="3" t="s">
        <v>3</v>
      </c>
      <c r="B16" s="4">
        <v>43036</v>
      </c>
      <c r="E16" t="s">
        <v>12</v>
      </c>
    </row>
    <row r="17" spans="1:7" x14ac:dyDescent="0.25">
      <c r="A17" s="3" t="s">
        <v>13</v>
      </c>
      <c r="B17" s="5">
        <f>B16-B15</f>
        <v>46</v>
      </c>
      <c r="D17" t="str">
        <f ca="1">IF(_xlfn.ISFORMULA(B17),_xlfn.FORMULATEXT(B17),"")</f>
        <v>=B16-B15</v>
      </c>
      <c r="E17" t="s">
        <v>14</v>
      </c>
    </row>
    <row r="19" spans="1:7" x14ac:dyDescent="0.25">
      <c r="A19" s="3" t="s">
        <v>10</v>
      </c>
      <c r="B19" s="4">
        <v>42990</v>
      </c>
    </row>
    <row r="20" spans="1:7" x14ac:dyDescent="0.25">
      <c r="A20" s="3" t="s">
        <v>3</v>
      </c>
      <c r="B20" s="9">
        <f ca="1">TODAY()</f>
        <v>45479</v>
      </c>
      <c r="D20" t="str">
        <f ca="1">IF(_xlfn.ISFORMULA(B20),_xlfn.FORMULATEXT(B20),"")</f>
        <v>=TODAY()</v>
      </c>
      <c r="E20" t="s">
        <v>15</v>
      </c>
    </row>
    <row r="21" spans="1:7" x14ac:dyDescent="0.25">
      <c r="A21" s="3" t="s">
        <v>13</v>
      </c>
      <c r="B21" s="5">
        <f ca="1">B20-B19</f>
        <v>2489</v>
      </c>
      <c r="D21" t="str">
        <f ca="1">IF(_xlfn.ISFORMULA(B21),_xlfn.FORMULATEXT(B21),"")</f>
        <v>=B20-B19</v>
      </c>
      <c r="E21" s="21" t="s">
        <v>16</v>
      </c>
    </row>
    <row r="23" spans="1:7" x14ac:dyDescent="0.25">
      <c r="A23" s="3" t="s">
        <v>17</v>
      </c>
      <c r="B23" s="4">
        <v>42980</v>
      </c>
    </row>
    <row r="24" spans="1:7" x14ac:dyDescent="0.25">
      <c r="A24" s="3" t="s">
        <v>18</v>
      </c>
      <c r="B24" s="2">
        <v>120</v>
      </c>
    </row>
    <row r="25" spans="1:7" x14ac:dyDescent="0.25">
      <c r="A25" s="3" t="s">
        <v>4</v>
      </c>
      <c r="B25" s="9">
        <f>B23+B24</f>
        <v>43100</v>
      </c>
      <c r="D25" t="str">
        <f ca="1">IF(_xlfn.ISFORMULA(B25),_xlfn.FORMULATEXT(B25),"")</f>
        <v>=B23+B24</v>
      </c>
      <c r="E25" t="s">
        <v>19</v>
      </c>
    </row>
    <row r="27" spans="1:7" x14ac:dyDescent="0.25">
      <c r="A27" s="3" t="s">
        <v>20</v>
      </c>
      <c r="B27" s="4">
        <v>43038</v>
      </c>
    </row>
    <row r="28" spans="1:7" x14ac:dyDescent="0.25">
      <c r="A28" s="3" t="s">
        <v>21</v>
      </c>
      <c r="B28" s="4">
        <v>43113</v>
      </c>
    </row>
    <row r="29" spans="1:7" x14ac:dyDescent="0.25">
      <c r="A29" s="3" t="s">
        <v>22</v>
      </c>
      <c r="B29" s="5">
        <f>B28-B27+1</f>
        <v>76</v>
      </c>
      <c r="D29" t="str">
        <f ca="1">IF(_xlfn.ISFORMULA(B29),_xlfn.FORMULATEXT(B29),"")</f>
        <v>=B28-B27+1</v>
      </c>
      <c r="E29" t="s">
        <v>23</v>
      </c>
    </row>
    <row r="31" spans="1:7" x14ac:dyDescent="0.25">
      <c r="A31" s="11" t="s">
        <v>24</v>
      </c>
      <c r="B31" s="12"/>
      <c r="C31" s="12"/>
      <c r="D31" s="12"/>
      <c r="E31" s="12"/>
      <c r="F31" s="12"/>
      <c r="G31" s="13"/>
    </row>
    <row r="33" spans="1:8" x14ac:dyDescent="0.25">
      <c r="A33" s="3" t="s">
        <v>25</v>
      </c>
      <c r="B33" s="4">
        <v>43035</v>
      </c>
      <c r="E33" t="s">
        <v>26</v>
      </c>
    </row>
    <row r="34" spans="1:8" x14ac:dyDescent="0.25">
      <c r="A34" s="3" t="s">
        <v>2</v>
      </c>
      <c r="B34" s="9">
        <f>EDATE(B33,2)</f>
        <v>43096</v>
      </c>
      <c r="D34" t="str">
        <f ca="1">IF(_xlfn.ISFORMULA(B34),_xlfn.FORMULATEXT(B34),"")</f>
        <v>=EDATE(B33,2)</v>
      </c>
      <c r="E34" t="s">
        <v>27</v>
      </c>
    </row>
    <row r="35" spans="1:8" x14ac:dyDescent="0.25">
      <c r="E35" s="21" t="s">
        <v>28</v>
      </c>
    </row>
    <row r="37" spans="1:8" x14ac:dyDescent="0.25">
      <c r="A37" s="11" t="s">
        <v>29</v>
      </c>
      <c r="B37" s="12"/>
      <c r="C37" s="12"/>
      <c r="D37" s="12"/>
      <c r="E37" s="12"/>
      <c r="F37" s="13"/>
    </row>
    <row r="39" spans="1:8" x14ac:dyDescent="0.25">
      <c r="A39" s="3" t="s">
        <v>25</v>
      </c>
      <c r="B39" s="4">
        <v>42403</v>
      </c>
    </row>
    <row r="40" spans="1:8" x14ac:dyDescent="0.25">
      <c r="A40" s="3" t="s">
        <v>2</v>
      </c>
      <c r="B40" s="9">
        <f>EOMONTH(B39,0)</f>
        <v>42429</v>
      </c>
      <c r="D40" t="str">
        <f ca="1">IF(_xlfn.ISFORMULA(B40),_xlfn.FORMULATEXT(B40),"")</f>
        <v>=EOMONTH(B39,0)</v>
      </c>
      <c r="E40" t="s">
        <v>30</v>
      </c>
    </row>
    <row r="41" spans="1:8" x14ac:dyDescent="0.25">
      <c r="E41" s="21" t="s">
        <v>31</v>
      </c>
    </row>
    <row r="42" spans="1:8" x14ac:dyDescent="0.25">
      <c r="E42" s="21" t="s">
        <v>32</v>
      </c>
    </row>
    <row r="43" spans="1:8" x14ac:dyDescent="0.25">
      <c r="E43" s="21" t="s">
        <v>33</v>
      </c>
    </row>
    <row r="45" spans="1:8" ht="60" x14ac:dyDescent="0.25">
      <c r="D45" s="8" t="s">
        <v>34</v>
      </c>
      <c r="E45" s="8" t="s">
        <v>35</v>
      </c>
      <c r="F45" s="8" t="s">
        <v>36</v>
      </c>
      <c r="G45" s="8" t="s">
        <v>3</v>
      </c>
      <c r="H45" s="8" t="s">
        <v>37</v>
      </c>
    </row>
    <row r="46" spans="1:8" x14ac:dyDescent="0.25">
      <c r="D46" s="2" t="s">
        <v>38</v>
      </c>
      <c r="E46" s="22">
        <v>2063</v>
      </c>
      <c r="F46" s="4">
        <v>42996</v>
      </c>
      <c r="G46" s="9">
        <f ca="1">TODAY()</f>
        <v>45479</v>
      </c>
      <c r="H46" s="5">
        <f ca="1">G46-F46</f>
        <v>2483</v>
      </c>
    </row>
    <row r="47" spans="1:8" x14ac:dyDescent="0.25">
      <c r="D47" s="2" t="s">
        <v>39</v>
      </c>
      <c r="E47" s="22">
        <v>2084.5500000000002</v>
      </c>
      <c r="F47" s="4">
        <v>42918</v>
      </c>
      <c r="G47" s="9">
        <f t="shared" ref="G47:G61" ca="1" si="0">TODAY()</f>
        <v>45479</v>
      </c>
      <c r="H47" s="5">
        <f t="shared" ref="H47:H61" ca="1" si="1">G47-F47</f>
        <v>2561</v>
      </c>
    </row>
    <row r="48" spans="1:8" x14ac:dyDescent="0.25">
      <c r="D48" s="2" t="s">
        <v>40</v>
      </c>
      <c r="E48" s="22">
        <v>1338.51</v>
      </c>
      <c r="F48" s="4">
        <v>42987</v>
      </c>
      <c r="G48" s="9">
        <f t="shared" ca="1" si="0"/>
        <v>45479</v>
      </c>
      <c r="H48" s="5">
        <f t="shared" ca="1" si="1"/>
        <v>2492</v>
      </c>
    </row>
    <row r="49" spans="4:8" x14ac:dyDescent="0.25">
      <c r="D49" s="2" t="s">
        <v>41</v>
      </c>
      <c r="E49" s="22">
        <v>1967.55</v>
      </c>
      <c r="F49" s="4">
        <v>42966</v>
      </c>
      <c r="G49" s="9">
        <f t="shared" ca="1" si="0"/>
        <v>45479</v>
      </c>
      <c r="H49" s="5">
        <f t="shared" ca="1" si="1"/>
        <v>2513</v>
      </c>
    </row>
    <row r="50" spans="4:8" x14ac:dyDescent="0.25">
      <c r="D50" s="2" t="s">
        <v>42</v>
      </c>
      <c r="E50" s="22">
        <v>2213.87</v>
      </c>
      <c r="F50" s="4">
        <v>43026</v>
      </c>
      <c r="G50" s="9">
        <f t="shared" ca="1" si="0"/>
        <v>45479</v>
      </c>
      <c r="H50" s="5">
        <f t="shared" ca="1" si="1"/>
        <v>2453</v>
      </c>
    </row>
    <row r="51" spans="4:8" x14ac:dyDescent="0.25">
      <c r="D51" s="2" t="s">
        <v>43</v>
      </c>
      <c r="E51" s="22">
        <v>1570.3</v>
      </c>
      <c r="F51" s="4">
        <v>42921</v>
      </c>
      <c r="G51" s="9">
        <f t="shared" ca="1" si="0"/>
        <v>45479</v>
      </c>
      <c r="H51" s="5">
        <f t="shared" ca="1" si="1"/>
        <v>2558</v>
      </c>
    </row>
    <row r="52" spans="4:8" x14ac:dyDescent="0.25">
      <c r="D52" s="2" t="s">
        <v>44</v>
      </c>
      <c r="E52" s="22">
        <v>1652.3</v>
      </c>
      <c r="F52" s="4">
        <v>43019</v>
      </c>
      <c r="G52" s="9">
        <f t="shared" ca="1" si="0"/>
        <v>45479</v>
      </c>
      <c r="H52" s="5">
        <f t="shared" ca="1" si="1"/>
        <v>2460</v>
      </c>
    </row>
    <row r="53" spans="4:8" x14ac:dyDescent="0.25">
      <c r="D53" s="2" t="s">
        <v>45</v>
      </c>
      <c r="E53" s="22">
        <v>1467.72</v>
      </c>
      <c r="F53" s="4">
        <v>42922</v>
      </c>
      <c r="G53" s="9">
        <f t="shared" ca="1" si="0"/>
        <v>45479</v>
      </c>
      <c r="H53" s="5">
        <f t="shared" ca="1" si="1"/>
        <v>2557</v>
      </c>
    </row>
    <row r="54" spans="4:8" x14ac:dyDescent="0.25">
      <c r="D54" s="2" t="s">
        <v>46</v>
      </c>
      <c r="E54" s="22">
        <v>1911.15</v>
      </c>
      <c r="F54" s="4">
        <v>42935</v>
      </c>
      <c r="G54" s="9">
        <f t="shared" ca="1" si="0"/>
        <v>45479</v>
      </c>
      <c r="H54" s="5">
        <f t="shared" ca="1" si="1"/>
        <v>2544</v>
      </c>
    </row>
    <row r="55" spans="4:8" x14ac:dyDescent="0.25">
      <c r="D55" s="2" t="s">
        <v>47</v>
      </c>
      <c r="E55" s="22">
        <v>597.07000000000005</v>
      </c>
      <c r="F55" s="4">
        <v>42957</v>
      </c>
      <c r="G55" s="9">
        <f t="shared" ca="1" si="0"/>
        <v>45479</v>
      </c>
      <c r="H55" s="5">
        <f t="shared" ca="1" si="1"/>
        <v>2522</v>
      </c>
    </row>
    <row r="56" spans="4:8" x14ac:dyDescent="0.25">
      <c r="D56" s="2" t="s">
        <v>48</v>
      </c>
      <c r="E56" s="22">
        <v>608.6</v>
      </c>
      <c r="F56" s="4">
        <v>43012</v>
      </c>
      <c r="G56" s="9">
        <f t="shared" ca="1" si="0"/>
        <v>45479</v>
      </c>
      <c r="H56" s="5">
        <f t="shared" ca="1" si="1"/>
        <v>2467</v>
      </c>
    </row>
    <row r="57" spans="4:8" x14ac:dyDescent="0.25">
      <c r="D57" s="2" t="s">
        <v>49</v>
      </c>
      <c r="E57" s="22">
        <v>1390.45</v>
      </c>
      <c r="F57" s="4">
        <v>43023</v>
      </c>
      <c r="G57" s="9">
        <f t="shared" ca="1" si="0"/>
        <v>45479</v>
      </c>
      <c r="H57" s="5">
        <f t="shared" ca="1" si="1"/>
        <v>2456</v>
      </c>
    </row>
    <row r="58" spans="4:8" x14ac:dyDescent="0.25">
      <c r="D58" s="2" t="s">
        <v>50</v>
      </c>
      <c r="E58" s="22">
        <v>419.68</v>
      </c>
      <c r="F58" s="4">
        <v>42959</v>
      </c>
      <c r="G58" s="9">
        <f t="shared" ca="1" si="0"/>
        <v>45479</v>
      </c>
      <c r="H58" s="5">
        <f t="shared" ca="1" si="1"/>
        <v>2520</v>
      </c>
    </row>
    <row r="59" spans="4:8" x14ac:dyDescent="0.25">
      <c r="D59" s="2" t="s">
        <v>51</v>
      </c>
      <c r="E59" s="22">
        <v>1210.17</v>
      </c>
      <c r="F59" s="4">
        <v>43023</v>
      </c>
      <c r="G59" s="9">
        <f t="shared" ca="1" si="0"/>
        <v>45479</v>
      </c>
      <c r="H59" s="5">
        <f t="shared" ca="1" si="1"/>
        <v>2456</v>
      </c>
    </row>
    <row r="60" spans="4:8" x14ac:dyDescent="0.25">
      <c r="D60" s="2" t="s">
        <v>52</v>
      </c>
      <c r="E60" s="22">
        <v>1815.46</v>
      </c>
      <c r="F60" s="4">
        <v>43022</v>
      </c>
      <c r="G60" s="9">
        <f t="shared" ca="1" si="0"/>
        <v>45479</v>
      </c>
      <c r="H60" s="5">
        <f t="shared" ca="1" si="1"/>
        <v>2457</v>
      </c>
    </row>
    <row r="61" spans="4:8" x14ac:dyDescent="0.25">
      <c r="D61" s="2" t="s">
        <v>53</v>
      </c>
      <c r="E61" s="22">
        <v>1803.3</v>
      </c>
      <c r="F61" s="4">
        <v>42974</v>
      </c>
      <c r="G61" s="9">
        <f t="shared" ca="1" si="0"/>
        <v>45479</v>
      </c>
      <c r="H61" s="5">
        <f t="shared" ca="1" si="1"/>
        <v>2505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082-9FE6-8649-A32B-B49994E1B8E4}">
  <sheetPr>
    <tabColor rgb="FF0000FF"/>
  </sheetPr>
  <dimension ref="A1:J53"/>
  <sheetViews>
    <sheetView showGridLines="0" tabSelected="1" zoomScale="130" zoomScaleNormal="130" workbookViewId="0">
      <selection activeCell="E44" sqref="E44:H53"/>
    </sheetView>
  </sheetViews>
  <sheetFormatPr defaultColWidth="8.85546875" defaultRowHeight="15" x14ac:dyDescent="0.25"/>
  <cols>
    <col min="1" max="1" width="23.28515625" bestFit="1" customWidth="1"/>
    <col min="2" max="2" width="14.85546875" customWidth="1"/>
    <col min="3" max="4" width="14" customWidth="1"/>
    <col min="5" max="5" width="14.85546875" customWidth="1"/>
    <col min="6" max="6" width="14.140625" customWidth="1"/>
    <col min="7" max="7" width="12.140625" customWidth="1"/>
    <col min="8" max="8" width="11.140625" customWidth="1"/>
  </cols>
  <sheetData>
    <row r="1" spans="1:10" x14ac:dyDescent="0.25">
      <c r="A1" s="15" t="s">
        <v>54</v>
      </c>
      <c r="B1" s="16"/>
      <c r="C1" s="16"/>
      <c r="D1" s="16"/>
      <c r="E1" s="16"/>
      <c r="F1" s="17"/>
    </row>
    <row r="2" spans="1:10" x14ac:dyDescent="0.25">
      <c r="A2" s="23" t="s">
        <v>55</v>
      </c>
      <c r="B2" s="24"/>
      <c r="C2" s="24"/>
      <c r="D2" s="24"/>
      <c r="E2" s="24"/>
      <c r="F2" s="25"/>
    </row>
    <row r="3" spans="1:10" x14ac:dyDescent="0.25">
      <c r="A3" s="18" t="s">
        <v>56</v>
      </c>
      <c r="B3" s="19"/>
      <c r="C3" s="19"/>
      <c r="D3" s="19"/>
      <c r="E3" s="19"/>
      <c r="F3" s="20"/>
    </row>
    <row r="5" spans="1:10" x14ac:dyDescent="0.25">
      <c r="A5" t="s">
        <v>57</v>
      </c>
    </row>
    <row r="7" spans="1:10" x14ac:dyDescent="0.25">
      <c r="A7" s="8" t="s">
        <v>58</v>
      </c>
      <c r="B7" s="27">
        <v>0.33333333333333331</v>
      </c>
      <c r="D7" s="14">
        <v>43071</v>
      </c>
    </row>
    <row r="8" spans="1:10" ht="30" x14ac:dyDescent="0.25">
      <c r="A8" s="8" t="s">
        <v>59</v>
      </c>
      <c r="B8" s="2">
        <v>0.33333333333333331</v>
      </c>
      <c r="D8" t="s">
        <v>98</v>
      </c>
    </row>
    <row r="9" spans="1:10" x14ac:dyDescent="0.25">
      <c r="A9" s="8" t="s">
        <v>60</v>
      </c>
      <c r="B9" s="2">
        <f>8/24</f>
        <v>0.33333333333333331</v>
      </c>
      <c r="E9" t="s">
        <v>61</v>
      </c>
      <c r="J9" s="26"/>
    </row>
    <row r="10" spans="1:10" ht="30" x14ac:dyDescent="0.25">
      <c r="A10" s="8" t="s">
        <v>62</v>
      </c>
      <c r="B10" s="34">
        <f>8/24</f>
        <v>0.33333333333333331</v>
      </c>
      <c r="J10" s="26"/>
    </row>
    <row r="12" spans="1:10" ht="30" x14ac:dyDescent="0.25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10" x14ac:dyDescent="0.25">
      <c r="A13" s="27">
        <v>0</v>
      </c>
      <c r="B13" s="2">
        <v>0</v>
      </c>
      <c r="C13" s="2"/>
      <c r="D13" s="2"/>
      <c r="E13" s="2">
        <f>A13</f>
        <v>0</v>
      </c>
    </row>
    <row r="14" spans="1:10" x14ac:dyDescent="0.25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10" x14ac:dyDescent="0.25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10" x14ac:dyDescent="0.25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25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25">
      <c r="A19" s="31" t="s">
        <v>68</v>
      </c>
      <c r="B19" s="16"/>
      <c r="C19" s="16"/>
      <c r="D19" s="16"/>
      <c r="E19" s="16"/>
      <c r="F19" s="16"/>
      <c r="G19" s="17"/>
    </row>
    <row r="20" spans="1:7" x14ac:dyDescent="0.25">
      <c r="A20" s="18" t="s">
        <v>69</v>
      </c>
      <c r="B20" s="19"/>
      <c r="C20" s="19"/>
      <c r="D20" s="19"/>
      <c r="E20" s="19"/>
      <c r="F20" s="19"/>
      <c r="G20" s="20"/>
    </row>
    <row r="22" spans="1:7" x14ac:dyDescent="0.25">
      <c r="A22" s="8" t="s">
        <v>70</v>
      </c>
      <c r="B22" s="7">
        <v>21.25</v>
      </c>
    </row>
    <row r="23" spans="1:7" x14ac:dyDescent="0.25">
      <c r="A23" s="8" t="s">
        <v>71</v>
      </c>
      <c r="B23" s="27">
        <v>0.33333333333333331</v>
      </c>
    </row>
    <row r="24" spans="1:7" x14ac:dyDescent="0.25">
      <c r="A24" s="8" t="s">
        <v>72</v>
      </c>
      <c r="B24" s="27">
        <v>0.5</v>
      </c>
    </row>
    <row r="25" spans="1:7" x14ac:dyDescent="0.25">
      <c r="A25" s="8" t="s">
        <v>73</v>
      </c>
      <c r="B25" s="5">
        <f>(B24-B23)*24</f>
        <v>4</v>
      </c>
      <c r="C25" t="str">
        <f ca="1">IF(_xlfn.ISFORMULA(B25),_xlfn.FORMULATEXT(B25),"")</f>
        <v>=(B24-B23)*24</v>
      </c>
      <c r="D25" t="s">
        <v>74</v>
      </c>
    </row>
    <row r="26" spans="1:7" x14ac:dyDescent="0.25">
      <c r="A26" s="8" t="s">
        <v>75</v>
      </c>
      <c r="B26" s="10">
        <f>B25*B22</f>
        <v>85</v>
      </c>
      <c r="C26" t="str">
        <f ca="1">IF(_xlfn.ISFORMULA(B26),_xlfn.FORMULATEXT(B26),"")</f>
        <v>=B25*B22</v>
      </c>
    </row>
    <row r="28" spans="1:7" x14ac:dyDescent="0.25">
      <c r="A28" t="s">
        <v>76</v>
      </c>
    </row>
    <row r="29" spans="1:7" x14ac:dyDescent="0.25">
      <c r="A29" s="8" t="s">
        <v>77</v>
      </c>
      <c r="B29" s="27">
        <v>0.35416666666666669</v>
      </c>
    </row>
    <row r="30" spans="1:7" x14ac:dyDescent="0.25">
      <c r="A30" s="8" t="s">
        <v>78</v>
      </c>
      <c r="B30" s="27">
        <v>0.45833333333333331</v>
      </c>
    </row>
    <row r="31" spans="1:7" x14ac:dyDescent="0.25">
      <c r="A31" s="8" t="s">
        <v>79</v>
      </c>
      <c r="B31" s="5">
        <f>(B30-B29)*24</f>
        <v>2.4999999999999991</v>
      </c>
      <c r="C31" t="str">
        <f ca="1">IF(_xlfn.ISFORMULA(B31),_xlfn.FORMULATEXT(B31),"")</f>
        <v>=(B30-B29)*24</v>
      </c>
    </row>
    <row r="32" spans="1:7" x14ac:dyDescent="0.25">
      <c r="A32" s="8" t="s">
        <v>77</v>
      </c>
      <c r="B32" s="27">
        <v>0.91666666666666663</v>
      </c>
    </row>
    <row r="33" spans="1:8" x14ac:dyDescent="0.25">
      <c r="A33" s="8" t="s">
        <v>78</v>
      </c>
      <c r="B33" s="27">
        <v>0.96875</v>
      </c>
      <c r="E33" s="32"/>
    </row>
    <row r="34" spans="1:8" x14ac:dyDescent="0.25">
      <c r="A34" s="8" t="s">
        <v>79</v>
      </c>
      <c r="B34" s="5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25">
      <c r="A35" s="8" t="s">
        <v>80</v>
      </c>
      <c r="B35" s="5">
        <f>B34+B31</f>
        <v>3.75</v>
      </c>
      <c r="C35" t="str">
        <f t="shared" ca="1" si="0"/>
        <v>=B34+B31</v>
      </c>
    </row>
    <row r="36" spans="1:8" x14ac:dyDescent="0.25">
      <c r="B36" t="s">
        <v>1</v>
      </c>
    </row>
    <row r="37" spans="1:8" x14ac:dyDescent="0.25">
      <c r="A37" s="8" t="s">
        <v>80</v>
      </c>
      <c r="B37" s="5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25">
      <c r="G40" s="33" t="s">
        <v>81</v>
      </c>
    </row>
    <row r="41" spans="1:8" x14ac:dyDescent="0.25">
      <c r="A41" s="1" t="s">
        <v>82</v>
      </c>
      <c r="G41" s="2">
        <v>7.6499999999999999E-2</v>
      </c>
    </row>
    <row r="43" spans="1:8" x14ac:dyDescent="0.25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25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5">
        <f>(D44-C44)*24</f>
        <v>7.5000000000000018</v>
      </c>
      <c r="F44" s="5">
        <f>ROUND(E44*B44,2)</f>
        <v>187.05</v>
      </c>
      <c r="G44" s="5">
        <f>ROUND(F44*$G$41,2)</f>
        <v>14.31</v>
      </c>
      <c r="H44" s="5">
        <f>F44-G44</f>
        <v>172.74</v>
      </c>
    </row>
    <row r="45" spans="1:8" x14ac:dyDescent="0.25">
      <c r="A45" s="2" t="s">
        <v>89</v>
      </c>
      <c r="B45" s="7">
        <v>18.14</v>
      </c>
      <c r="C45" s="27">
        <v>0.375</v>
      </c>
      <c r="D45" s="27">
        <v>0.60069444444444442</v>
      </c>
      <c r="E45" s="5">
        <f t="shared" ref="E45:E53" si="1">(D45-C45)*24</f>
        <v>5.4166666666666661</v>
      </c>
      <c r="F45" s="5">
        <f t="shared" ref="F45:F53" si="2">ROUND(E45*B45,2)</f>
        <v>98.26</v>
      </c>
      <c r="G45" s="5">
        <f t="shared" ref="G45:G52" si="3">ROUND(F45*$G$41,2)</f>
        <v>7.52</v>
      </c>
      <c r="H45" s="5">
        <f t="shared" ref="H45:H53" si="4">F45-G45</f>
        <v>90.740000000000009</v>
      </c>
    </row>
    <row r="46" spans="1:8" x14ac:dyDescent="0.25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5">
        <f t="shared" si="1"/>
        <v>7.7499999999999991</v>
      </c>
      <c r="F46" s="5">
        <f t="shared" si="2"/>
        <v>139.04</v>
      </c>
      <c r="G46" s="5">
        <f t="shared" si="3"/>
        <v>10.64</v>
      </c>
      <c r="H46" s="5">
        <f t="shared" si="4"/>
        <v>128.39999999999998</v>
      </c>
    </row>
    <row r="47" spans="1:8" x14ac:dyDescent="0.25">
      <c r="A47" s="2" t="s">
        <v>91</v>
      </c>
      <c r="B47" s="7">
        <v>26.7</v>
      </c>
      <c r="C47" s="27">
        <v>0.33333333333333331</v>
      </c>
      <c r="D47" s="27">
        <v>0.59027777777777779</v>
      </c>
      <c r="E47" s="5">
        <f t="shared" si="1"/>
        <v>6.1666666666666679</v>
      </c>
      <c r="F47" s="5">
        <f t="shared" si="2"/>
        <v>164.65</v>
      </c>
      <c r="G47" s="5">
        <f t="shared" si="3"/>
        <v>12.6</v>
      </c>
      <c r="H47" s="5">
        <f t="shared" si="4"/>
        <v>152.05000000000001</v>
      </c>
    </row>
    <row r="48" spans="1:8" x14ac:dyDescent="0.25">
      <c r="A48" s="2" t="s">
        <v>92</v>
      </c>
      <c r="B48" s="7">
        <v>24.3</v>
      </c>
      <c r="C48" s="27">
        <v>0.375</v>
      </c>
      <c r="D48" s="27">
        <v>0.60416666666666674</v>
      </c>
      <c r="E48" s="5">
        <f t="shared" si="1"/>
        <v>5.5000000000000018</v>
      </c>
      <c r="F48" s="5">
        <f t="shared" si="2"/>
        <v>133.65</v>
      </c>
      <c r="G48" s="5">
        <f t="shared" si="3"/>
        <v>10.220000000000001</v>
      </c>
      <c r="H48" s="5">
        <f t="shared" si="4"/>
        <v>123.43</v>
      </c>
    </row>
    <row r="49" spans="1:8" x14ac:dyDescent="0.25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5">
        <f t="shared" si="1"/>
        <v>8.75</v>
      </c>
      <c r="F49" s="5">
        <f t="shared" si="2"/>
        <v>199.94</v>
      </c>
      <c r="G49" s="5">
        <f t="shared" si="3"/>
        <v>15.3</v>
      </c>
      <c r="H49" s="5">
        <f t="shared" si="4"/>
        <v>184.64</v>
      </c>
    </row>
    <row r="50" spans="1:8" x14ac:dyDescent="0.25">
      <c r="A50" s="2" t="s">
        <v>94</v>
      </c>
      <c r="B50" s="7">
        <v>26.98</v>
      </c>
      <c r="C50" s="27">
        <v>0.27083333333333331</v>
      </c>
      <c r="D50" s="27">
        <v>0.4826388888888889</v>
      </c>
      <c r="E50" s="5">
        <f t="shared" si="1"/>
        <v>5.0833333333333339</v>
      </c>
      <c r="F50" s="5">
        <f t="shared" si="2"/>
        <v>137.15</v>
      </c>
      <c r="G50" s="5">
        <f t="shared" si="3"/>
        <v>10.49</v>
      </c>
      <c r="H50" s="5">
        <f t="shared" si="4"/>
        <v>126.66000000000001</v>
      </c>
    </row>
    <row r="51" spans="1:8" x14ac:dyDescent="0.25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5">
        <f t="shared" si="1"/>
        <v>5</v>
      </c>
      <c r="F51" s="5">
        <f t="shared" si="2"/>
        <v>88.55</v>
      </c>
      <c r="G51" s="5">
        <f t="shared" si="3"/>
        <v>6.77</v>
      </c>
      <c r="H51" s="5">
        <f t="shared" si="4"/>
        <v>81.78</v>
      </c>
    </row>
    <row r="52" spans="1:8" x14ac:dyDescent="0.25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5">
        <f t="shared" si="1"/>
        <v>9.5000000000000018</v>
      </c>
      <c r="F52" s="5">
        <f t="shared" si="2"/>
        <v>191.14</v>
      </c>
      <c r="G52" s="5">
        <f t="shared" si="3"/>
        <v>14.62</v>
      </c>
      <c r="H52" s="5">
        <f t="shared" si="4"/>
        <v>176.51999999999998</v>
      </c>
    </row>
    <row r="53" spans="1:8" x14ac:dyDescent="0.25">
      <c r="A53" s="2" t="s">
        <v>97</v>
      </c>
      <c r="B53" s="7">
        <v>23.69</v>
      </c>
      <c r="C53" s="27">
        <v>0.33333333333333331</v>
      </c>
      <c r="D53" s="27">
        <v>0.625</v>
      </c>
      <c r="E53" s="5">
        <f t="shared" si="1"/>
        <v>7</v>
      </c>
      <c r="F53" s="5">
        <f t="shared" si="2"/>
        <v>165.83</v>
      </c>
      <c r="G53" s="5">
        <f>ROUND(F53*$G$41,2)</f>
        <v>12.69</v>
      </c>
      <c r="H53" s="5">
        <f t="shared" si="4"/>
        <v>153.14000000000001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9DC8-A1ED-8540-8E71-658BF4F9AC1D}">
  <sheetPr>
    <tabColor rgb="FFFF0000"/>
  </sheetPr>
  <dimension ref="A1:H53"/>
  <sheetViews>
    <sheetView zoomScale="115" zoomScaleNormal="115" workbookViewId="0">
      <selection activeCell="J52" sqref="J52"/>
    </sheetView>
  </sheetViews>
  <sheetFormatPr defaultColWidth="8.85546875" defaultRowHeight="15" x14ac:dyDescent="0.25"/>
  <cols>
    <col min="1" max="1" width="23.28515625" bestFit="1" customWidth="1"/>
    <col min="2" max="2" width="14.85546875" customWidth="1"/>
    <col min="3" max="4" width="14" customWidth="1"/>
    <col min="5" max="5" width="14.85546875" customWidth="1"/>
    <col min="6" max="6" width="14.140625" customWidth="1"/>
    <col min="7" max="7" width="12.140625" customWidth="1"/>
    <col min="8" max="8" width="11.140625" customWidth="1"/>
  </cols>
  <sheetData>
    <row r="1" spans="1:6" x14ac:dyDescent="0.25">
      <c r="A1" s="15" t="s">
        <v>54</v>
      </c>
      <c r="B1" s="16"/>
      <c r="C1" s="16"/>
      <c r="D1" s="16"/>
      <c r="E1" s="16"/>
      <c r="F1" s="17"/>
    </row>
    <row r="2" spans="1:6" x14ac:dyDescent="0.25">
      <c r="A2" s="23" t="s">
        <v>55</v>
      </c>
      <c r="B2" s="24"/>
      <c r="C2" s="24"/>
      <c r="D2" s="24"/>
      <c r="E2" s="24"/>
      <c r="F2" s="25"/>
    </row>
    <row r="3" spans="1:6" x14ac:dyDescent="0.25">
      <c r="A3" s="18" t="s">
        <v>56</v>
      </c>
      <c r="B3" s="19"/>
      <c r="C3" s="19"/>
      <c r="D3" s="19"/>
      <c r="E3" s="19"/>
      <c r="F3" s="20"/>
    </row>
    <row r="5" spans="1:6" x14ac:dyDescent="0.25">
      <c r="A5" t="s">
        <v>57</v>
      </c>
    </row>
    <row r="7" spans="1:6" x14ac:dyDescent="0.25">
      <c r="A7" s="8" t="s">
        <v>58</v>
      </c>
      <c r="B7" s="27">
        <v>0.33333333333333331</v>
      </c>
      <c r="D7" s="14">
        <v>43071</v>
      </c>
    </row>
    <row r="8" spans="1:6" ht="30" x14ac:dyDescent="0.25">
      <c r="A8" s="8" t="s">
        <v>59</v>
      </c>
      <c r="B8" s="2">
        <v>0.33333333333333331</v>
      </c>
      <c r="D8" t="s">
        <v>98</v>
      </c>
    </row>
    <row r="9" spans="1:6" x14ac:dyDescent="0.25">
      <c r="A9" s="8" t="s">
        <v>60</v>
      </c>
      <c r="B9" s="2">
        <f>8/24</f>
        <v>0.33333333333333331</v>
      </c>
      <c r="E9" t="s">
        <v>61</v>
      </c>
    </row>
    <row r="10" spans="1:6" ht="30" x14ac:dyDescent="0.25">
      <c r="A10" s="8" t="s">
        <v>62</v>
      </c>
      <c r="B10" s="34">
        <f>8/24</f>
        <v>0.33333333333333331</v>
      </c>
    </row>
    <row r="12" spans="1:6" ht="30" x14ac:dyDescent="0.25">
      <c r="A12" s="8" t="s">
        <v>63</v>
      </c>
      <c r="B12" s="8" t="s">
        <v>64</v>
      </c>
      <c r="C12" s="8" t="s">
        <v>65</v>
      </c>
      <c r="D12" s="8" t="s">
        <v>65</v>
      </c>
      <c r="E12" s="8" t="s">
        <v>8</v>
      </c>
    </row>
    <row r="13" spans="1:6" x14ac:dyDescent="0.25">
      <c r="A13" s="27">
        <v>0</v>
      </c>
      <c r="B13" s="2">
        <v>0</v>
      </c>
      <c r="C13" s="2"/>
      <c r="D13" s="2"/>
      <c r="E13" s="2">
        <f>A13</f>
        <v>0</v>
      </c>
    </row>
    <row r="14" spans="1:6" x14ac:dyDescent="0.25">
      <c r="A14" s="27">
        <v>0.33333333333333331</v>
      </c>
      <c r="B14" s="28">
        <f>8/24</f>
        <v>0.33333333333333331</v>
      </c>
      <c r="C14" s="29">
        <f>1/3</f>
        <v>0.33333333333333331</v>
      </c>
      <c r="D14" s="2"/>
      <c r="E14" s="2">
        <f>8/24</f>
        <v>0.33333333333333331</v>
      </c>
    </row>
    <row r="15" spans="1:6" x14ac:dyDescent="0.25">
      <c r="A15" s="27">
        <v>0.5</v>
      </c>
      <c r="B15" s="28">
        <f>12/24</f>
        <v>0.5</v>
      </c>
      <c r="C15" s="29">
        <f>1/2</f>
        <v>0.5</v>
      </c>
      <c r="D15" s="2"/>
      <c r="E15" s="2">
        <f>12/24</f>
        <v>0.5</v>
      </c>
    </row>
    <row r="16" spans="1:6" x14ac:dyDescent="0.25">
      <c r="A16" s="27">
        <v>0.625</v>
      </c>
      <c r="B16" s="30" t="s">
        <v>66</v>
      </c>
      <c r="C16" s="28">
        <f>15/24</f>
        <v>0.625</v>
      </c>
      <c r="D16" s="29">
        <f>15/24</f>
        <v>0.625</v>
      </c>
      <c r="E16" s="2">
        <f>15/24</f>
        <v>0.625</v>
      </c>
    </row>
    <row r="17" spans="1:7" x14ac:dyDescent="0.25">
      <c r="A17" s="27">
        <v>0.63541666666666663</v>
      </c>
      <c r="B17" s="2" t="s">
        <v>67</v>
      </c>
      <c r="C17" s="2"/>
      <c r="D17" s="2"/>
      <c r="E17" s="2">
        <v>0.63541666666666663</v>
      </c>
    </row>
    <row r="19" spans="1:7" x14ac:dyDescent="0.25">
      <c r="A19" s="31" t="s">
        <v>68</v>
      </c>
      <c r="B19" s="16"/>
      <c r="C19" s="16"/>
      <c r="D19" s="16"/>
      <c r="E19" s="16"/>
      <c r="F19" s="16"/>
      <c r="G19" s="17"/>
    </row>
    <row r="20" spans="1:7" x14ac:dyDescent="0.25">
      <c r="A20" s="18" t="s">
        <v>69</v>
      </c>
      <c r="B20" s="19"/>
      <c r="C20" s="19"/>
      <c r="D20" s="19"/>
      <c r="E20" s="19"/>
      <c r="F20" s="19"/>
      <c r="G20" s="20"/>
    </row>
    <row r="22" spans="1:7" x14ac:dyDescent="0.25">
      <c r="A22" s="8" t="s">
        <v>70</v>
      </c>
      <c r="B22" s="7">
        <v>21.25</v>
      </c>
    </row>
    <row r="23" spans="1:7" x14ac:dyDescent="0.25">
      <c r="A23" s="8" t="s">
        <v>71</v>
      </c>
      <c r="B23" s="27">
        <v>0.33333333333333331</v>
      </c>
    </row>
    <row r="24" spans="1:7" x14ac:dyDescent="0.25">
      <c r="A24" s="8" t="s">
        <v>72</v>
      </c>
      <c r="B24" s="27">
        <v>0.5</v>
      </c>
    </row>
    <row r="25" spans="1:7" x14ac:dyDescent="0.25">
      <c r="A25" s="8" t="s">
        <v>73</v>
      </c>
      <c r="B25" s="5">
        <f>(B24-B23)*24</f>
        <v>4</v>
      </c>
      <c r="C25" t="str">
        <f ca="1">IF(_xlfn.ISFORMULA(B25),_xlfn.FORMULATEXT(B25),"")</f>
        <v>=(B24-B23)*24</v>
      </c>
      <c r="D25" t="s">
        <v>74</v>
      </c>
    </row>
    <row r="26" spans="1:7" x14ac:dyDescent="0.25">
      <c r="A26" s="8" t="s">
        <v>75</v>
      </c>
      <c r="B26" s="10">
        <f>B25*B22</f>
        <v>85</v>
      </c>
      <c r="C26" t="str">
        <f ca="1">IF(_xlfn.ISFORMULA(B26),_xlfn.FORMULATEXT(B26),"")</f>
        <v>=B25*B22</v>
      </c>
    </row>
    <row r="28" spans="1:7" x14ac:dyDescent="0.25">
      <c r="A28" t="s">
        <v>76</v>
      </c>
    </row>
    <row r="29" spans="1:7" x14ac:dyDescent="0.25">
      <c r="A29" s="8" t="s">
        <v>77</v>
      </c>
      <c r="B29" s="27">
        <v>0.35416666666666669</v>
      </c>
    </row>
    <row r="30" spans="1:7" x14ac:dyDescent="0.25">
      <c r="A30" s="8" t="s">
        <v>78</v>
      </c>
      <c r="B30" s="27">
        <v>0.45833333333333331</v>
      </c>
    </row>
    <row r="31" spans="1:7" x14ac:dyDescent="0.25">
      <c r="A31" s="8" t="s">
        <v>79</v>
      </c>
      <c r="B31" s="5">
        <f>(B30-B29)*24</f>
        <v>2.4999999999999991</v>
      </c>
      <c r="C31" t="str">
        <f ca="1">IF(_xlfn.ISFORMULA(B31),_xlfn.FORMULATEXT(B31),"")</f>
        <v>=(B30-B29)*24</v>
      </c>
      <c r="D31" s="35"/>
      <c r="E31" s="36"/>
    </row>
    <row r="32" spans="1:7" x14ac:dyDescent="0.25">
      <c r="A32" s="8" t="s">
        <v>77</v>
      </c>
      <c r="B32" s="27">
        <v>0.91666666666666663</v>
      </c>
    </row>
    <row r="33" spans="1:8" x14ac:dyDescent="0.25">
      <c r="A33" s="8" t="s">
        <v>78</v>
      </c>
      <c r="B33" s="27">
        <v>0.96875</v>
      </c>
    </row>
    <row r="34" spans="1:8" x14ac:dyDescent="0.25">
      <c r="A34" s="8" t="s">
        <v>79</v>
      </c>
      <c r="B34" s="5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25">
      <c r="A35" s="8" t="s">
        <v>80</v>
      </c>
      <c r="B35" s="5">
        <f>B34+B31</f>
        <v>3.75</v>
      </c>
      <c r="C35" t="str">
        <f t="shared" ca="1" si="0"/>
        <v>=B34+B31</v>
      </c>
    </row>
    <row r="36" spans="1:8" x14ac:dyDescent="0.25">
      <c r="B36" t="s">
        <v>1</v>
      </c>
    </row>
    <row r="37" spans="1:8" x14ac:dyDescent="0.25">
      <c r="A37" s="8" t="s">
        <v>80</v>
      </c>
      <c r="B37" s="5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25">
      <c r="G40" s="33" t="s">
        <v>81</v>
      </c>
    </row>
    <row r="41" spans="1:8" x14ac:dyDescent="0.25">
      <c r="A41" s="1" t="s">
        <v>82</v>
      </c>
      <c r="G41" s="2">
        <v>7.6499999999999999E-2</v>
      </c>
    </row>
    <row r="43" spans="1:8" x14ac:dyDescent="0.25">
      <c r="A43" s="6" t="s">
        <v>83</v>
      </c>
      <c r="B43" s="6" t="s">
        <v>84</v>
      </c>
      <c r="C43" s="6" t="s">
        <v>71</v>
      </c>
      <c r="D43" s="6" t="s">
        <v>72</v>
      </c>
      <c r="E43" s="6" t="s">
        <v>85</v>
      </c>
      <c r="F43" s="6" t="s">
        <v>75</v>
      </c>
      <c r="G43" s="6" t="s">
        <v>86</v>
      </c>
      <c r="H43" s="6" t="s">
        <v>87</v>
      </c>
    </row>
    <row r="44" spans="1:8" x14ac:dyDescent="0.25">
      <c r="A44" s="2" t="s">
        <v>88</v>
      </c>
      <c r="B44" s="7">
        <v>24.94</v>
      </c>
      <c r="C44" s="27">
        <v>0.33333333333333331</v>
      </c>
      <c r="D44" s="27">
        <v>0.64583333333333337</v>
      </c>
      <c r="E44" s="5">
        <f>(D44-C44)*24</f>
        <v>7.5000000000000018</v>
      </c>
      <c r="F44" s="5">
        <f>ROUND(E44*B44,2)</f>
        <v>187.05</v>
      </c>
      <c r="G44" s="5">
        <f>ROUND(F44*$G$41,2)</f>
        <v>14.31</v>
      </c>
      <c r="H44" s="5">
        <f>F44-G44</f>
        <v>172.74</v>
      </c>
    </row>
    <row r="45" spans="1:8" x14ac:dyDescent="0.25">
      <c r="A45" s="2" t="s">
        <v>89</v>
      </c>
      <c r="B45" s="7">
        <v>18.14</v>
      </c>
      <c r="C45" s="27">
        <v>0.375</v>
      </c>
      <c r="D45" s="27">
        <v>0.60069444444444442</v>
      </c>
      <c r="E45" s="5">
        <f t="shared" ref="E45:E53" si="1">(D45-C45)*24</f>
        <v>5.4166666666666661</v>
      </c>
      <c r="F45" s="5">
        <f t="shared" ref="F45:F53" si="2">ROUND(E45*B45,2)</f>
        <v>98.26</v>
      </c>
      <c r="G45" s="5">
        <f t="shared" ref="G45:G52" si="3">ROUND(F45*$G$41,2)</f>
        <v>7.52</v>
      </c>
      <c r="H45" s="5">
        <f t="shared" ref="H45:H53" si="4">F45-G45</f>
        <v>90.740000000000009</v>
      </c>
    </row>
    <row r="46" spans="1:8" x14ac:dyDescent="0.25">
      <c r="A46" s="2" t="s">
        <v>90</v>
      </c>
      <c r="B46" s="7">
        <v>17.940000000000001</v>
      </c>
      <c r="C46" s="27">
        <v>0.3125</v>
      </c>
      <c r="D46" s="27">
        <v>0.63541666666666663</v>
      </c>
      <c r="E46" s="5">
        <f t="shared" si="1"/>
        <v>7.7499999999999991</v>
      </c>
      <c r="F46" s="5">
        <f t="shared" si="2"/>
        <v>139.04</v>
      </c>
      <c r="G46" s="5">
        <f t="shared" si="3"/>
        <v>10.64</v>
      </c>
      <c r="H46" s="5">
        <f t="shared" si="4"/>
        <v>128.39999999999998</v>
      </c>
    </row>
    <row r="47" spans="1:8" x14ac:dyDescent="0.25">
      <c r="A47" s="2" t="s">
        <v>91</v>
      </c>
      <c r="B47" s="7">
        <v>26.7</v>
      </c>
      <c r="C47" s="27">
        <v>0.33333333333333331</v>
      </c>
      <c r="D47" s="27">
        <v>0.59027777777777779</v>
      </c>
      <c r="E47" s="5">
        <f t="shared" si="1"/>
        <v>6.1666666666666679</v>
      </c>
      <c r="F47" s="5">
        <f t="shared" si="2"/>
        <v>164.65</v>
      </c>
      <c r="G47" s="5">
        <f t="shared" si="3"/>
        <v>12.6</v>
      </c>
      <c r="H47" s="5">
        <f t="shared" si="4"/>
        <v>152.05000000000001</v>
      </c>
    </row>
    <row r="48" spans="1:8" x14ac:dyDescent="0.25">
      <c r="A48" s="2" t="s">
        <v>92</v>
      </c>
      <c r="B48" s="7">
        <v>24.3</v>
      </c>
      <c r="C48" s="27">
        <v>0.375</v>
      </c>
      <c r="D48" s="27">
        <v>0.60416666666666674</v>
      </c>
      <c r="E48" s="5">
        <f t="shared" si="1"/>
        <v>5.5000000000000018</v>
      </c>
      <c r="F48" s="5">
        <f t="shared" si="2"/>
        <v>133.65</v>
      </c>
      <c r="G48" s="5">
        <f t="shared" si="3"/>
        <v>10.220000000000001</v>
      </c>
      <c r="H48" s="5">
        <f t="shared" si="4"/>
        <v>123.43</v>
      </c>
    </row>
    <row r="49" spans="1:8" x14ac:dyDescent="0.25">
      <c r="A49" s="2" t="s">
        <v>93</v>
      </c>
      <c r="B49" s="7">
        <v>22.85</v>
      </c>
      <c r="C49" s="27">
        <v>0.33333333333333331</v>
      </c>
      <c r="D49" s="27">
        <v>0.69791666666666663</v>
      </c>
      <c r="E49" s="5">
        <f t="shared" si="1"/>
        <v>8.75</v>
      </c>
      <c r="F49" s="5">
        <f t="shared" si="2"/>
        <v>199.94</v>
      </c>
      <c r="G49" s="5">
        <f t="shared" si="3"/>
        <v>15.3</v>
      </c>
      <c r="H49" s="5">
        <f t="shared" si="4"/>
        <v>184.64</v>
      </c>
    </row>
    <row r="50" spans="1:8" x14ac:dyDescent="0.25">
      <c r="A50" s="2" t="s">
        <v>94</v>
      </c>
      <c r="B50" s="7">
        <v>26.98</v>
      </c>
      <c r="C50" s="27">
        <v>0.27083333333333331</v>
      </c>
      <c r="D50" s="27">
        <v>0.4826388888888889</v>
      </c>
      <c r="E50" s="5">
        <f t="shared" si="1"/>
        <v>5.0833333333333339</v>
      </c>
      <c r="F50" s="5">
        <f t="shared" si="2"/>
        <v>137.15</v>
      </c>
      <c r="G50" s="5">
        <f t="shared" si="3"/>
        <v>10.49</v>
      </c>
      <c r="H50" s="5">
        <f t="shared" si="4"/>
        <v>126.66000000000001</v>
      </c>
    </row>
    <row r="51" spans="1:8" x14ac:dyDescent="0.25">
      <c r="A51" s="2" t="s">
        <v>95</v>
      </c>
      <c r="B51" s="7">
        <v>17.71</v>
      </c>
      <c r="C51" s="27">
        <v>0.33333333333333331</v>
      </c>
      <c r="D51" s="27">
        <v>0.54166666666666663</v>
      </c>
      <c r="E51" s="5">
        <f t="shared" si="1"/>
        <v>5</v>
      </c>
      <c r="F51" s="5">
        <f t="shared" si="2"/>
        <v>88.55</v>
      </c>
      <c r="G51" s="5">
        <f t="shared" si="3"/>
        <v>6.77</v>
      </c>
      <c r="H51" s="5">
        <f t="shared" si="4"/>
        <v>81.78</v>
      </c>
    </row>
    <row r="52" spans="1:8" x14ac:dyDescent="0.25">
      <c r="A52" s="2" t="s">
        <v>96</v>
      </c>
      <c r="B52" s="7">
        <v>20.12</v>
      </c>
      <c r="C52" s="27">
        <v>0.29166666666666669</v>
      </c>
      <c r="D52" s="27">
        <v>0.68750000000000011</v>
      </c>
      <c r="E52" s="5">
        <f t="shared" si="1"/>
        <v>9.5000000000000018</v>
      </c>
      <c r="F52" s="5">
        <f t="shared" si="2"/>
        <v>191.14</v>
      </c>
      <c r="G52" s="5">
        <f t="shared" si="3"/>
        <v>14.62</v>
      </c>
      <c r="H52" s="5">
        <f t="shared" si="4"/>
        <v>176.51999999999998</v>
      </c>
    </row>
    <row r="53" spans="1:8" x14ac:dyDescent="0.25">
      <c r="A53" s="2" t="s">
        <v>97</v>
      </c>
      <c r="B53" s="7">
        <v>23.69</v>
      </c>
      <c r="C53" s="27">
        <v>0.33333333333333331</v>
      </c>
      <c r="D53" s="27">
        <v>0.625</v>
      </c>
      <c r="E53" s="5">
        <f t="shared" si="1"/>
        <v>7</v>
      </c>
      <c r="F53" s="5">
        <f t="shared" si="2"/>
        <v>165.83</v>
      </c>
      <c r="G53" s="5">
        <f>ROUND(F53*$G$41,2)</f>
        <v>12.69</v>
      </c>
      <c r="H53" s="5">
        <f t="shared" si="4"/>
        <v>153.14000000000001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NF &amp; Calcs</vt:lpstr>
      <vt:lpstr>Date NF &amp; Calcs (an)</vt:lpstr>
      <vt:lpstr>Time NF &amp; Calcs</vt:lpstr>
      <vt:lpstr>Time NF &amp; Calcs (an)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Shubhansh Gupta</cp:lastModifiedBy>
  <dcterms:created xsi:type="dcterms:W3CDTF">2013-11-01T15:10:53Z</dcterms:created>
  <dcterms:modified xsi:type="dcterms:W3CDTF">2024-07-06T15:12:00Z</dcterms:modified>
</cp:coreProperties>
</file>