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10" yWindow="45" windowWidth="12300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3" i="1"/>
  <c r="B7"/>
  <c r="C32"/>
  <c r="E43"/>
  <c r="B45"/>
  <c r="C45"/>
  <c r="D45"/>
  <c r="E45"/>
  <c r="F45"/>
  <c r="B43"/>
  <c r="C7"/>
  <c r="C43" s="1"/>
  <c r="D7"/>
  <c r="D43" s="1"/>
  <c r="E7"/>
  <c r="E50" s="1"/>
  <c r="F7"/>
  <c r="F43" s="1"/>
  <c r="F50" l="1"/>
  <c r="B50"/>
  <c r="C50"/>
  <c r="D50"/>
  <c r="C18"/>
  <c r="D18"/>
  <c r="E18"/>
  <c r="F18"/>
  <c r="B18"/>
  <c r="F8"/>
  <c r="F51" s="1"/>
  <c r="F9"/>
  <c r="C8"/>
  <c r="C51" s="1"/>
  <c r="D8"/>
  <c r="D51" s="1"/>
  <c r="E8"/>
  <c r="E51" s="1"/>
  <c r="B51"/>
  <c r="B9"/>
  <c r="C9"/>
  <c r="D9"/>
  <c r="E9"/>
  <c r="D40" l="1"/>
  <c r="D41"/>
  <c r="E40"/>
  <c r="E41"/>
  <c r="F19"/>
  <c r="F41"/>
  <c r="F40"/>
  <c r="B19"/>
  <c r="B40"/>
  <c r="B41"/>
  <c r="B26"/>
  <c r="B32" s="1"/>
  <c r="B35" s="1"/>
  <c r="C40"/>
  <c r="C41"/>
  <c r="C26"/>
  <c r="C35" s="1"/>
  <c r="E25"/>
  <c r="F25"/>
  <c r="E26"/>
  <c r="E32" s="1"/>
  <c r="E35" s="1"/>
  <c r="F26"/>
  <c r="F32" s="1"/>
  <c r="F35" s="1"/>
  <c r="D25"/>
  <c r="B25"/>
  <c r="C25"/>
  <c r="C27" s="1"/>
  <c r="D26"/>
  <c r="F17"/>
  <c r="F48" s="1"/>
  <c r="B17"/>
  <c r="B48" s="1"/>
  <c r="D17"/>
  <c r="D48" s="1"/>
  <c r="E17"/>
  <c r="E48" s="1"/>
  <c r="F13"/>
  <c r="F46" s="1"/>
  <c r="E19"/>
  <c r="E13"/>
  <c r="E46" s="1"/>
  <c r="C19"/>
  <c r="D13"/>
  <c r="D46" s="1"/>
  <c r="D19"/>
  <c r="C13"/>
  <c r="C46" s="1"/>
  <c r="C17"/>
  <c r="C48" s="1"/>
  <c r="B46"/>
  <c r="C54" l="1"/>
  <c r="C58" s="1"/>
  <c r="F27"/>
  <c r="F54" s="1"/>
  <c r="F58" s="1"/>
  <c r="E27"/>
  <c r="E54" s="1"/>
  <c r="E58" s="1"/>
  <c r="D27"/>
  <c r="D32"/>
  <c r="D35" s="1"/>
  <c r="B27"/>
  <c r="B54" s="1"/>
  <c r="B58" s="1"/>
  <c r="D54" l="1"/>
  <c r="D58" s="1"/>
</calcChain>
</file>

<file path=xl/sharedStrings.xml><?xml version="1.0" encoding="utf-8"?>
<sst xmlns="http://schemas.openxmlformats.org/spreadsheetml/2006/main" count="48" uniqueCount="48">
  <si>
    <t>The inductor value can be calculated as:</t>
  </si>
  <si>
    <t>The capacitor value can be calculated as:</t>
  </si>
  <si>
    <r>
      <t>Value of capacitor,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C (Farad)</t>
    </r>
  </si>
  <si>
    <r>
      <rPr>
        <sz val="11"/>
        <color theme="1"/>
        <rFont val="Calibri"/>
        <family val="2"/>
        <scheme val="minor"/>
      </rPr>
      <t>Value of inductor,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L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(Henry)</t>
    </r>
  </si>
  <si>
    <r>
      <t xml:space="preserve">Forward voltage of diode,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>F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</si>
  <si>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 xml:space="preserve">Diode conduction losses,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D_COND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</si>
  <si>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Inductor copper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L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</si>
  <si>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DCR (DC Resistance) of inductor, </t>
    </r>
    <r>
      <rPr>
        <b/>
        <sz val="11"/>
        <color theme="3" tint="-0.249977111117893"/>
        <rFont val="Calibri"/>
        <family val="2"/>
        <scheme val="minor"/>
      </rPr>
      <t>DCR (Ohm)</t>
    </r>
  </si>
  <si>
    <r>
      <t xml:space="preserve">Capacitor ESR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ESR </t>
    </r>
    <r>
      <rPr>
        <b/>
        <sz val="11"/>
        <color theme="3" tint="-0.249977111117893"/>
        <rFont val="Calibri"/>
        <family val="2"/>
        <scheme val="minor"/>
      </rPr>
      <t>(Watt)</t>
    </r>
  </si>
  <si>
    <r>
      <rPr>
        <sz val="11"/>
        <color theme="1"/>
        <rFont val="Calibri"/>
        <family val="2"/>
        <scheme val="minor"/>
      </rPr>
      <t>ESR (Effective Series Resistance) of capacitor,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ESR (Ohm)</t>
    </r>
  </si>
  <si>
    <t>Efficiency of converter can be calculated as:</t>
  </si>
  <si>
    <t>Total power losses can be calculated as:</t>
  </si>
  <si>
    <r>
      <t xml:space="preserve">Efficiency of converter, </t>
    </r>
    <r>
      <rPr>
        <b/>
        <sz val="11"/>
        <color theme="3" tint="-0.249977111117893"/>
        <rFont val="Calibri"/>
        <family val="2"/>
      </rPr>
      <t>ɳ (%)</t>
    </r>
  </si>
  <si>
    <t>I). Design Parameters:</t>
  </si>
  <si>
    <r>
      <t xml:space="preserve">1). Maximum input voltage,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IN,MAX  </t>
    </r>
    <r>
      <rPr>
        <b/>
        <sz val="11"/>
        <color theme="3" tint="-0.249977111117893"/>
        <rFont val="Calibri"/>
        <family val="2"/>
        <scheme val="minor"/>
      </rPr>
      <t>(Volt)</t>
    </r>
  </si>
  <si>
    <r>
      <t xml:space="preserve">2). Minimum input voltage,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IN,MIN 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</si>
  <si>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 xml:space="preserve">3). Output voltage,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OUT 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</si>
  <si>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>4). Output current,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I</t>
    </r>
    <r>
      <rPr>
        <b/>
        <vertAlign val="subscript"/>
        <sz val="11"/>
        <color theme="3" tint="-0.249977111117893"/>
        <rFont val="Calibri"/>
        <family val="2"/>
        <scheme val="minor"/>
      </rPr>
      <t>OUT</t>
    </r>
    <r>
      <rPr>
        <b/>
        <sz val="11"/>
        <color theme="3" tint="-0.249977111117893"/>
        <rFont val="Calibri"/>
        <family val="2"/>
        <scheme val="minor"/>
      </rPr>
      <t xml:space="preserve"> (Ampere</t>
    </r>
    <r>
      <rPr>
        <sz val="11"/>
        <color theme="3" tint="-0.249977111117893"/>
        <rFont val="Calibri"/>
        <family val="2"/>
        <scheme val="minor"/>
      </rPr>
      <t>)</t>
    </r>
  </si>
  <si>
    <r>
      <t>5). Switching frequency,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f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S </t>
    </r>
    <r>
      <rPr>
        <b/>
        <sz val="11"/>
        <color theme="3" tint="-0.249977111117893"/>
        <rFont val="Calibri"/>
        <family val="2"/>
        <scheme val="minor"/>
      </rPr>
      <t>(Hertz)</t>
    </r>
  </si>
  <si>
    <t>II). Inductor Selection:</t>
  </si>
  <si>
    <t>III). Capacitor Selection:</t>
  </si>
  <si>
    <r>
      <t>8). Duty cycle,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D = 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OUT </t>
    </r>
    <r>
      <rPr>
        <b/>
        <sz val="11"/>
        <color theme="3" tint="-0.249977111117893"/>
        <rFont val="Calibri"/>
        <family val="2"/>
        <scheme val="minor"/>
      </rPr>
      <t>/ V</t>
    </r>
    <r>
      <rPr>
        <b/>
        <vertAlign val="subscript"/>
        <sz val="11"/>
        <color theme="3" tint="-0.249977111117893"/>
        <rFont val="Calibri"/>
        <family val="2"/>
        <scheme val="minor"/>
      </rPr>
      <t>IN,MAX</t>
    </r>
    <r>
      <rPr>
        <b/>
        <sz val="11"/>
        <color theme="3" tint="-0.249977111117893"/>
        <rFont val="Calibri"/>
        <family val="2"/>
        <scheme val="minor"/>
      </rPr>
      <t xml:space="preserve"> (%)</t>
    </r>
  </si>
  <si>
    <t>IV). Power loss calculation:</t>
  </si>
  <si>
    <t>2). Diode loss calculation:</t>
  </si>
  <si>
    <t>3). Inductor loss calculation:</t>
  </si>
  <si>
    <t>4). Capacitor loss calculation:</t>
  </si>
  <si>
    <t>V). Total losses:</t>
  </si>
  <si>
    <r>
      <t xml:space="preserve">Total power losses,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TOT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</si>
  <si>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t>VI). Efficiency:</t>
  </si>
  <si>
    <t>1). IGBT loss calculation:</t>
  </si>
  <si>
    <t>a). Conduction losses of IGBT can be calculated as:</t>
  </si>
  <si>
    <t>b). Switching losses of IGBT can be calculated as:</t>
  </si>
  <si>
    <t>c). Conduction losses of diode can be calculated as:</t>
  </si>
  <si>
    <t>d). Copper losses of inductor can be calculated as:</t>
  </si>
  <si>
    <t>e). ESR losses of capacitor can be calculated as:</t>
  </si>
  <si>
    <r>
      <t xml:space="preserve">On-state zero-current collector-emitter voltage of IGBT,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>CEO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</si>
  <si>
    <r>
      <t xml:space="preserve">On-state zero-current collector-emitter resistance of IGBT, </t>
    </r>
    <r>
      <rPr>
        <b/>
        <sz val="11"/>
        <color theme="3" tint="-0.249977111117893"/>
        <rFont val="Calibri"/>
        <family val="2"/>
        <scheme val="minor"/>
      </rPr>
      <t>R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C </t>
    </r>
    <r>
      <rPr>
        <b/>
        <sz val="11"/>
        <color theme="3" tint="-0.249977111117893"/>
        <rFont val="Calibri"/>
        <family val="2"/>
        <scheme val="minor"/>
      </rPr>
      <t>(Ohm)</t>
    </r>
  </si>
  <si>
    <r>
      <t xml:space="preserve">IGBT conduction loss 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>SW_COND</t>
    </r>
    <r>
      <rPr>
        <b/>
        <sz val="11"/>
        <color theme="3" tint="-0.249977111117893"/>
        <rFont val="Calibri"/>
        <family val="2"/>
        <scheme val="minor"/>
      </rPr>
      <t xml:space="preserve"> (Watt)</t>
    </r>
  </si>
  <si>
    <r>
      <t xml:space="preserve">Turn-On energy losses of IGBT, </t>
    </r>
    <r>
      <rPr>
        <b/>
        <sz val="11"/>
        <color theme="3" tint="-0.249977111117893"/>
        <rFont val="Calibri"/>
        <family val="2"/>
        <scheme val="minor"/>
      </rPr>
      <t>E</t>
    </r>
    <r>
      <rPr>
        <b/>
        <vertAlign val="subscript"/>
        <sz val="11"/>
        <color theme="3" tint="-0.249977111117893"/>
        <rFont val="Calibri"/>
        <family val="2"/>
        <scheme val="minor"/>
      </rPr>
      <t>ON</t>
    </r>
    <r>
      <rPr>
        <b/>
        <sz val="11"/>
        <color theme="3" tint="-0.249977111117893"/>
        <rFont val="Calibri"/>
        <family val="2"/>
        <scheme val="minor"/>
      </rPr>
      <t xml:space="preserve"> (Joule)</t>
    </r>
  </si>
  <si>
    <r>
      <t xml:space="preserve">Turn-Off energy losses of IGBT, </t>
    </r>
    <r>
      <rPr>
        <b/>
        <sz val="11"/>
        <color theme="3" tint="-0.249977111117893"/>
        <rFont val="Calibri"/>
        <family val="2"/>
        <scheme val="minor"/>
      </rPr>
      <t>E</t>
    </r>
    <r>
      <rPr>
        <b/>
        <vertAlign val="subscript"/>
        <sz val="11"/>
        <color theme="3" tint="-0.249977111117893"/>
        <rFont val="Calibri"/>
        <family val="2"/>
        <scheme val="minor"/>
      </rPr>
      <t>OFF</t>
    </r>
    <r>
      <rPr>
        <b/>
        <sz val="11"/>
        <color theme="3" tint="-0.249977111117893"/>
        <rFont val="Calibri"/>
        <family val="2"/>
        <scheme val="minor"/>
      </rPr>
      <t xml:space="preserve"> (Joule)</t>
    </r>
  </si>
  <si>
    <r>
      <t xml:space="preserve">IGBT switching loss, </t>
    </r>
    <r>
      <rPr>
        <b/>
        <sz val="11"/>
        <color theme="3" tint="-0.249977111117893"/>
        <rFont val="Calibri"/>
        <family val="2"/>
        <scheme val="minor"/>
      </rPr>
      <t>P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SW_S </t>
    </r>
    <r>
      <rPr>
        <b/>
        <sz val="11"/>
        <color theme="3" tint="-0.249977111117893"/>
        <rFont val="Calibri"/>
        <family val="2"/>
        <scheme val="minor"/>
      </rPr>
      <t>(Watt)</t>
    </r>
  </si>
  <si>
    <r>
      <t>Nominal collector current of IGBT,</t>
    </r>
    <r>
      <rPr>
        <b/>
        <sz val="11"/>
        <color theme="3" tint="-0.249977111117893"/>
        <rFont val="Calibri"/>
        <family val="2"/>
        <scheme val="minor"/>
      </rPr>
      <t xml:space="preserve"> I</t>
    </r>
    <r>
      <rPr>
        <b/>
        <vertAlign val="subscript"/>
        <sz val="11"/>
        <color theme="3" tint="-0.249977111117893"/>
        <rFont val="Calibri"/>
        <family val="2"/>
        <scheme val="minor"/>
      </rPr>
      <t>nom</t>
    </r>
    <r>
      <rPr>
        <b/>
        <sz val="11"/>
        <color theme="3" tint="-0.249977111117893"/>
        <rFont val="Calibri"/>
        <family val="2"/>
        <scheme val="minor"/>
      </rPr>
      <t xml:space="preserve"> (Ampere)</t>
    </r>
  </si>
  <si>
    <r>
      <t xml:space="preserve">Nominal collector-to-emitter voltage of IGBT, </t>
    </r>
    <r>
      <rPr>
        <b/>
        <sz val="11"/>
        <color theme="3" tint="-0.249977111117893"/>
        <rFont val="Calibri"/>
        <family val="2"/>
        <scheme val="minor"/>
      </rPr>
      <t>V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nom </t>
    </r>
    <r>
      <rPr>
        <b/>
        <sz val="11"/>
        <color theme="3" tint="-0.249977111117893"/>
        <rFont val="Calibri"/>
        <family val="2"/>
        <scheme val="minor"/>
      </rPr>
      <t>(Volt)</t>
    </r>
  </si>
  <si>
    <r>
      <t xml:space="preserve">Average current through IGBT, </t>
    </r>
    <r>
      <rPr>
        <b/>
        <sz val="11"/>
        <color theme="3" tint="-0.249977111117893"/>
        <rFont val="Calibri"/>
        <family val="2"/>
        <scheme val="minor"/>
      </rPr>
      <t>I</t>
    </r>
    <r>
      <rPr>
        <b/>
        <vertAlign val="subscript"/>
        <sz val="11"/>
        <color theme="3" tint="-0.249977111117893"/>
        <rFont val="Calibri"/>
        <family val="2"/>
        <scheme val="minor"/>
      </rPr>
      <t>avg,SW</t>
    </r>
    <r>
      <rPr>
        <b/>
        <sz val="11"/>
        <color theme="3" tint="-0.249977111117893"/>
        <rFont val="Calibri"/>
        <family val="2"/>
        <scheme val="minor"/>
      </rPr>
      <t xml:space="preserve"> = D * I</t>
    </r>
    <r>
      <rPr>
        <b/>
        <vertAlign val="subscript"/>
        <sz val="11"/>
        <color theme="3" tint="-0.249977111117893"/>
        <rFont val="Calibri"/>
        <family val="2"/>
        <scheme val="minor"/>
      </rPr>
      <t>OUT</t>
    </r>
    <r>
      <rPr>
        <b/>
        <sz val="11"/>
        <color theme="3" tint="-0.249977111117893"/>
        <rFont val="Calibri"/>
        <family val="2"/>
        <scheme val="minor"/>
      </rPr>
      <t xml:space="preserve"> (Ampere)</t>
    </r>
  </si>
  <si>
    <r>
      <t xml:space="preserve">Rms current through IGBT, </t>
    </r>
    <r>
      <rPr>
        <b/>
        <sz val="11"/>
        <color theme="3" tint="-0.249977111117893"/>
        <rFont val="Calibri"/>
        <family val="2"/>
        <scheme val="minor"/>
      </rPr>
      <t>I</t>
    </r>
    <r>
      <rPr>
        <b/>
        <vertAlign val="subscript"/>
        <sz val="11"/>
        <color theme="3" tint="-0.249977111117893"/>
        <rFont val="Calibri"/>
        <family val="2"/>
        <scheme val="minor"/>
      </rPr>
      <t>rms,SW</t>
    </r>
    <r>
      <rPr>
        <b/>
        <sz val="11"/>
        <color theme="3" tint="-0.249977111117893"/>
        <rFont val="Calibri"/>
        <family val="2"/>
        <scheme val="minor"/>
      </rPr>
      <t xml:space="preserve">  = √D * I</t>
    </r>
    <r>
      <rPr>
        <b/>
        <vertAlign val="subscript"/>
        <sz val="11"/>
        <color theme="3" tint="-0.249977111117893"/>
        <rFont val="Calibri"/>
        <family val="2"/>
        <scheme val="minor"/>
      </rPr>
      <t>OUT</t>
    </r>
    <r>
      <rPr>
        <b/>
        <sz val="11"/>
        <color theme="3" tint="-0.249977111117893"/>
        <rFont val="Calibri"/>
        <family val="2"/>
        <scheme val="minor"/>
      </rPr>
      <t>(Ampere)</t>
    </r>
  </si>
  <si>
    <r>
      <t xml:space="preserve">Peak current through IGBT, </t>
    </r>
    <r>
      <rPr>
        <b/>
        <sz val="11"/>
        <color theme="3" tint="-0.249977111117893"/>
        <rFont val="Calibri"/>
        <family val="2"/>
        <scheme val="minor"/>
      </rPr>
      <t>I</t>
    </r>
    <r>
      <rPr>
        <b/>
        <vertAlign val="subscript"/>
        <sz val="11"/>
        <color theme="3" tint="-0.249977111117893"/>
        <rFont val="Calibri"/>
        <family val="2"/>
        <scheme val="minor"/>
      </rPr>
      <t>pk</t>
    </r>
    <r>
      <rPr>
        <b/>
        <sz val="11"/>
        <color theme="3" tint="-0.249977111117893"/>
        <rFont val="Calibri"/>
        <family val="2"/>
        <scheme val="minor"/>
      </rPr>
      <t xml:space="preserve"> = </t>
    </r>
    <r>
      <rPr>
        <b/>
        <sz val="11"/>
        <color theme="3" tint="-0.249977111117893"/>
        <rFont val="Calibri"/>
        <family val="2"/>
      </rPr>
      <t>√2 * I</t>
    </r>
    <r>
      <rPr>
        <b/>
        <vertAlign val="subscript"/>
        <sz val="11"/>
        <color theme="3" tint="-0.249977111117893"/>
        <rFont val="Calibri"/>
        <family val="2"/>
      </rPr>
      <t>rms,SW</t>
    </r>
    <r>
      <rPr>
        <b/>
        <sz val="11"/>
        <color theme="3" tint="-0.249977111117893"/>
        <rFont val="Calibri"/>
        <family val="2"/>
      </rPr>
      <t xml:space="preserve"> (Ampere)</t>
    </r>
  </si>
  <si>
    <r>
      <t>6). Inductor current ripple,</t>
    </r>
    <r>
      <rPr>
        <sz val="11"/>
        <color theme="3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∆I</t>
    </r>
    <r>
      <rPr>
        <b/>
        <vertAlign val="subscript"/>
        <sz val="11"/>
        <color theme="3" tint="-0.249977111117893"/>
        <rFont val="Calibri"/>
        <family val="2"/>
        <scheme val="minor"/>
      </rPr>
      <t>L</t>
    </r>
    <r>
      <rPr>
        <b/>
        <sz val="11"/>
        <color theme="3" tint="-0.249977111117893"/>
        <rFont val="Calibri"/>
        <family val="2"/>
        <scheme val="minor"/>
      </rPr>
      <t xml:space="preserve"> = 20% of I</t>
    </r>
    <r>
      <rPr>
        <b/>
        <vertAlign val="subscript"/>
        <sz val="11"/>
        <color theme="3" tint="-0.249977111117893"/>
        <rFont val="Calibri"/>
        <family val="2"/>
        <scheme val="minor"/>
      </rPr>
      <t xml:space="preserve">OUT </t>
    </r>
    <r>
      <rPr>
        <b/>
        <sz val="11"/>
        <color theme="3" tint="-0.249977111117893"/>
        <rFont val="Calibri"/>
        <family val="2"/>
        <scheme val="minor"/>
      </rPr>
      <t>(Ampere)</t>
    </r>
  </si>
  <si>
    <r>
      <t>7). Output voltage ripple,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b/>
        <sz val="11"/>
        <color theme="3" tint="-0.249977111117893"/>
        <rFont val="Calibri"/>
        <family val="2"/>
        <scheme val="minor"/>
      </rPr>
      <t>ΔV</t>
    </r>
    <r>
      <rPr>
        <b/>
        <vertAlign val="subscript"/>
        <sz val="11"/>
        <color theme="3" tint="-0.249977111117893"/>
        <rFont val="Calibri"/>
        <family val="2"/>
        <scheme val="minor"/>
      </rPr>
      <t>O</t>
    </r>
    <r>
      <rPr>
        <b/>
        <sz val="11"/>
        <color theme="3" tint="-0.249977111117893"/>
        <rFont val="Calibri"/>
        <family val="2"/>
        <scheme val="minor"/>
      </rPr>
      <t xml:space="preserve"> =1% of V</t>
    </r>
    <r>
      <rPr>
        <b/>
        <vertAlign val="subscript"/>
        <sz val="11"/>
        <color theme="3" tint="-0.249977111117893"/>
        <rFont val="Calibri"/>
        <family val="2"/>
        <scheme val="minor"/>
      </rPr>
      <t>OUT</t>
    </r>
    <r>
      <rPr>
        <b/>
        <sz val="11"/>
        <color theme="3" tint="-0.249977111117893"/>
        <rFont val="Calibri"/>
        <family val="2"/>
        <scheme val="minor"/>
      </rPr>
      <t xml:space="preserve"> (Volt)</t>
    </r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</si>
</sst>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vertAlign val="subscript"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3" tint="-0.249977111117893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1"/>
      <color theme="3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 indent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indent="4"/>
    </xf>
    <xf numFmtId="0" fontId="0" fillId="0" borderId="0" xfId="0" applyAlignment="1">
      <alignment horizontal="left" vertical="top" indent="4"/>
    </xf>
    <xf numFmtId="0" fontId="0" fillId="0" borderId="0" xfId="0" applyAlignment="1">
      <alignment horizontal="left" indent="4"/>
    </xf>
    <xf numFmtId="1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1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 indent="4"/>
    </xf>
    <xf numFmtId="11" fontId="0" fillId="0" borderId="0" xfId="0" applyNumberForma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top" indent="5"/>
    </xf>
    <xf numFmtId="0" fontId="6" fillId="0" borderId="0" xfId="0" applyFont="1" applyAlignment="1">
      <alignment horizontal="left" vertical="top" indent="5"/>
    </xf>
    <xf numFmtId="0" fontId="1" fillId="0" borderId="0" xfId="0" applyFont="1" applyAlignment="1">
      <alignment horizontal="left" indent="2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indent="1"/>
    </xf>
    <xf numFmtId="0" fontId="13" fillId="0" borderId="0" xfId="0" applyFont="1" applyAlignment="1">
      <alignment horizontal="left" indent="1"/>
    </xf>
    <xf numFmtId="0" fontId="12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11" Type="http://schemas.openxmlformats.org/officeDocument/2006/relationships/oleObject" Target="../embeddings/oleObject9.bin"/><Relationship Id="rId5" Type="http://schemas.openxmlformats.org/officeDocument/2006/relationships/oleObject" Target="../embeddings/oleObject3.bin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4"/>
  <sheetViews>
    <sheetView tabSelected="1" topLeftCell="A13" workbookViewId="0">
      <selection activeCell="B19" sqref="B19"/>
    </sheetView>
  </sheetViews>
  <sheetFormatPr defaultRowHeight="15"/>
  <cols>
    <col min="1" max="1" width="100.140625" customWidth="1"/>
    <col min="2" max="4" width="11.7109375" style="6" customWidth="1"/>
    <col min="5" max="10" width="11.7109375" customWidth="1"/>
  </cols>
  <sheetData>
    <row r="1" spans="1:16" s="1" customFormat="1" ht="18" customHeight="1">
      <c r="A1" s="26" t="s">
        <v>13</v>
      </c>
      <c r="B1" s="4"/>
      <c r="C1" s="5"/>
      <c r="D1" s="4"/>
      <c r="E1" s="4"/>
      <c r="F1" s="4"/>
      <c r="G1" s="5"/>
      <c r="H1" s="4"/>
      <c r="I1" s="4"/>
      <c r="J1" s="4"/>
    </row>
    <row r="2" spans="1:16" s="1" customFormat="1" ht="15" customHeight="1">
      <c r="A2" s="3" t="s">
        <v>14</v>
      </c>
      <c r="B2" s="5">
        <v>200</v>
      </c>
      <c r="C2" s="5">
        <v>280</v>
      </c>
      <c r="D2" s="5">
        <v>310</v>
      </c>
      <c r="E2" s="5">
        <v>300</v>
      </c>
      <c r="F2" s="5">
        <v>250</v>
      </c>
      <c r="G2" s="5"/>
      <c r="H2" s="5"/>
      <c r="I2" s="5"/>
      <c r="J2" s="5"/>
    </row>
    <row r="3" spans="1:16" s="1" customFormat="1" ht="15" customHeight="1">
      <c r="A3" s="3" t="s">
        <v>15</v>
      </c>
      <c r="B3" s="5">
        <v>100</v>
      </c>
      <c r="C3" s="5">
        <v>150</v>
      </c>
      <c r="D3" s="5">
        <v>220</v>
      </c>
      <c r="E3" s="5">
        <v>150</v>
      </c>
      <c r="F3" s="5">
        <v>100</v>
      </c>
      <c r="G3" s="5"/>
      <c r="H3" s="5"/>
      <c r="I3" s="5"/>
      <c r="J3" s="5"/>
    </row>
    <row r="4" spans="1:16" s="1" customFormat="1" ht="15" customHeight="1">
      <c r="A4" s="3" t="s">
        <v>16</v>
      </c>
      <c r="B4" s="5">
        <v>100</v>
      </c>
      <c r="C4" s="5">
        <v>220</v>
      </c>
      <c r="D4" s="5">
        <v>200</v>
      </c>
      <c r="E4" s="5">
        <v>180</v>
      </c>
      <c r="F4" s="5">
        <v>120</v>
      </c>
      <c r="G4" s="5"/>
      <c r="H4" s="5"/>
      <c r="I4" s="5"/>
      <c r="J4" s="5"/>
    </row>
    <row r="5" spans="1:16" s="1" customFormat="1" ht="15" customHeight="1">
      <c r="A5" s="3" t="s">
        <v>17</v>
      </c>
      <c r="B5" s="5">
        <v>10</v>
      </c>
      <c r="C5" s="5">
        <v>4.5</v>
      </c>
      <c r="D5" s="5">
        <v>5.5</v>
      </c>
      <c r="E5" s="5">
        <v>6</v>
      </c>
      <c r="F5" s="5">
        <v>6.5</v>
      </c>
      <c r="G5" s="5"/>
      <c r="H5" s="5"/>
      <c r="I5" s="5"/>
      <c r="J5" s="5"/>
    </row>
    <row r="6" spans="1:16" s="1" customFormat="1" ht="15" customHeight="1">
      <c r="A6" s="3" t="s">
        <v>18</v>
      </c>
      <c r="B6" s="5">
        <v>20000</v>
      </c>
      <c r="C6" s="5">
        <v>2000</v>
      </c>
      <c r="D6" s="5">
        <v>6000</v>
      </c>
      <c r="E6" s="5">
        <v>3000</v>
      </c>
      <c r="F6" s="5">
        <v>4000</v>
      </c>
      <c r="G6" s="5"/>
      <c r="H6" s="5"/>
      <c r="I6" s="14"/>
      <c r="J6" s="5"/>
    </row>
    <row r="7" spans="1:16" s="1" customFormat="1" ht="15" customHeight="1">
      <c r="A7" s="3" t="s">
        <v>46</v>
      </c>
      <c r="B7" s="5">
        <f>10/100*B5</f>
        <v>1</v>
      </c>
      <c r="C7" s="5">
        <f t="shared" ref="C7:F7" si="0">20/100*C5</f>
        <v>0.9</v>
      </c>
      <c r="D7" s="5">
        <f t="shared" si="0"/>
        <v>1.1000000000000001</v>
      </c>
      <c r="E7" s="5">
        <f t="shared" si="0"/>
        <v>1.2000000000000002</v>
      </c>
      <c r="F7" s="5">
        <f t="shared" si="0"/>
        <v>1.3</v>
      </c>
      <c r="G7" s="5"/>
      <c r="H7" s="5"/>
      <c r="I7" s="5"/>
      <c r="J7" s="5"/>
    </row>
    <row r="8" spans="1:16" s="1" customFormat="1" ht="15" customHeight="1">
      <c r="A8" s="3" t="s">
        <v>47</v>
      </c>
      <c r="B8" s="14">
        <v>0.01</v>
      </c>
      <c r="C8" s="14">
        <f t="shared" ref="C8:F8" si="1">(1/100)*C4</f>
        <v>2.2000000000000002</v>
      </c>
      <c r="D8" s="14">
        <f t="shared" si="1"/>
        <v>2</v>
      </c>
      <c r="E8" s="14">
        <f t="shared" si="1"/>
        <v>1.8</v>
      </c>
      <c r="F8" s="14">
        <f t="shared" si="1"/>
        <v>1.2</v>
      </c>
      <c r="G8" s="14"/>
      <c r="H8" s="14"/>
      <c r="I8" s="14"/>
      <c r="J8" s="5"/>
    </row>
    <row r="9" spans="1:16" s="1" customFormat="1" ht="15" customHeight="1">
      <c r="A9" s="3" t="s">
        <v>21</v>
      </c>
      <c r="B9" s="5">
        <f>B4/MAX(B2:B3)</f>
        <v>0.5</v>
      </c>
      <c r="C9" s="5">
        <f>C4/MAX(C2:C3)</f>
        <v>0.7857142857142857</v>
      </c>
      <c r="D9" s="5">
        <f t="shared" ref="D9:F9" si="2">D4/MAX(D2:D3)</f>
        <v>0.64516129032258063</v>
      </c>
      <c r="E9" s="5">
        <f t="shared" si="2"/>
        <v>0.6</v>
      </c>
      <c r="F9" s="5">
        <f t="shared" si="2"/>
        <v>0.48</v>
      </c>
      <c r="G9" s="5"/>
      <c r="H9" s="5"/>
      <c r="I9" s="5"/>
      <c r="J9" s="5"/>
    </row>
    <row r="10" spans="1:16" s="1" customFormat="1" ht="15" customHeight="1">
      <c r="A10" s="3"/>
      <c r="B10" s="19"/>
      <c r="C10" s="19"/>
      <c r="D10" s="19"/>
      <c r="E10" s="19"/>
      <c r="F10" s="19"/>
      <c r="G10" s="19"/>
      <c r="H10" s="19"/>
      <c r="I10" s="19"/>
      <c r="J10" s="5"/>
      <c r="K10" s="4"/>
      <c r="L10" s="4"/>
      <c r="M10" s="4"/>
      <c r="N10" s="4"/>
      <c r="O10" s="4"/>
      <c r="P10" s="4"/>
    </row>
    <row r="11" spans="1:16" ht="18" customHeight="1">
      <c r="A11" s="27" t="s">
        <v>19</v>
      </c>
      <c r="J11" s="5"/>
    </row>
    <row r="12" spans="1:16" ht="73.5" customHeight="1">
      <c r="A12" s="12" t="s">
        <v>0</v>
      </c>
      <c r="B12" s="7"/>
      <c r="C12" s="10"/>
      <c r="D12" s="7"/>
      <c r="E12" s="2"/>
      <c r="F12" s="2"/>
      <c r="G12" s="2"/>
      <c r="H12" s="2"/>
      <c r="I12" s="2"/>
      <c r="J12" s="5"/>
    </row>
    <row r="13" spans="1:16" ht="15" customHeight="1">
      <c r="A13" s="11" t="s">
        <v>3</v>
      </c>
      <c r="B13" s="7">
        <f>((MAX(B2:B3)-B4)*B9)/(B7*B6)</f>
        <v>2.5000000000000001E-3</v>
      </c>
      <c r="C13" s="7">
        <f t="shared" ref="C13:F13" si="3">((MAX(C2:C3)-C4)*C9)/(C7*C6)</f>
        <v>2.6190476190476188E-2</v>
      </c>
      <c r="D13" s="7">
        <f t="shared" si="3"/>
        <v>1.075268817204301E-2</v>
      </c>
      <c r="E13" s="7">
        <f t="shared" si="3"/>
        <v>1.9999999999999997E-2</v>
      </c>
      <c r="F13" s="7">
        <f t="shared" si="3"/>
        <v>1.2E-2</v>
      </c>
      <c r="G13" s="7"/>
      <c r="H13" s="7"/>
      <c r="I13" s="7"/>
      <c r="J13" s="5"/>
    </row>
    <row r="14" spans="1:16" ht="15" customHeight="1">
      <c r="A14" s="8"/>
      <c r="B14" s="7"/>
      <c r="C14" s="7"/>
      <c r="D14" s="7"/>
      <c r="E14" s="7"/>
      <c r="F14" s="7"/>
      <c r="G14" s="7"/>
      <c r="H14" s="7"/>
      <c r="I14" s="7"/>
      <c r="J14" s="5"/>
    </row>
    <row r="15" spans="1:16" ht="18" customHeight="1">
      <c r="A15" s="28" t="s">
        <v>20</v>
      </c>
      <c r="J15" s="5"/>
    </row>
    <row r="16" spans="1:16" ht="69.75" customHeight="1">
      <c r="A16" s="12" t="s">
        <v>1</v>
      </c>
      <c r="B16" s="7"/>
      <c r="C16" s="7"/>
      <c r="D16" s="7"/>
      <c r="E16" s="2"/>
      <c r="F16" s="2"/>
      <c r="G16" s="2"/>
      <c r="H16" s="2"/>
      <c r="I16" s="2"/>
      <c r="J16" s="5"/>
    </row>
    <row r="17" spans="1:10" ht="15" customHeight="1">
      <c r="A17" s="13" t="s">
        <v>2</v>
      </c>
      <c r="B17" s="16">
        <f>B7/(8*B8*B6)</f>
        <v>6.2500000000000001E-4</v>
      </c>
      <c r="C17" s="16">
        <f t="shared" ref="C17:F17" si="4">C7/(8*C8*C6)</f>
        <v>2.5568181818181817E-5</v>
      </c>
      <c r="D17" s="16">
        <f t="shared" si="4"/>
        <v>1.1458333333333333E-5</v>
      </c>
      <c r="E17" s="16">
        <f t="shared" si="4"/>
        <v>2.7777777777777782E-5</v>
      </c>
      <c r="F17" s="16">
        <f t="shared" si="4"/>
        <v>3.3854166666666665E-5</v>
      </c>
      <c r="G17" s="16"/>
      <c r="H17" s="16"/>
      <c r="I17" s="16"/>
      <c r="J17" s="5"/>
    </row>
    <row r="18" spans="1:10">
      <c r="A18" s="9"/>
      <c r="B18" s="20">
        <f>B2*2</f>
        <v>400</v>
      </c>
      <c r="C18" s="20">
        <f t="shared" ref="C18:F18" si="5">C2*2</f>
        <v>560</v>
      </c>
      <c r="D18" s="20">
        <f t="shared" si="5"/>
        <v>620</v>
      </c>
      <c r="E18" s="20">
        <f t="shared" si="5"/>
        <v>600</v>
      </c>
      <c r="F18" s="20">
        <f t="shared" si="5"/>
        <v>500</v>
      </c>
      <c r="G18" s="20"/>
      <c r="H18" s="20"/>
      <c r="I18" s="20"/>
      <c r="J18" s="5"/>
    </row>
    <row r="19" spans="1:10" ht="18" customHeight="1">
      <c r="A19" s="27" t="s">
        <v>22</v>
      </c>
      <c r="B19" s="20">
        <f>B5*B9*1.5</f>
        <v>7.5</v>
      </c>
      <c r="C19" s="20">
        <f t="shared" ref="C19:F19" si="6">C5*C9*1.5</f>
        <v>5.3035714285714288</v>
      </c>
      <c r="D19" s="20">
        <f t="shared" si="6"/>
        <v>5.32258064516129</v>
      </c>
      <c r="E19" s="20">
        <f t="shared" si="6"/>
        <v>5.3999999999999995</v>
      </c>
      <c r="F19" s="20">
        <f t="shared" si="6"/>
        <v>4.68</v>
      </c>
      <c r="G19" s="20"/>
      <c r="H19" s="20"/>
      <c r="I19" s="20"/>
      <c r="J19" s="5"/>
    </row>
    <row r="20" spans="1:10" ht="15" customHeight="1">
      <c r="A20" s="27"/>
      <c r="B20" s="20"/>
      <c r="C20" s="20"/>
      <c r="D20" s="20"/>
      <c r="E20" s="20"/>
      <c r="F20" s="20"/>
      <c r="G20" s="20"/>
      <c r="H20" s="20"/>
      <c r="I20" s="20"/>
      <c r="J20" s="5"/>
    </row>
    <row r="21" spans="1:10" ht="18" customHeight="1">
      <c r="A21" s="25" t="s">
        <v>29</v>
      </c>
      <c r="B21" s="20"/>
      <c r="C21" s="20"/>
      <c r="D21" s="20"/>
      <c r="E21" s="20"/>
      <c r="F21" s="20"/>
      <c r="G21" s="20"/>
      <c r="H21" s="20"/>
      <c r="I21" s="20"/>
      <c r="J21" s="5"/>
    </row>
    <row r="22" spans="1:10" ht="57" customHeight="1">
      <c r="A22" s="17" t="s">
        <v>30</v>
      </c>
      <c r="B22" s="15"/>
      <c r="C22" s="15"/>
      <c r="D22" s="15"/>
      <c r="E22" s="15"/>
      <c r="F22" s="15"/>
      <c r="G22" s="15"/>
      <c r="H22" s="15"/>
      <c r="I22" s="15"/>
      <c r="J22" s="5"/>
    </row>
    <row r="23" spans="1:10" ht="15" customHeight="1">
      <c r="A23" s="21" t="s">
        <v>35</v>
      </c>
      <c r="B23" s="7">
        <v>1.25</v>
      </c>
      <c r="C23" s="7">
        <v>1</v>
      </c>
      <c r="D23" s="7">
        <v>1.25</v>
      </c>
      <c r="E23" s="7">
        <v>1</v>
      </c>
      <c r="F23" s="7">
        <v>1.2</v>
      </c>
      <c r="G23" s="7"/>
      <c r="H23" s="7"/>
      <c r="I23" s="7"/>
      <c r="J23" s="5"/>
    </row>
    <row r="24" spans="1:10" ht="15" customHeight="1">
      <c r="A24" s="21" t="s">
        <v>36</v>
      </c>
      <c r="B24" s="7">
        <v>0.11</v>
      </c>
      <c r="C24" s="7">
        <v>0.3</v>
      </c>
      <c r="D24" s="7">
        <v>0.11</v>
      </c>
      <c r="E24" s="7">
        <v>0.3</v>
      </c>
      <c r="F24" s="7">
        <v>0.1</v>
      </c>
      <c r="G24" s="7"/>
      <c r="H24" s="7"/>
      <c r="I24" s="7"/>
      <c r="J24" s="5"/>
    </row>
    <row r="25" spans="1:10" ht="15" customHeight="1">
      <c r="A25" s="21" t="s">
        <v>43</v>
      </c>
      <c r="B25" s="7">
        <f>B9*B5</f>
        <v>5</v>
      </c>
      <c r="C25" s="7">
        <f t="shared" ref="C25:F25" si="7">C9*C5</f>
        <v>3.5357142857142856</v>
      </c>
      <c r="D25" s="7">
        <f t="shared" si="7"/>
        <v>3.5483870967741935</v>
      </c>
      <c r="E25" s="7">
        <f t="shared" si="7"/>
        <v>3.5999999999999996</v>
      </c>
      <c r="F25" s="7">
        <f t="shared" si="7"/>
        <v>3.12</v>
      </c>
      <c r="G25" s="7"/>
      <c r="H25" s="7"/>
      <c r="I25" s="7"/>
      <c r="J25" s="5"/>
    </row>
    <row r="26" spans="1:10" ht="15" customHeight="1">
      <c r="A26" s="21" t="s">
        <v>44</v>
      </c>
      <c r="B26" s="7">
        <f>(B9^0.5)*B5</f>
        <v>7.0710678118654755</v>
      </c>
      <c r="C26" s="7">
        <f t="shared" ref="C26:F26" si="8">(C9^0.5)*C5</f>
        <v>3.9888236719256325</v>
      </c>
      <c r="D26" s="7">
        <f t="shared" si="8"/>
        <v>4.4177063089637434</v>
      </c>
      <c r="E26" s="7">
        <f t="shared" si="8"/>
        <v>4.6475800154489004</v>
      </c>
      <c r="F26" s="7">
        <f t="shared" si="8"/>
        <v>4.5033320996790813</v>
      </c>
      <c r="G26" s="7"/>
      <c r="H26" s="7"/>
      <c r="I26" s="7"/>
      <c r="J26" s="5"/>
    </row>
    <row r="27" spans="1:10" ht="15" customHeight="1">
      <c r="A27" s="21" t="s">
        <v>37</v>
      </c>
      <c r="B27" s="7">
        <f>(B23*B25)+(B26^2*B24)</f>
        <v>11.75</v>
      </c>
      <c r="C27" s="7">
        <f t="shared" ref="C27:F27" si="9">(C23*C25)+(C26^2*C24)</f>
        <v>8.3089285714285701</v>
      </c>
      <c r="D27" s="7">
        <f t="shared" si="9"/>
        <v>6.5822580645161288</v>
      </c>
      <c r="E27" s="7">
        <f t="shared" si="9"/>
        <v>10.08</v>
      </c>
      <c r="F27" s="7">
        <f t="shared" si="9"/>
        <v>5.7720000000000002</v>
      </c>
      <c r="G27" s="7"/>
      <c r="H27" s="7"/>
      <c r="I27" s="7"/>
      <c r="J27" s="5"/>
    </row>
    <row r="28" spans="1:10">
      <c r="A28" s="15"/>
      <c r="B28" s="15"/>
      <c r="C28" s="15"/>
      <c r="D28" s="15"/>
      <c r="E28" s="15"/>
      <c r="F28" s="15"/>
      <c r="G28" s="15"/>
      <c r="H28" s="15"/>
      <c r="I28" s="15"/>
      <c r="J28" s="5"/>
    </row>
    <row r="29" spans="1:10" ht="77.25" customHeight="1">
      <c r="A29" s="17" t="s">
        <v>31</v>
      </c>
      <c r="B29" s="15"/>
      <c r="C29" s="15"/>
      <c r="D29" s="15"/>
      <c r="E29" s="15"/>
      <c r="F29" s="15"/>
      <c r="G29" s="15"/>
      <c r="H29" s="15"/>
      <c r="I29" s="15"/>
      <c r="J29" s="5"/>
    </row>
    <row r="30" spans="1:10" ht="15" customHeight="1">
      <c r="A30" s="21" t="s">
        <v>38</v>
      </c>
      <c r="B30" s="16">
        <v>1.3999999999999999E-4</v>
      </c>
      <c r="C30" s="16">
        <v>1.3999999999999999E-4</v>
      </c>
      <c r="D30" s="16">
        <v>1.3999999999999999E-4</v>
      </c>
      <c r="E30" s="16">
        <v>1.3999999999999999E-4</v>
      </c>
      <c r="F30" s="16">
        <v>8.0000000000000007E-5</v>
      </c>
      <c r="G30" s="16"/>
      <c r="H30" s="16"/>
      <c r="I30" s="16"/>
      <c r="J30" s="5"/>
    </row>
    <row r="31" spans="1:10" ht="15" customHeight="1">
      <c r="A31" s="21" t="s">
        <v>39</v>
      </c>
      <c r="B31" s="16">
        <v>6.9999999999999994E-5</v>
      </c>
      <c r="C31" s="16">
        <v>1.8900000000000001E-4</v>
      </c>
      <c r="D31" s="16">
        <v>6.9999999999999994E-5</v>
      </c>
      <c r="E31" s="16">
        <v>1.8900000000000001E-4</v>
      </c>
      <c r="F31" s="16">
        <v>1.6799999999999999E-4</v>
      </c>
      <c r="G31" s="16"/>
      <c r="H31" s="16"/>
      <c r="I31" s="16"/>
      <c r="J31" s="5"/>
    </row>
    <row r="32" spans="1:10" ht="15" customHeight="1">
      <c r="A32" s="21" t="s">
        <v>45</v>
      </c>
      <c r="B32" s="16">
        <f>(2^0.5)*B26</f>
        <v>10.000000000000002</v>
      </c>
      <c r="C32" s="16">
        <f>(2^0.5)*C26</f>
        <v>5.6410485347520787</v>
      </c>
      <c r="D32" s="16">
        <f t="shared" ref="D32:F32" si="10">(2^0.5)*D26</f>
        <v>6.2475801767177126</v>
      </c>
      <c r="E32" s="16">
        <f t="shared" si="10"/>
        <v>6.5726706900619938</v>
      </c>
      <c r="F32" s="16">
        <f t="shared" si="10"/>
        <v>6.3686733312362636</v>
      </c>
      <c r="G32" s="16"/>
      <c r="H32" s="16"/>
      <c r="I32" s="16"/>
      <c r="J32" s="5"/>
    </row>
    <row r="33" spans="1:10" ht="15" customHeight="1">
      <c r="A33" s="21" t="s">
        <v>42</v>
      </c>
      <c r="B33" s="16">
        <v>400</v>
      </c>
      <c r="C33" s="16">
        <v>400</v>
      </c>
      <c r="D33" s="16">
        <v>400</v>
      </c>
      <c r="E33" s="16">
        <v>400</v>
      </c>
      <c r="F33" s="16">
        <v>400</v>
      </c>
      <c r="G33" s="16"/>
      <c r="H33" s="16"/>
      <c r="I33" s="16"/>
      <c r="J33" s="5"/>
    </row>
    <row r="34" spans="1:10" ht="15" customHeight="1">
      <c r="A34" s="21" t="s">
        <v>41</v>
      </c>
      <c r="B34" s="16">
        <v>5</v>
      </c>
      <c r="C34" s="16">
        <v>6</v>
      </c>
      <c r="D34" s="16">
        <v>5</v>
      </c>
      <c r="E34" s="16">
        <v>6</v>
      </c>
      <c r="F34" s="16">
        <v>5</v>
      </c>
      <c r="G34" s="16"/>
      <c r="H34" s="16"/>
      <c r="I34" s="16"/>
      <c r="J34" s="5"/>
    </row>
    <row r="35" spans="1:10" ht="15" customHeight="1">
      <c r="A35" s="21" t="s">
        <v>40</v>
      </c>
      <c r="B35" s="16">
        <f>((B30+B31)*MAX(B2:B3)*B32*B6)/(PI()*B33*B34)</f>
        <v>1.3369015219719207</v>
      </c>
      <c r="C35" s="16">
        <f>((C30+C31)*MAX(C2:C3)*C32*C6)/(PI()*C33*C34)</f>
        <v>0.13784234312585872</v>
      </c>
      <c r="D35" s="16">
        <f>((D30+D31)*MAX(D2:D3)*D32*D6)/(PI()*D33*D34)</f>
        <v>0.38838657428064122</v>
      </c>
      <c r="E35" s="16">
        <f>((E30+E31)*MAX(E2:E3)*E32*E6)/(PI()*E33*E34)</f>
        <v>0.25811852006332087</v>
      </c>
      <c r="F35" s="16">
        <f>((F30+F31)*MAX(F2:F3)*F32*F6)/(PI()*F33*F34)</f>
        <v>0.25137424871773717</v>
      </c>
      <c r="G35" s="16"/>
      <c r="H35" s="16"/>
      <c r="I35" s="16"/>
      <c r="J35" s="5"/>
    </row>
    <row r="36" spans="1:10">
      <c r="A36" s="13"/>
      <c r="B36" s="16"/>
      <c r="C36" s="16"/>
      <c r="D36" s="16"/>
      <c r="E36" s="16"/>
      <c r="F36" s="16"/>
      <c r="G36" s="16"/>
      <c r="H36" s="16"/>
      <c r="I36" s="16"/>
      <c r="J36" s="5"/>
    </row>
    <row r="37" spans="1:10" ht="18" customHeight="1">
      <c r="A37" s="25" t="s">
        <v>23</v>
      </c>
      <c r="B37" s="15"/>
      <c r="C37" s="15"/>
      <c r="D37" s="15"/>
      <c r="E37" s="15"/>
      <c r="F37" s="15"/>
      <c r="G37" s="15"/>
      <c r="H37" s="15"/>
      <c r="I37" s="15"/>
      <c r="J37" s="5"/>
    </row>
    <row r="38" spans="1:10" ht="57" customHeight="1">
      <c r="A38" s="17" t="s">
        <v>32</v>
      </c>
      <c r="B38" s="15"/>
      <c r="C38" s="15"/>
      <c r="D38" s="15"/>
      <c r="E38" s="15"/>
      <c r="F38" s="15"/>
      <c r="G38" s="15"/>
      <c r="H38" s="15"/>
      <c r="I38" s="15"/>
      <c r="J38" s="5"/>
    </row>
    <row r="39" spans="1:10" ht="15" customHeight="1">
      <c r="A39" s="21" t="s">
        <v>4</v>
      </c>
      <c r="B39" s="7">
        <v>0.59</v>
      </c>
      <c r="C39" s="7">
        <v>0.34</v>
      </c>
      <c r="D39" s="7">
        <v>0.3</v>
      </c>
      <c r="E39" s="7">
        <v>0.22500000000000001</v>
      </c>
      <c r="F39" s="7">
        <v>0.36</v>
      </c>
      <c r="G39" s="7"/>
      <c r="H39" s="7"/>
      <c r="I39" s="7"/>
      <c r="J39" s="5"/>
    </row>
    <row r="40" spans="1:10" ht="15" customHeight="1">
      <c r="A40" s="21" t="s">
        <v>5</v>
      </c>
      <c r="B40" s="7">
        <f>B39*B5*(1-B9)</f>
        <v>2.9499999999999997</v>
      </c>
      <c r="C40" s="7">
        <f>C39*C5*(1-C9)</f>
        <v>0.3278571428571429</v>
      </c>
      <c r="D40" s="7">
        <f>D39*D5*(1-D9)</f>
        <v>0.5854838709677419</v>
      </c>
      <c r="E40" s="7">
        <f>E39*E5*(1-E9)</f>
        <v>0.54</v>
      </c>
      <c r="F40" s="7">
        <f>F39*F5*(1-F9)</f>
        <v>1.2167999999999999</v>
      </c>
      <c r="G40" s="7"/>
      <c r="H40" s="7"/>
      <c r="I40" s="7"/>
      <c r="J40" s="5"/>
    </row>
    <row r="41" spans="1:10">
      <c r="A41" s="21"/>
      <c r="B41" s="30">
        <f>B5*(1-B9)*1.5</f>
        <v>7.5</v>
      </c>
      <c r="C41" s="30">
        <f>C5*(1-C9)*1.5</f>
        <v>1.4464285714285716</v>
      </c>
      <c r="D41" s="30">
        <f>D5*(1-D9)*1.5</f>
        <v>2.92741935483871</v>
      </c>
      <c r="E41" s="30">
        <f>E5*(1-E9)*1.5</f>
        <v>3.6000000000000005</v>
      </c>
      <c r="F41" s="30">
        <f>F5*(1-F9)*1.5</f>
        <v>5.07</v>
      </c>
      <c r="G41" s="30"/>
      <c r="H41" s="30"/>
      <c r="I41" s="30"/>
      <c r="J41" s="5"/>
    </row>
    <row r="42" spans="1:10" ht="18" customHeight="1">
      <c r="A42" s="25" t="s">
        <v>24</v>
      </c>
      <c r="B42" s="2"/>
      <c r="C42" s="2"/>
      <c r="D42" s="2"/>
      <c r="E42" s="2"/>
      <c r="F42" s="2"/>
      <c r="G42" s="2"/>
      <c r="H42" s="2"/>
      <c r="I42" s="2"/>
      <c r="J42" s="5"/>
    </row>
    <row r="43" spans="1:10" ht="60" customHeight="1">
      <c r="A43" s="17" t="s">
        <v>33</v>
      </c>
      <c r="B43" s="15">
        <f>SQRT(B5^2+(B7^2/12))*1.5</f>
        <v>15.006248698458919</v>
      </c>
      <c r="C43" s="15">
        <f>SQRT(C5^2+(C7^2/12))*1.5</f>
        <v>6.7612406405925238</v>
      </c>
      <c r="D43" s="15">
        <f>SQRT(D5^2+(D7^2/12))*1.5</f>
        <v>8.263738560724196</v>
      </c>
      <c r="E43" s="15">
        <f>SQRT(E5^2+(E7^2/12))*1.5</f>
        <v>9.0149875207900312</v>
      </c>
      <c r="F43" s="15">
        <f>SQRT(F5^2+(F7^2/12))*1.5</f>
        <v>9.7662364808558682</v>
      </c>
      <c r="G43" s="15"/>
      <c r="H43" s="15"/>
      <c r="I43" s="15"/>
      <c r="J43" s="5"/>
    </row>
    <row r="44" spans="1:10" ht="15" customHeight="1">
      <c r="A44" s="23" t="s">
        <v>7</v>
      </c>
      <c r="B44" s="7">
        <v>6.2E-2</v>
      </c>
      <c r="C44" s="7">
        <v>0.3</v>
      </c>
      <c r="D44" s="7">
        <v>6.2E-2</v>
      </c>
      <c r="E44" s="7">
        <v>1.2999999999999999E-2</v>
      </c>
      <c r="F44" s="7">
        <v>6.2E-2</v>
      </c>
      <c r="G44" s="7"/>
      <c r="H44" s="7"/>
      <c r="I44" s="7"/>
      <c r="J44" s="5"/>
    </row>
    <row r="45" spans="1:10" ht="15" customHeight="1">
      <c r="A45" s="21" t="s">
        <v>6</v>
      </c>
      <c r="B45" s="7">
        <f>B5^2*B44</f>
        <v>6.2</v>
      </c>
      <c r="C45" s="7">
        <f>C5^2*C44</f>
        <v>6.0750000000000002</v>
      </c>
      <c r="D45" s="7">
        <f>D5^2*D44</f>
        <v>1.8754999999999999</v>
      </c>
      <c r="E45" s="7">
        <f>E5^2*E44</f>
        <v>0.46799999999999997</v>
      </c>
      <c r="F45" s="7">
        <f>F5^2*F44</f>
        <v>2.6194999999999999</v>
      </c>
      <c r="G45" s="7"/>
      <c r="H45" s="7"/>
      <c r="I45" s="7"/>
      <c r="J45" s="5"/>
    </row>
    <row r="46" spans="1:10">
      <c r="A46" s="21"/>
      <c r="B46" s="30">
        <f>B13</f>
        <v>2.5000000000000001E-3</v>
      </c>
      <c r="C46" s="30">
        <f>C13</f>
        <v>2.6190476190476188E-2</v>
      </c>
      <c r="D46" s="30">
        <f>D13</f>
        <v>1.075268817204301E-2</v>
      </c>
      <c r="E46" s="30">
        <f>E13</f>
        <v>1.9999999999999997E-2</v>
      </c>
      <c r="F46" s="30">
        <f>F13</f>
        <v>1.2E-2</v>
      </c>
      <c r="G46" s="30"/>
      <c r="H46" s="30"/>
      <c r="I46" s="30"/>
      <c r="J46" s="5"/>
    </row>
    <row r="47" spans="1:10" ht="18.75">
      <c r="A47" s="25" t="s">
        <v>25</v>
      </c>
      <c r="B47" s="2"/>
      <c r="C47" s="2"/>
      <c r="D47" s="2"/>
      <c r="E47" s="2"/>
      <c r="F47" s="2"/>
      <c r="G47" s="2"/>
      <c r="H47" s="2"/>
      <c r="I47" s="2"/>
      <c r="J47" s="5"/>
    </row>
    <row r="48" spans="1:10" ht="89.25" customHeight="1">
      <c r="A48" s="17" t="s">
        <v>34</v>
      </c>
      <c r="B48" s="32">
        <f>B17</f>
        <v>6.2500000000000001E-4</v>
      </c>
      <c r="C48" s="32">
        <f>C17</f>
        <v>2.5568181818181817E-5</v>
      </c>
      <c r="D48" s="32">
        <f>D17</f>
        <v>1.1458333333333333E-5</v>
      </c>
      <c r="E48" s="32">
        <f>E17</f>
        <v>2.7777777777777782E-5</v>
      </c>
      <c r="F48" s="32">
        <f>F17</f>
        <v>3.3854166666666665E-5</v>
      </c>
      <c r="G48" s="32"/>
      <c r="H48" s="32"/>
      <c r="I48" s="32"/>
      <c r="J48" s="5"/>
    </row>
    <row r="49" spans="1:10" ht="15" customHeight="1">
      <c r="A49" s="24" t="s">
        <v>9</v>
      </c>
      <c r="B49" s="7">
        <v>0.63660000000000005</v>
      </c>
      <c r="C49" s="16">
        <v>0.6028</v>
      </c>
      <c r="D49" s="7">
        <v>0.55259999999999998</v>
      </c>
      <c r="E49" s="16">
        <v>0.38579999999999998</v>
      </c>
      <c r="F49" s="7">
        <v>0.12698000000000001</v>
      </c>
      <c r="G49" s="16"/>
      <c r="H49" s="7"/>
      <c r="I49" s="7"/>
      <c r="J49" s="5"/>
    </row>
    <row r="50" spans="1:10" ht="15" customHeight="1">
      <c r="A50" s="21" t="s">
        <v>8</v>
      </c>
      <c r="B50" s="7">
        <f>(B7/(2*3^0.5))^2*B49</f>
        <v>5.3050000000000021E-2</v>
      </c>
      <c r="C50" s="7">
        <f>(C7/(2*3^0.5))^2*C49</f>
        <v>4.068900000000001E-2</v>
      </c>
      <c r="D50" s="7">
        <f>(D7/(2*3^0.5))^2*D49</f>
        <v>5.5720500000000013E-2</v>
      </c>
      <c r="E50" s="7">
        <f>(E7/(2*3^0.5))^2*E49</f>
        <v>4.6296000000000011E-2</v>
      </c>
      <c r="F50" s="7">
        <f>(F7/(2*3^0.5))^2*F49</f>
        <v>1.7883016666666668E-2</v>
      </c>
      <c r="G50" s="7"/>
      <c r="H50" s="7"/>
      <c r="I50" s="7"/>
      <c r="J50" s="5"/>
    </row>
    <row r="51" spans="1:10">
      <c r="A51" s="21"/>
      <c r="B51" s="31">
        <f>(B4+B8/2)*2</f>
        <v>200.01</v>
      </c>
      <c r="C51" s="31">
        <f>(C4+C8/2)*2</f>
        <v>442.2</v>
      </c>
      <c r="D51" s="31">
        <f>(D4+D8/2)*2</f>
        <v>402</v>
      </c>
      <c r="E51" s="31">
        <f>(E4+E8/2)*2</f>
        <v>361.8</v>
      </c>
      <c r="F51" s="31">
        <f>(F4+F8/2)*2</f>
        <v>241.2</v>
      </c>
      <c r="G51" s="31"/>
      <c r="H51" s="31"/>
      <c r="I51" s="31"/>
      <c r="J51" s="5"/>
    </row>
    <row r="52" spans="1:10" ht="18" customHeight="1">
      <c r="A52" s="29" t="s">
        <v>26</v>
      </c>
      <c r="B52" s="18"/>
      <c r="C52" s="18"/>
      <c r="D52" s="18"/>
      <c r="E52" s="18"/>
      <c r="F52" s="18"/>
      <c r="G52" s="18"/>
      <c r="H52" s="18"/>
      <c r="I52" s="18"/>
      <c r="J52" s="5"/>
    </row>
    <row r="53" spans="1:10" ht="60.75" customHeight="1">
      <c r="A53" s="24" t="s">
        <v>11</v>
      </c>
      <c r="B53" s="15"/>
      <c r="C53" s="15"/>
      <c r="D53" s="15"/>
      <c r="E53" s="15"/>
      <c r="F53" s="15"/>
      <c r="G53" s="15"/>
      <c r="H53" s="15"/>
      <c r="I53" s="15"/>
      <c r="J53" s="5"/>
    </row>
    <row r="54" spans="1:10" ht="15" customHeight="1">
      <c r="A54" s="21" t="s">
        <v>27</v>
      </c>
      <c r="B54" s="16">
        <f>B27+B35+B40+B45+B50</f>
        <v>22.289951521971918</v>
      </c>
      <c r="C54" s="16">
        <f t="shared" ref="C54:F54" si="11">C27+C35+C40+C45+C50</f>
        <v>14.890317057411572</v>
      </c>
      <c r="D54" s="16">
        <f t="shared" si="11"/>
        <v>9.4873490097645128</v>
      </c>
      <c r="E54" s="16">
        <f t="shared" si="11"/>
        <v>11.392414520063321</v>
      </c>
      <c r="F54" s="16">
        <f t="shared" si="11"/>
        <v>9.8775572653844055</v>
      </c>
      <c r="G54" s="16"/>
      <c r="H54" s="16"/>
      <c r="I54" s="16"/>
      <c r="J54" s="5"/>
    </row>
    <row r="55" spans="1:10">
      <c r="A55" s="22"/>
      <c r="B55" s="16"/>
      <c r="C55" s="16"/>
      <c r="D55" s="16"/>
      <c r="E55" s="16"/>
      <c r="F55" s="16"/>
      <c r="G55" s="16"/>
      <c r="H55" s="16"/>
      <c r="I55" s="16"/>
      <c r="J55" s="5"/>
    </row>
    <row r="56" spans="1:10" ht="21">
      <c r="A56" s="27" t="s">
        <v>28</v>
      </c>
      <c r="B56" s="15"/>
      <c r="C56" s="15"/>
      <c r="D56" s="15"/>
      <c r="E56" s="15"/>
      <c r="F56" s="15"/>
      <c r="G56" s="15"/>
      <c r="H56" s="15"/>
      <c r="I56" s="15"/>
      <c r="J56" s="5"/>
    </row>
    <row r="57" spans="1:10" ht="78.75" customHeight="1">
      <c r="A57" s="24" t="s">
        <v>10</v>
      </c>
      <c r="B57" s="15"/>
      <c r="C57" s="15"/>
      <c r="D57" s="15"/>
      <c r="E57" s="15"/>
      <c r="F57" s="15"/>
      <c r="G57" s="15"/>
      <c r="H57" s="15"/>
      <c r="I57" s="15"/>
      <c r="J57" s="5"/>
    </row>
    <row r="58" spans="1:10">
      <c r="A58" s="21" t="s">
        <v>12</v>
      </c>
      <c r="B58" s="7">
        <f>((B4*B5)/(B4*B5+B54))*100</f>
        <v>97.819605730371606</v>
      </c>
      <c r="C58" s="7">
        <f>((C4*C5)/(C4*C5+C54))*100</f>
        <v>98.518214694215146</v>
      </c>
      <c r="D58" s="7">
        <f>((D4*D5)/(D4*D5+D54))*100</f>
        <v>99.144888941885441</v>
      </c>
      <c r="E58" s="7">
        <f>((E4*E5)/(E4*E5+E54))*100</f>
        <v>98.956157806440942</v>
      </c>
      <c r="F58" s="7">
        <f>((F4*F5)/(F4*F5+F54))*100</f>
        <v>98.749482476805483</v>
      </c>
      <c r="G58" s="7"/>
      <c r="H58" s="7"/>
      <c r="I58" s="7"/>
      <c r="J58" s="5"/>
    </row>
    <row r="59" spans="1:10">
      <c r="A59" s="15"/>
      <c r="B59" s="15"/>
      <c r="C59" s="15"/>
      <c r="D59" s="15"/>
      <c r="E59" s="15"/>
      <c r="F59" s="15"/>
      <c r="G59" s="15"/>
      <c r="H59" s="15"/>
      <c r="I59" s="15"/>
      <c r="J59" s="5"/>
    </row>
    <row r="60" spans="1:10">
      <c r="A60" s="15"/>
      <c r="B60" s="15"/>
      <c r="C60" s="15"/>
      <c r="D60" s="15"/>
      <c r="E60" s="15"/>
      <c r="F60" s="15"/>
      <c r="G60" s="15"/>
      <c r="H60" s="15"/>
      <c r="I60" s="15"/>
      <c r="J60" s="5"/>
    </row>
    <row r="61" spans="1:10">
      <c r="A61" s="15"/>
      <c r="B61" s="15"/>
      <c r="C61" s="15"/>
      <c r="D61" s="15"/>
      <c r="E61" s="15"/>
      <c r="F61" s="15"/>
      <c r="G61" s="15"/>
      <c r="H61" s="15"/>
      <c r="I61" s="15"/>
      <c r="J61" s="5"/>
    </row>
    <row r="62" spans="1:10">
      <c r="A62" s="15"/>
      <c r="B62" s="15"/>
      <c r="C62" s="15"/>
      <c r="D62" s="15"/>
      <c r="E62" s="15"/>
      <c r="F62" s="15"/>
      <c r="G62" s="15"/>
      <c r="H62" s="15"/>
      <c r="I62" s="15"/>
      <c r="J62" s="5"/>
    </row>
    <row r="63" spans="1:10">
      <c r="A63" s="15"/>
      <c r="B63" s="15"/>
      <c r="C63" s="15"/>
      <c r="D63" s="15"/>
      <c r="E63" s="15"/>
      <c r="F63" s="15"/>
      <c r="G63" s="15"/>
      <c r="H63" s="15"/>
      <c r="I63" s="15"/>
      <c r="J63" s="5"/>
    </row>
    <row r="64" spans="1:10">
      <c r="A64" s="15"/>
      <c r="B64" s="15"/>
      <c r="C64" s="15"/>
      <c r="D64" s="15"/>
      <c r="E64" s="15"/>
      <c r="F64" s="15"/>
      <c r="G64" s="15"/>
      <c r="H64" s="15"/>
      <c r="I64" s="15"/>
      <c r="J64" s="5"/>
    </row>
    <row r="65" spans="1:10">
      <c r="A65" s="15"/>
      <c r="B65" s="15"/>
      <c r="C65" s="15"/>
      <c r="D65" s="15"/>
      <c r="E65" s="15"/>
      <c r="F65" s="15"/>
      <c r="G65" s="15"/>
      <c r="H65" s="15"/>
      <c r="I65" s="15"/>
      <c r="J65" s="5"/>
    </row>
    <row r="66" spans="1:10">
      <c r="A66" s="15"/>
      <c r="B66" s="15"/>
      <c r="C66" s="15"/>
      <c r="D66" s="15"/>
      <c r="E66" s="15"/>
      <c r="F66" s="15"/>
      <c r="G66" s="15"/>
      <c r="H66" s="15"/>
      <c r="I66" s="15"/>
      <c r="J66" s="5"/>
    </row>
    <row r="67" spans="1:10">
      <c r="A67" s="15"/>
      <c r="B67" s="15"/>
      <c r="C67" s="15"/>
      <c r="D67" s="15"/>
      <c r="E67" s="15"/>
      <c r="F67" s="15"/>
      <c r="G67" s="15"/>
      <c r="H67" s="15"/>
      <c r="I67" s="15"/>
      <c r="J67" s="5"/>
    </row>
    <row r="68" spans="1:10">
      <c r="A68" s="15"/>
      <c r="B68" s="15"/>
      <c r="C68" s="15"/>
      <c r="D68" s="15"/>
      <c r="E68" s="15"/>
      <c r="F68" s="15"/>
      <c r="G68" s="15"/>
      <c r="H68" s="15"/>
      <c r="I68" s="15"/>
      <c r="J68" s="5"/>
    </row>
    <row r="69" spans="1:10">
      <c r="A69" s="15"/>
      <c r="B69" s="15"/>
      <c r="C69" s="15"/>
      <c r="D69" s="15"/>
      <c r="E69" s="15"/>
      <c r="F69" s="15"/>
      <c r="G69" s="15"/>
      <c r="H69" s="15"/>
      <c r="I69" s="15"/>
      <c r="J69" s="5"/>
    </row>
    <row r="70" spans="1:10">
      <c r="A70" s="15"/>
      <c r="B70" s="15"/>
      <c r="C70" s="15"/>
      <c r="D70" s="15"/>
      <c r="E70" s="15"/>
      <c r="F70" s="15"/>
      <c r="G70" s="15"/>
      <c r="H70" s="15"/>
      <c r="I70" s="15"/>
      <c r="J70" s="5"/>
    </row>
    <row r="71" spans="1:10">
      <c r="A71" s="15"/>
      <c r="B71" s="15"/>
      <c r="C71" s="15"/>
      <c r="D71" s="15"/>
      <c r="E71" s="15"/>
      <c r="F71" s="15"/>
      <c r="G71" s="15"/>
      <c r="H71" s="15"/>
      <c r="I71" s="15"/>
      <c r="J71" s="5"/>
    </row>
    <row r="72" spans="1:10">
      <c r="A72" s="15"/>
      <c r="B72" s="15"/>
      <c r="C72" s="15"/>
      <c r="D72" s="15"/>
      <c r="E72" s="15"/>
      <c r="F72" s="15"/>
      <c r="G72" s="15"/>
      <c r="H72" s="15"/>
      <c r="I72" s="15"/>
      <c r="J72" s="5"/>
    </row>
    <row r="73" spans="1:10">
      <c r="A73" s="15"/>
      <c r="B73" s="15"/>
      <c r="C73" s="15"/>
      <c r="D73" s="15"/>
      <c r="E73" s="15"/>
      <c r="F73" s="15"/>
      <c r="G73" s="15"/>
      <c r="H73" s="15"/>
      <c r="I73" s="15"/>
      <c r="J73" s="5"/>
    </row>
    <row r="74" spans="1:10">
      <c r="A74" s="15"/>
      <c r="B74" s="15"/>
      <c r="C74" s="15"/>
      <c r="D74" s="15"/>
      <c r="E74" s="15"/>
      <c r="F74" s="15"/>
      <c r="G74" s="15"/>
      <c r="H74" s="15"/>
      <c r="I74" s="15"/>
      <c r="J74" s="5"/>
    </row>
    <row r="75" spans="1:10">
      <c r="A75" s="15"/>
      <c r="B75" s="15"/>
      <c r="C75" s="15"/>
      <c r="D75" s="15"/>
      <c r="E75" s="15"/>
      <c r="F75" s="15"/>
      <c r="G75" s="15"/>
      <c r="H75" s="15"/>
      <c r="I75" s="15"/>
      <c r="J75" s="5"/>
    </row>
    <row r="76" spans="1:10">
      <c r="A76" s="15"/>
      <c r="B76" s="15"/>
      <c r="C76" s="15"/>
      <c r="D76" s="15"/>
      <c r="E76" s="15"/>
      <c r="F76" s="15"/>
      <c r="G76" s="15"/>
      <c r="H76" s="15"/>
      <c r="I76" s="15"/>
      <c r="J76" s="5"/>
    </row>
    <row r="77" spans="1:10">
      <c r="A77" s="15"/>
      <c r="B77" s="15"/>
      <c r="C77" s="15"/>
      <c r="D77" s="15"/>
      <c r="E77" s="15"/>
      <c r="F77" s="15"/>
      <c r="G77" s="15"/>
      <c r="H77" s="15"/>
      <c r="I77" s="15"/>
      <c r="J77" s="5"/>
    </row>
    <row r="78" spans="1:10">
      <c r="A78" s="15"/>
      <c r="B78" s="15"/>
      <c r="C78" s="15"/>
      <c r="D78" s="15"/>
      <c r="E78" s="15"/>
      <c r="F78" s="15"/>
      <c r="G78" s="15"/>
      <c r="H78" s="15"/>
      <c r="I78" s="15"/>
      <c r="J78" s="5"/>
    </row>
    <row r="79" spans="1:10">
      <c r="A79" s="15"/>
      <c r="B79" s="15"/>
      <c r="C79" s="15"/>
      <c r="D79" s="15"/>
      <c r="E79" s="15"/>
      <c r="F79" s="15"/>
      <c r="G79" s="15"/>
      <c r="H79" s="15"/>
      <c r="I79" s="15"/>
      <c r="J79" s="5"/>
    </row>
    <row r="80" spans="1:10">
      <c r="A80" s="15"/>
      <c r="B80" s="15"/>
      <c r="C80" s="15"/>
      <c r="D80" s="15"/>
      <c r="E80" s="15"/>
      <c r="F80" s="15"/>
      <c r="G80" s="15"/>
      <c r="H80" s="15"/>
      <c r="I80" s="15"/>
      <c r="J80" s="5"/>
    </row>
    <row r="81" spans="1:10">
      <c r="A81" s="15"/>
      <c r="B81" s="15"/>
      <c r="C81" s="15"/>
      <c r="D81" s="15"/>
      <c r="E81" s="15"/>
      <c r="F81" s="15"/>
      <c r="G81" s="15"/>
      <c r="H81" s="15"/>
      <c r="I81" s="15"/>
      <c r="J81" s="5"/>
    </row>
    <row r="82" spans="1:10">
      <c r="A82" s="15"/>
      <c r="B82" s="15"/>
      <c r="C82" s="15"/>
      <c r="D82" s="15"/>
      <c r="E82" s="15"/>
      <c r="F82" s="15"/>
      <c r="G82" s="15"/>
      <c r="H82" s="15"/>
      <c r="I82" s="15"/>
      <c r="J82" s="5"/>
    </row>
    <row r="83" spans="1:10">
      <c r="A83" s="15"/>
      <c r="B83" s="15"/>
      <c r="C83" s="15"/>
      <c r="D83" s="15"/>
      <c r="E83" s="15"/>
      <c r="F83" s="15"/>
      <c r="G83" s="15"/>
      <c r="H83" s="15"/>
      <c r="I83" s="15"/>
      <c r="J83" s="5"/>
    </row>
    <row r="84" spans="1:10">
      <c r="A84" s="15"/>
      <c r="B84" s="15"/>
      <c r="C84" s="15"/>
      <c r="D84" s="15"/>
      <c r="E84" s="15"/>
      <c r="F84" s="15"/>
      <c r="G84" s="15"/>
      <c r="H84" s="15"/>
      <c r="I84" s="15"/>
      <c r="J84" s="5"/>
    </row>
    <row r="85" spans="1:10">
      <c r="A85" s="15"/>
      <c r="B85" s="15"/>
      <c r="C85" s="15"/>
      <c r="D85" s="15"/>
      <c r="E85" s="15"/>
      <c r="F85" s="15"/>
      <c r="G85" s="15"/>
      <c r="H85" s="15"/>
      <c r="I85" s="15"/>
      <c r="J85" s="5"/>
    </row>
    <row r="86" spans="1:10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spans="1:10">
      <c r="A90" s="15"/>
      <c r="B90" s="15"/>
      <c r="C90" s="15"/>
      <c r="D90" s="15"/>
      <c r="E90" s="15"/>
      <c r="F90" s="15"/>
      <c r="G90" s="15"/>
      <c r="H90" s="15"/>
      <c r="I90" s="15"/>
      <c r="J90" s="15"/>
    </row>
    <row r="91" spans="1:10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>
      <c r="A92" s="15"/>
      <c r="B92" s="15"/>
      <c r="C92" s="15"/>
      <c r="D92" s="15"/>
      <c r="E92" s="15"/>
      <c r="F92" s="15"/>
      <c r="G92" s="15"/>
      <c r="H92" s="15"/>
      <c r="I92" s="15"/>
      <c r="J92" s="15"/>
    </row>
    <row r="93" spans="1:10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>
      <c r="A96" s="15"/>
      <c r="B96" s="15"/>
      <c r="C96" s="15"/>
      <c r="D96" s="15"/>
      <c r="E96" s="15"/>
      <c r="F96" s="15"/>
      <c r="G96" s="15"/>
      <c r="H96" s="15"/>
      <c r="I96" s="15"/>
      <c r="J96" s="15"/>
    </row>
    <row r="97" spans="1:10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>
      <c r="A98" s="15"/>
      <c r="B98" s="15"/>
      <c r="C98" s="15"/>
      <c r="D98" s="15"/>
      <c r="E98" s="15"/>
      <c r="F98" s="15"/>
      <c r="G98" s="15"/>
      <c r="H98" s="15"/>
      <c r="I98" s="15"/>
      <c r="J98" s="15"/>
    </row>
    <row r="99" spans="1:10">
      <c r="A99" s="15"/>
      <c r="B99" s="15"/>
      <c r="C99" s="15"/>
      <c r="D99" s="15"/>
      <c r="E99" s="15"/>
      <c r="F99" s="15"/>
      <c r="G99" s="15"/>
      <c r="H99" s="15"/>
      <c r="I99" s="15"/>
      <c r="J99" s="15"/>
    </row>
    <row r="100" spans="1:10">
      <c r="A100" s="15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>
      <c r="A101" s="15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>
      <c r="A102" s="15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>
      <c r="A103" s="15"/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0">
      <c r="A104" s="15"/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1:10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>
      <c r="A106" s="15"/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1:10">
      <c r="A107" s="15"/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1:10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0">
      <c r="A109" s="15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>
      <c r="A110" s="15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>
      <c r="A112" s="15"/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1:10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0">
      <c r="A116" s="15"/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0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0">
      <c r="A118" s="15"/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1:10">
      <c r="A119" s="15"/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1:10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>
      <c r="A123" s="15"/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1:10">
      <c r="A125" s="15"/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0">
      <c r="A127" s="15"/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0">
      <c r="A128" s="15"/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>
      <c r="A130" s="15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>
      <c r="A131" s="15"/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1:10">
      <c r="A132" s="15"/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>
      <c r="A134" s="15"/>
      <c r="B134" s="15"/>
      <c r="C134" s="15"/>
      <c r="D134" s="15"/>
      <c r="E134" s="15"/>
      <c r="F134" s="15"/>
      <c r="G134" s="15"/>
      <c r="H134" s="15"/>
      <c r="I134" s="15"/>
      <c r="J134" s="15"/>
    </row>
  </sheetData>
  <pageMargins left="0.7" right="0.7" top="0.75" bottom="0.75" header="0.3" footer="0.3"/>
  <pageSetup orientation="portrait" verticalDpi="0" r:id="rId1"/>
  <legacyDrawing r:id="rId2"/>
  <oleObjects>
    <oleObject progId="Equation.3" shapeId="1028" r:id="rId3"/>
    <oleObject progId="Equation.3" shapeId="1030" r:id="rId4"/>
    <oleObject progId="Equation.3" shapeId="1031" r:id="rId5"/>
    <oleObject progId="Equation.3" shapeId="1037" r:id="rId6"/>
    <oleObject progId="Equation.3" shapeId="1039" r:id="rId7"/>
    <oleObject progId="Equation.3" shapeId="1040" r:id="rId8"/>
    <oleObject progId="Equation.3" shapeId="1066" r:id="rId9"/>
    <oleObject progId="Equation.3" shapeId="1067" r:id="rId10"/>
    <oleObject progId="Equation.3" shapeId="1068" r:id="rId11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TNT</dc:creator>
  <cp:lastModifiedBy>ADMIN TNT</cp:lastModifiedBy>
  <cp:lastPrinted>2018-01-10T05:50:00Z</cp:lastPrinted>
  <dcterms:created xsi:type="dcterms:W3CDTF">2018-01-09T09:21:50Z</dcterms:created>
  <dcterms:modified xsi:type="dcterms:W3CDTF">2018-05-25T07:37:54Z</dcterms:modified>
</cp:coreProperties>
</file>