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10" yWindow="45" windowWidth="12300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8" i="1"/>
  <c r="D38"/>
  <c r="D39" s="1"/>
  <c r="E38"/>
  <c r="F38"/>
  <c r="G38"/>
  <c r="H38"/>
  <c r="H39" s="1"/>
  <c r="I38"/>
  <c r="I39" s="1"/>
  <c r="B38"/>
  <c r="B39" s="1"/>
  <c r="D52"/>
  <c r="E52"/>
  <c r="F52"/>
  <c r="G52"/>
  <c r="H52"/>
  <c r="I52"/>
  <c r="B52"/>
  <c r="C55"/>
  <c r="D55"/>
  <c r="E55"/>
  <c r="F55"/>
  <c r="G55"/>
  <c r="H55"/>
  <c r="I55"/>
  <c r="B55"/>
  <c r="C45"/>
  <c r="D45"/>
  <c r="E45"/>
  <c r="F45"/>
  <c r="G45"/>
  <c r="H45"/>
  <c r="I45"/>
  <c r="B45"/>
  <c r="D47"/>
  <c r="E47"/>
  <c r="F47"/>
  <c r="G47"/>
  <c r="H47"/>
  <c r="I47"/>
  <c r="B47"/>
  <c r="C19"/>
  <c r="D19"/>
  <c r="E19"/>
  <c r="F19"/>
  <c r="G19"/>
  <c r="H19"/>
  <c r="I19"/>
  <c r="C18"/>
  <c r="D18"/>
  <c r="E18"/>
  <c r="F18"/>
  <c r="G18"/>
  <c r="H18"/>
  <c r="I18"/>
  <c r="B19"/>
  <c r="B18"/>
  <c r="I50"/>
  <c r="H50"/>
  <c r="G50"/>
  <c r="F50"/>
  <c r="E50"/>
  <c r="D50"/>
  <c r="C50"/>
  <c r="F7"/>
  <c r="F8"/>
  <c r="F9"/>
  <c r="F13" s="1"/>
  <c r="F17"/>
  <c r="F24"/>
  <c r="F29"/>
  <c r="F34"/>
  <c r="F39"/>
  <c r="F44"/>
  <c r="F49"/>
  <c r="G7"/>
  <c r="H7"/>
  <c r="I7"/>
  <c r="G8"/>
  <c r="H8"/>
  <c r="I8"/>
  <c r="G9"/>
  <c r="H9"/>
  <c r="I9"/>
  <c r="G13"/>
  <c r="H13"/>
  <c r="I13"/>
  <c r="G17"/>
  <c r="H17"/>
  <c r="I17"/>
  <c r="G24"/>
  <c r="H24"/>
  <c r="I24"/>
  <c r="G29"/>
  <c r="H29"/>
  <c r="I29"/>
  <c r="G34"/>
  <c r="H34"/>
  <c r="I34"/>
  <c r="G39"/>
  <c r="G44"/>
  <c r="H44"/>
  <c r="I44"/>
  <c r="G49"/>
  <c r="H49"/>
  <c r="I49"/>
  <c r="G54"/>
  <c r="H54"/>
  <c r="I54"/>
  <c r="B50"/>
  <c r="C8"/>
  <c r="D8"/>
  <c r="E8"/>
  <c r="D17"/>
  <c r="E17"/>
  <c r="C13"/>
  <c r="D13"/>
  <c r="E13"/>
  <c r="B8"/>
  <c r="B9"/>
  <c r="C49"/>
  <c r="D49"/>
  <c r="E49"/>
  <c r="B49"/>
  <c r="C39"/>
  <c r="E39"/>
  <c r="C34"/>
  <c r="D34"/>
  <c r="E34"/>
  <c r="B34"/>
  <c r="C29"/>
  <c r="D29"/>
  <c r="E29"/>
  <c r="B29"/>
  <c r="B44"/>
  <c r="C9"/>
  <c r="C44" s="1"/>
  <c r="C7"/>
  <c r="C47" s="1"/>
  <c r="D7"/>
  <c r="E7"/>
  <c r="B7"/>
  <c r="B17" s="1"/>
  <c r="D9"/>
  <c r="D44" s="1"/>
  <c r="E9"/>
  <c r="E44" s="1"/>
  <c r="H58" l="1"/>
  <c r="H62" s="1"/>
  <c r="G58"/>
  <c r="G62" s="1"/>
  <c r="C17"/>
  <c r="C52" s="1"/>
  <c r="I58"/>
  <c r="I62" s="1"/>
  <c r="F54"/>
  <c r="F58" s="1"/>
  <c r="F62" s="1"/>
  <c r="C54"/>
  <c r="B54"/>
  <c r="D54"/>
  <c r="E54"/>
  <c r="C24"/>
  <c r="B24"/>
  <c r="D24"/>
  <c r="E24"/>
  <c r="B13"/>
  <c r="D58" l="1"/>
  <c r="D62" s="1"/>
  <c r="B58"/>
  <c r="B62" s="1"/>
  <c r="E58"/>
  <c r="E62" s="1"/>
  <c r="C58"/>
  <c r="C62" s="1"/>
</calcChain>
</file>

<file path=xl/sharedStrings.xml><?xml version="1.0" encoding="utf-8"?>
<sst xmlns="http://schemas.openxmlformats.org/spreadsheetml/2006/main" count="51" uniqueCount="51">
  <si>
    <t>The inductor value can be calculated as:</t>
  </si>
  <si>
    <t>The capacitor value can be calculated as:</t>
  </si>
  <si>
    <t xml:space="preserve"> </t>
  </si>
  <si>
    <r>
      <t xml:space="preserve">MOSFET switching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SW_S </t>
    </r>
    <r>
      <rPr>
        <b/>
        <sz val="11"/>
        <color theme="3" tint="-0.249977111117893"/>
        <rFont val="Calibri"/>
        <family val="2"/>
        <scheme val="minor"/>
      </rPr>
      <t>(Watt)</t>
    </r>
  </si>
  <si>
    <r>
      <t xml:space="preserve">Static Drain-Source On resistance of MOSFET, </t>
    </r>
    <r>
      <rPr>
        <b/>
        <sz val="11"/>
        <color theme="3" tint="-0.249977111117893"/>
        <rFont val="Calibri"/>
        <family val="2"/>
        <scheme val="minor"/>
      </rPr>
      <t>R</t>
    </r>
    <r>
      <rPr>
        <b/>
        <vertAlign val="subscript"/>
        <sz val="11"/>
        <color theme="3" tint="-0.249977111117893"/>
        <rFont val="Calibri"/>
        <family val="2"/>
        <scheme val="minor"/>
      </rPr>
      <t>DS(ON)</t>
    </r>
    <r>
      <rPr>
        <b/>
        <sz val="11"/>
        <color theme="3" tint="-0.249977111117893"/>
        <rFont val="Calibri"/>
        <family val="2"/>
        <scheme val="minor"/>
      </rPr>
      <t xml:space="preserve"> (Ohm)</t>
    </r>
  </si>
  <si>
    <r>
      <t>Value of capacitor,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C (Farad)</t>
    </r>
  </si>
  <si>
    <r>
      <rPr>
        <sz val="11"/>
        <color theme="1"/>
        <rFont val="Calibri"/>
        <family val="2"/>
        <scheme val="minor"/>
      </rPr>
      <t>Value of inductor,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L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(Henry)</t>
    </r>
  </si>
  <si>
    <r>
      <t xml:space="preserve">MOSFET  gate drive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SW_Gdrive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</si>
  <si>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MOSFET output capacitance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SW_Coss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</si>
  <si>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Total gate charge of MOSFET, </t>
    </r>
    <r>
      <rPr>
        <b/>
        <sz val="11"/>
        <color theme="3" tint="-0.249977111117893"/>
        <rFont val="Calibri"/>
        <family val="2"/>
        <scheme val="minor"/>
      </rPr>
      <t>Q</t>
    </r>
    <r>
      <rPr>
        <b/>
        <vertAlign val="subscript"/>
        <sz val="11"/>
        <color theme="3" tint="-0.249977111117893"/>
        <rFont val="Calibri"/>
        <family val="2"/>
        <scheme val="minor"/>
      </rPr>
      <t>G</t>
    </r>
    <r>
      <rPr>
        <b/>
        <sz val="11"/>
        <color theme="3" tint="-0.249977111117893"/>
        <rFont val="Calibri"/>
        <family val="2"/>
        <scheme val="minor"/>
      </rPr>
      <t xml:space="preserve"> (Coulomb)</t>
    </r>
  </si>
  <si>
    <r>
      <t xml:space="preserve">Gate-Source voltage of MOSFET,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>GS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</si>
  <si>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Output capacitance of MOSFET, </t>
    </r>
    <r>
      <rPr>
        <b/>
        <sz val="11"/>
        <color theme="3" tint="-0.249977111117893"/>
        <rFont val="Calibri"/>
        <family val="2"/>
        <scheme val="minor"/>
      </rPr>
      <t>C</t>
    </r>
    <r>
      <rPr>
        <b/>
        <vertAlign val="subscript"/>
        <sz val="11"/>
        <color theme="3" tint="-0.249977111117893"/>
        <rFont val="Calibri"/>
        <family val="2"/>
        <scheme val="minor"/>
      </rPr>
      <t>OSS</t>
    </r>
    <r>
      <rPr>
        <b/>
        <sz val="11"/>
        <color theme="3" tint="-0.249977111117893"/>
        <rFont val="Calibri"/>
        <family val="2"/>
        <scheme val="minor"/>
      </rPr>
      <t xml:space="preserve"> (Farad)</t>
    </r>
  </si>
  <si>
    <r>
      <t xml:space="preserve">Drain-Source voltage of MOSFET,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DS </t>
    </r>
    <r>
      <rPr>
        <b/>
        <sz val="11"/>
        <color theme="3" tint="-0.249977111117893"/>
        <rFont val="Calibri"/>
        <family val="2"/>
        <scheme val="minor"/>
      </rPr>
      <t>(Volt)</t>
    </r>
  </si>
  <si>
    <r>
      <t xml:space="preserve">Forward voltage of diode,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>F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</si>
  <si>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Diode conduction losses,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D_COND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</si>
  <si>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Inductor copper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L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</si>
  <si>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DCR (DC Resistance) of inductor, </t>
    </r>
    <r>
      <rPr>
        <b/>
        <sz val="11"/>
        <color theme="3" tint="-0.249977111117893"/>
        <rFont val="Calibri"/>
        <family val="2"/>
        <scheme val="minor"/>
      </rPr>
      <t>DCR (Ohm)</t>
    </r>
  </si>
  <si>
    <r>
      <t xml:space="preserve">Capacitor ESR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ESR </t>
    </r>
    <r>
      <rPr>
        <b/>
        <sz val="11"/>
        <color theme="3" tint="-0.249977111117893"/>
        <rFont val="Calibri"/>
        <family val="2"/>
        <scheme val="minor"/>
      </rPr>
      <t>(Watt)</t>
    </r>
  </si>
  <si>
    <r>
      <rPr>
        <sz val="11"/>
        <color theme="1"/>
        <rFont val="Calibri"/>
        <family val="2"/>
        <scheme val="minor"/>
      </rPr>
      <t>ESR (Effective Series Resistance) of capacitor,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ESR (Ohm)</t>
    </r>
  </si>
  <si>
    <t>Efficiency of converter can be calculated as:</t>
  </si>
  <si>
    <t>Total power losses can be calculated as:</t>
  </si>
  <si>
    <r>
      <t xml:space="preserve">Efficiency of converter, </t>
    </r>
    <r>
      <rPr>
        <b/>
        <sz val="11"/>
        <color theme="3" tint="-0.249977111117893"/>
        <rFont val="Calibri"/>
        <family val="2"/>
      </rPr>
      <t>ɳ (%)</t>
    </r>
  </si>
  <si>
    <t>1). MOSFET loss calculation:</t>
  </si>
  <si>
    <t>I). Design Parameters:</t>
  </si>
  <si>
    <r>
      <t xml:space="preserve">1). Maximum input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IN,MAX  </t>
    </r>
    <r>
      <rPr>
        <b/>
        <sz val="11"/>
        <color theme="3" tint="-0.249977111117893"/>
        <rFont val="Calibri"/>
        <family val="2"/>
        <scheme val="minor"/>
      </rPr>
      <t>(Volt)</t>
    </r>
  </si>
  <si>
    <r>
      <t xml:space="preserve">2). Minimum input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IN,MIN 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</si>
  <si>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3). Output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</si>
  <si>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>4). Output current,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I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 xml:space="preserve"> (Ampere</t>
    </r>
    <r>
      <rPr>
        <sz val="11"/>
        <color theme="3" tint="-0.249977111117893"/>
        <rFont val="Calibri"/>
        <family val="2"/>
        <scheme val="minor"/>
      </rPr>
      <t>)</t>
    </r>
  </si>
  <si>
    <r>
      <t>5). Switching frequency,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f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S </t>
    </r>
    <r>
      <rPr>
        <b/>
        <sz val="11"/>
        <color theme="3" tint="-0.249977111117893"/>
        <rFont val="Calibri"/>
        <family val="2"/>
        <scheme val="minor"/>
      </rPr>
      <t>(Hertz)</t>
    </r>
  </si>
  <si>
    <t>II). Inductor Selection:</t>
  </si>
  <si>
    <t>III). Capacitor Selection:</t>
  </si>
  <si>
    <t>a). Conduction losses of MOSFET can be calculated as:</t>
  </si>
  <si>
    <t>b). Switching losses of MOSFET can be calculated as:</t>
  </si>
  <si>
    <t>c). Gate drive losses of MOSFET can be calculated as:</t>
  </si>
  <si>
    <t>d). Output capacitance losses of MOSFET can be calculated as:</t>
  </si>
  <si>
    <t>e). Conduction losses of diode can be calculated as:</t>
  </si>
  <si>
    <t>f). Copper losses of inductor can be calculated as:</t>
  </si>
  <si>
    <t>g). ESR losses of capacitor can be calculated as:</t>
  </si>
  <si>
    <r>
      <t xml:space="preserve">MOSFET conduction loss 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SW_COND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</si>
  <si>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>8). Duty cycle,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D = 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>/ V</t>
    </r>
    <r>
      <rPr>
        <b/>
        <vertAlign val="subscript"/>
        <sz val="11"/>
        <color theme="3" tint="-0.249977111117893"/>
        <rFont val="Calibri"/>
        <family val="2"/>
        <scheme val="minor"/>
      </rPr>
      <t>IN,MAX</t>
    </r>
    <r>
      <rPr>
        <b/>
        <sz val="11"/>
        <color theme="3" tint="-0.249977111117893"/>
        <rFont val="Calibri"/>
        <family val="2"/>
        <scheme val="minor"/>
      </rPr>
      <t xml:space="preserve"> (%)</t>
    </r>
  </si>
  <si>
    <t>IV). Power loss calculation:</t>
  </si>
  <si>
    <t>2). Diode loss calculation:</t>
  </si>
  <si>
    <t>3). Inductor loss calculation:</t>
  </si>
  <si>
    <t>4). Capacitor loss calculation:</t>
  </si>
  <si>
    <t>V). Total losses:</t>
  </si>
  <si>
    <r>
      <t xml:space="preserve">Total power losses,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TOT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</si>
  <si>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t>VI). Efficiency:</t>
  </si>
  <si>
    <r>
      <t xml:space="preserve">Turn-On rise time of MOSFET, </t>
    </r>
    <r>
      <rPr>
        <b/>
        <sz val="11"/>
        <color theme="3" tint="-0.249977111117893"/>
        <rFont val="Calibri"/>
        <family val="2"/>
        <scheme val="minor"/>
      </rPr>
      <t>t</t>
    </r>
    <r>
      <rPr>
        <b/>
        <vertAlign val="subscript"/>
        <sz val="11"/>
        <color theme="3" tint="-0.249977111117893"/>
        <rFont val="Calibri"/>
        <family val="2"/>
        <scheme val="minor"/>
      </rPr>
      <t>r</t>
    </r>
    <r>
      <rPr>
        <b/>
        <sz val="11"/>
        <color theme="3" tint="-0.249977111117893"/>
        <rFont val="Calibri"/>
        <family val="2"/>
        <scheme val="minor"/>
      </rPr>
      <t xml:space="preserve"> (Second)</t>
    </r>
  </si>
  <si>
    <r>
      <t xml:space="preserve">Turn-Off fall time of MOSFET, </t>
    </r>
    <r>
      <rPr>
        <b/>
        <sz val="11"/>
        <color theme="3" tint="-0.249977111117893"/>
        <rFont val="Calibri"/>
        <family val="2"/>
        <scheme val="minor"/>
      </rPr>
      <t>t</t>
    </r>
    <r>
      <rPr>
        <b/>
        <vertAlign val="subscript"/>
        <sz val="11"/>
        <color theme="3" tint="-0.249977111117893"/>
        <rFont val="Calibri"/>
        <family val="2"/>
        <scheme val="minor"/>
      </rPr>
      <t>f</t>
    </r>
    <r>
      <rPr>
        <b/>
        <sz val="11"/>
        <color theme="3" tint="-0.249977111117893"/>
        <rFont val="Calibri"/>
        <family val="2"/>
        <scheme val="minor"/>
      </rPr>
      <t xml:space="preserve"> (Second)</t>
    </r>
  </si>
  <si>
    <r>
      <t>7). Output voltage ripple,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ΔV</t>
    </r>
    <r>
      <rPr>
        <b/>
        <vertAlign val="subscript"/>
        <sz val="11"/>
        <color theme="3" tint="-0.249977111117893"/>
        <rFont val="Calibri"/>
        <family val="2"/>
        <scheme val="minor"/>
      </rPr>
      <t>O</t>
    </r>
    <r>
      <rPr>
        <b/>
        <sz val="11"/>
        <color theme="3" tint="-0.249977111117893"/>
        <rFont val="Calibri"/>
        <family val="2"/>
        <scheme val="minor"/>
      </rPr>
      <t xml:space="preserve"> =1% of V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</si>
  <si>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>6). Inductor current ripple,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∆I</t>
    </r>
    <r>
      <rPr>
        <b/>
        <vertAlign val="subscript"/>
        <sz val="11"/>
        <color theme="3" tint="-0.249977111117893"/>
        <rFont val="Calibri"/>
        <family val="2"/>
        <scheme val="minor"/>
      </rPr>
      <t>L</t>
    </r>
    <r>
      <rPr>
        <b/>
        <sz val="11"/>
        <color theme="3" tint="-0.249977111117893"/>
        <rFont val="Calibri"/>
        <family val="2"/>
        <scheme val="minor"/>
      </rPr>
      <t xml:space="preserve"> = 30% of I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>(Ampere)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</si>
</sst>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vertAlign val="subscript"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3" tint="-0.249977111117893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indent="4"/>
    </xf>
    <xf numFmtId="0" fontId="0" fillId="0" borderId="0" xfId="0" applyAlignment="1">
      <alignment horizontal="left" vertical="top" indent="4"/>
    </xf>
    <xf numFmtId="0" fontId="0" fillId="0" borderId="0" xfId="0" applyAlignment="1">
      <alignment horizontal="left" indent="4"/>
    </xf>
    <xf numFmtId="1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 indent="4"/>
    </xf>
    <xf numFmtId="0" fontId="1" fillId="0" borderId="0" xfId="0" applyFont="1" applyAlignment="1">
      <alignment horizontal="left" vertical="top" indent="1"/>
    </xf>
    <xf numFmtId="11" fontId="0" fillId="0" borderId="0" xfId="0" applyNumberForma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top" indent="5"/>
    </xf>
    <xf numFmtId="0" fontId="6" fillId="0" borderId="0" xfId="0" applyFont="1" applyAlignment="1">
      <alignment horizontal="left" vertical="top" indent="5"/>
    </xf>
    <xf numFmtId="0" fontId="1" fillId="0" borderId="0" xfId="0" applyFont="1" applyAlignment="1">
      <alignment horizontal="left" indent="2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top" indent="3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8"/>
  <sheetViews>
    <sheetView tabSelected="1" topLeftCell="A58" workbookViewId="0">
      <selection activeCell="I38" sqref="I38"/>
    </sheetView>
  </sheetViews>
  <sheetFormatPr defaultRowHeight="15"/>
  <cols>
    <col min="1" max="1" width="93" customWidth="1"/>
    <col min="2" max="4" width="11.7109375" style="6" customWidth="1"/>
    <col min="5" max="10" width="11.7109375" customWidth="1"/>
  </cols>
  <sheetData>
    <row r="1" spans="1:16" s="1" customFormat="1" ht="18" customHeight="1">
      <c r="A1" s="27" t="s">
        <v>23</v>
      </c>
      <c r="B1" s="4"/>
      <c r="C1" s="5"/>
      <c r="D1" s="4"/>
      <c r="E1" s="4"/>
      <c r="F1" s="4"/>
      <c r="G1" s="5"/>
      <c r="H1" s="4"/>
      <c r="I1" s="4"/>
      <c r="J1" s="4"/>
    </row>
    <row r="2" spans="1:16" s="1" customFormat="1" ht="15" customHeight="1">
      <c r="A2" s="3" t="s">
        <v>24</v>
      </c>
      <c r="B2" s="5">
        <v>20</v>
      </c>
      <c r="C2" s="5">
        <v>35</v>
      </c>
      <c r="D2" s="5">
        <v>42</v>
      </c>
      <c r="E2" s="5">
        <v>50</v>
      </c>
      <c r="F2" s="5">
        <v>62</v>
      </c>
      <c r="G2" s="5">
        <v>65</v>
      </c>
      <c r="H2" s="5">
        <v>85</v>
      </c>
      <c r="I2" s="5">
        <v>90</v>
      </c>
      <c r="J2" s="5"/>
    </row>
    <row r="3" spans="1:16" s="1" customFormat="1" ht="15" customHeight="1">
      <c r="A3" s="3" t="s">
        <v>25</v>
      </c>
      <c r="B3" s="5">
        <v>10</v>
      </c>
      <c r="C3" s="5">
        <v>15</v>
      </c>
      <c r="D3" s="5">
        <v>25</v>
      </c>
      <c r="E3" s="5">
        <v>40</v>
      </c>
      <c r="F3" s="5">
        <v>40</v>
      </c>
      <c r="G3" s="5">
        <v>50</v>
      </c>
      <c r="H3" s="5">
        <v>50</v>
      </c>
      <c r="I3" s="5">
        <v>60</v>
      </c>
      <c r="J3" s="5"/>
    </row>
    <row r="4" spans="1:16" s="1" customFormat="1" ht="15" customHeight="1">
      <c r="A4" s="3" t="s">
        <v>26</v>
      </c>
      <c r="B4" s="5">
        <v>10</v>
      </c>
      <c r="C4" s="5">
        <v>20</v>
      </c>
      <c r="D4" s="5">
        <v>35</v>
      </c>
      <c r="E4" s="5">
        <v>30</v>
      </c>
      <c r="F4" s="5">
        <v>25</v>
      </c>
      <c r="G4" s="5">
        <v>27</v>
      </c>
      <c r="H4" s="5">
        <v>30</v>
      </c>
      <c r="I4" s="5">
        <v>35</v>
      </c>
      <c r="J4" s="5"/>
    </row>
    <row r="5" spans="1:16" s="1" customFormat="1" ht="15" customHeight="1">
      <c r="A5" s="3" t="s">
        <v>27</v>
      </c>
      <c r="B5" s="5">
        <v>1</v>
      </c>
      <c r="C5" s="5">
        <v>2</v>
      </c>
      <c r="D5" s="5">
        <v>2.5</v>
      </c>
      <c r="E5" s="5">
        <v>1.5</v>
      </c>
      <c r="F5" s="5">
        <v>1.8</v>
      </c>
      <c r="G5" s="5">
        <v>2.5</v>
      </c>
      <c r="H5" s="5">
        <v>3</v>
      </c>
      <c r="I5" s="5">
        <v>3.2</v>
      </c>
      <c r="J5" s="5"/>
    </row>
    <row r="6" spans="1:16" s="1" customFormat="1" ht="15" customHeight="1">
      <c r="A6" s="3" t="s">
        <v>28</v>
      </c>
      <c r="B6" s="5">
        <v>20000</v>
      </c>
      <c r="C6" s="5">
        <v>20000</v>
      </c>
      <c r="D6" s="5">
        <v>20000</v>
      </c>
      <c r="E6" s="5">
        <v>20000</v>
      </c>
      <c r="F6" s="5">
        <v>20000</v>
      </c>
      <c r="G6" s="5">
        <v>20000</v>
      </c>
      <c r="H6" s="5">
        <v>20000</v>
      </c>
      <c r="I6" s="14">
        <v>100000</v>
      </c>
      <c r="J6" s="5"/>
    </row>
    <row r="7" spans="1:16" s="1" customFormat="1" ht="15" customHeight="1">
      <c r="A7" s="3" t="s">
        <v>50</v>
      </c>
      <c r="B7" s="5">
        <f>30/100*B5</f>
        <v>0.3</v>
      </c>
      <c r="C7" s="5">
        <f t="shared" ref="C7:I7" si="0">30/100*C5</f>
        <v>0.6</v>
      </c>
      <c r="D7" s="5">
        <f t="shared" si="0"/>
        <v>0.75</v>
      </c>
      <c r="E7" s="5">
        <f t="shared" si="0"/>
        <v>0.44999999999999996</v>
      </c>
      <c r="F7" s="5">
        <f t="shared" si="0"/>
        <v>0.54</v>
      </c>
      <c r="G7" s="5">
        <f t="shared" si="0"/>
        <v>0.75</v>
      </c>
      <c r="H7" s="5">
        <f t="shared" si="0"/>
        <v>0.89999999999999991</v>
      </c>
      <c r="I7" s="5">
        <f t="shared" si="0"/>
        <v>0.96</v>
      </c>
      <c r="J7" s="5"/>
    </row>
    <row r="8" spans="1:16" s="1" customFormat="1" ht="15" customHeight="1">
      <c r="A8" s="3" t="s">
        <v>49</v>
      </c>
      <c r="B8" s="14">
        <f>(1/100)*B4</f>
        <v>0.1</v>
      </c>
      <c r="C8" s="14">
        <f t="shared" ref="C8:I8" si="1">(1/100)*C4</f>
        <v>0.2</v>
      </c>
      <c r="D8" s="14">
        <f t="shared" si="1"/>
        <v>0.35000000000000003</v>
      </c>
      <c r="E8" s="14">
        <f t="shared" si="1"/>
        <v>0.3</v>
      </c>
      <c r="F8" s="14">
        <f t="shared" si="1"/>
        <v>0.25</v>
      </c>
      <c r="G8" s="14">
        <f t="shared" si="1"/>
        <v>0.27</v>
      </c>
      <c r="H8" s="14">
        <f t="shared" si="1"/>
        <v>0.3</v>
      </c>
      <c r="I8" s="14">
        <f t="shared" si="1"/>
        <v>0.35000000000000003</v>
      </c>
      <c r="J8" s="5"/>
    </row>
    <row r="9" spans="1:16" s="1" customFormat="1" ht="15" customHeight="1">
      <c r="A9" s="3" t="s">
        <v>39</v>
      </c>
      <c r="B9" s="5">
        <f>B4/MAX(B2:B3)</f>
        <v>0.5</v>
      </c>
      <c r="C9" s="5">
        <f>C4/MAX(C2:C3)</f>
        <v>0.5714285714285714</v>
      </c>
      <c r="D9" s="5">
        <f t="shared" ref="D9:I9" si="2">D4/MAX(D2:D3)</f>
        <v>0.83333333333333337</v>
      </c>
      <c r="E9" s="5">
        <f t="shared" si="2"/>
        <v>0.6</v>
      </c>
      <c r="F9" s="5">
        <f t="shared" si="2"/>
        <v>0.40322580645161288</v>
      </c>
      <c r="G9" s="5">
        <f t="shared" si="2"/>
        <v>0.41538461538461541</v>
      </c>
      <c r="H9" s="5">
        <f t="shared" si="2"/>
        <v>0.35294117647058826</v>
      </c>
      <c r="I9" s="5">
        <f t="shared" si="2"/>
        <v>0.3888888888888889</v>
      </c>
      <c r="J9" s="5"/>
    </row>
    <row r="10" spans="1:16" s="1" customFormat="1" ht="15" customHeight="1">
      <c r="A10" s="3"/>
      <c r="B10" s="20"/>
      <c r="C10" s="20"/>
      <c r="D10" s="20"/>
      <c r="E10" s="20"/>
      <c r="F10" s="20"/>
      <c r="G10" s="20"/>
      <c r="H10" s="20"/>
      <c r="I10" s="20"/>
      <c r="J10" s="5"/>
      <c r="K10" s="4"/>
      <c r="L10" s="4"/>
      <c r="M10" s="4"/>
      <c r="N10" s="4"/>
      <c r="O10" s="4"/>
      <c r="P10" s="4"/>
    </row>
    <row r="11" spans="1:16" ht="18" customHeight="1">
      <c r="A11" s="28" t="s">
        <v>29</v>
      </c>
      <c r="J11" s="5"/>
    </row>
    <row r="12" spans="1:16" ht="73.5" customHeight="1">
      <c r="A12" s="12" t="s">
        <v>0</v>
      </c>
      <c r="B12" s="7"/>
      <c r="C12" s="10"/>
      <c r="D12" s="7"/>
      <c r="E12" s="2"/>
      <c r="F12" s="2"/>
      <c r="G12" s="2"/>
      <c r="H12" s="2"/>
      <c r="I12" s="2"/>
      <c r="J12" s="5"/>
    </row>
    <row r="13" spans="1:16" ht="15" customHeight="1">
      <c r="A13" s="11" t="s">
        <v>6</v>
      </c>
      <c r="B13" s="7">
        <f>((MAX(B2:B3)-B4)*B9)/(B7*B6)</f>
        <v>8.3333333333333339E-4</v>
      </c>
      <c r="C13" s="7">
        <f t="shared" ref="C13:I13" si="3">((MAX(C2:C3)-C4)*C9)/(C7*C6)</f>
        <v>7.1428571428571429E-4</v>
      </c>
      <c r="D13" s="7">
        <f t="shared" si="3"/>
        <v>3.8888888888888892E-4</v>
      </c>
      <c r="E13" s="7">
        <f t="shared" si="3"/>
        <v>1.3333333333333333E-3</v>
      </c>
      <c r="F13" s="7">
        <f t="shared" si="3"/>
        <v>1.38142174432497E-3</v>
      </c>
      <c r="G13" s="7">
        <f t="shared" si="3"/>
        <v>1.0523076923076924E-3</v>
      </c>
      <c r="H13" s="7">
        <f t="shared" si="3"/>
        <v>1.0784313725490198E-3</v>
      </c>
      <c r="I13" s="7">
        <f t="shared" si="3"/>
        <v>2.2280092592592593E-4</v>
      </c>
      <c r="J13" s="5"/>
    </row>
    <row r="14" spans="1:16" ht="15" customHeight="1">
      <c r="A14" s="8"/>
      <c r="B14" s="7"/>
      <c r="C14" s="7"/>
      <c r="D14" s="7"/>
      <c r="E14" s="7"/>
      <c r="F14" s="7"/>
      <c r="G14" s="7"/>
      <c r="H14" s="7"/>
      <c r="I14" s="7"/>
      <c r="J14" s="5"/>
    </row>
    <row r="15" spans="1:16" ht="18" customHeight="1">
      <c r="A15" s="29" t="s">
        <v>30</v>
      </c>
      <c r="J15" s="5"/>
    </row>
    <row r="16" spans="1:16" ht="69.75" customHeight="1">
      <c r="A16" s="12" t="s">
        <v>1</v>
      </c>
      <c r="B16" s="7"/>
      <c r="C16" s="7"/>
      <c r="D16" s="7"/>
      <c r="E16" s="2"/>
      <c r="F16" s="2"/>
      <c r="G16" s="2"/>
      <c r="H16" s="2"/>
      <c r="I16" s="2"/>
      <c r="J16" s="5"/>
    </row>
    <row r="17" spans="1:10" ht="15" customHeight="1">
      <c r="A17" s="13" t="s">
        <v>5</v>
      </c>
      <c r="B17" s="16">
        <f>B7/(8*B8*B6)</f>
        <v>1.8749999999999998E-5</v>
      </c>
      <c r="C17" s="16">
        <f t="shared" ref="C17:I17" si="4">C7/(8*C8*C6)</f>
        <v>1.8749999999999998E-5</v>
      </c>
      <c r="D17" s="16">
        <f t="shared" si="4"/>
        <v>1.339285714285714E-5</v>
      </c>
      <c r="E17" s="16">
        <f t="shared" si="4"/>
        <v>9.3749999999999992E-6</v>
      </c>
      <c r="F17" s="16">
        <f t="shared" si="4"/>
        <v>1.3500000000000001E-5</v>
      </c>
      <c r="G17" s="16">
        <f t="shared" si="4"/>
        <v>1.7361111111111111E-5</v>
      </c>
      <c r="H17" s="16">
        <f t="shared" si="4"/>
        <v>1.8749999999999998E-5</v>
      </c>
      <c r="I17" s="16">
        <f t="shared" si="4"/>
        <v>3.4285714285714285E-6</v>
      </c>
      <c r="J17" s="5"/>
    </row>
    <row r="18" spans="1:10">
      <c r="A18" s="9"/>
      <c r="B18" s="21">
        <f>B2*2</f>
        <v>40</v>
      </c>
      <c r="C18" s="21">
        <f t="shared" ref="C18:I18" si="5">C2*2</f>
        <v>70</v>
      </c>
      <c r="D18" s="21">
        <f t="shared" si="5"/>
        <v>84</v>
      </c>
      <c r="E18" s="21">
        <f t="shared" si="5"/>
        <v>100</v>
      </c>
      <c r="F18" s="21">
        <f t="shared" si="5"/>
        <v>124</v>
      </c>
      <c r="G18" s="21">
        <f t="shared" si="5"/>
        <v>130</v>
      </c>
      <c r="H18" s="21">
        <f t="shared" si="5"/>
        <v>170</v>
      </c>
      <c r="I18" s="21">
        <f t="shared" si="5"/>
        <v>180</v>
      </c>
      <c r="J18" s="5"/>
    </row>
    <row r="19" spans="1:10" ht="18" customHeight="1">
      <c r="A19" s="28" t="s">
        <v>40</v>
      </c>
      <c r="B19" s="21">
        <f>B5*B9*1.5</f>
        <v>0.75</v>
      </c>
      <c r="C19" s="21">
        <f t="shared" ref="C19:I19" si="6">C5*C9*1.5</f>
        <v>1.7142857142857142</v>
      </c>
      <c r="D19" s="21">
        <f t="shared" si="6"/>
        <v>3.125</v>
      </c>
      <c r="E19" s="21">
        <f t="shared" si="6"/>
        <v>1.3499999999999999</v>
      </c>
      <c r="F19" s="21">
        <f t="shared" si="6"/>
        <v>1.088709677419355</v>
      </c>
      <c r="G19" s="21">
        <f t="shared" si="6"/>
        <v>1.5576923076923079</v>
      </c>
      <c r="H19" s="21">
        <f t="shared" si="6"/>
        <v>1.5882352941176472</v>
      </c>
      <c r="I19" s="21">
        <f t="shared" si="6"/>
        <v>1.8666666666666667</v>
      </c>
      <c r="J19" s="5"/>
    </row>
    <row r="20" spans="1:10" ht="18" customHeight="1">
      <c r="A20" s="18"/>
      <c r="B20" s="21"/>
      <c r="C20" s="21"/>
      <c r="D20" s="21"/>
      <c r="E20" s="21"/>
      <c r="F20" s="21"/>
      <c r="G20" s="21"/>
      <c r="H20" s="21"/>
      <c r="I20" s="21"/>
      <c r="J20" s="5"/>
    </row>
    <row r="21" spans="1:10" ht="18" customHeight="1">
      <c r="A21" s="26" t="s">
        <v>22</v>
      </c>
      <c r="B21" s="21"/>
      <c r="C21" s="21"/>
      <c r="D21" s="21"/>
      <c r="E21" s="21"/>
      <c r="F21" s="21"/>
      <c r="G21" s="21"/>
      <c r="H21" s="21"/>
      <c r="I21" s="21"/>
      <c r="J21" s="5"/>
    </row>
    <row r="22" spans="1:10" ht="57" customHeight="1">
      <c r="A22" s="17" t="s">
        <v>31</v>
      </c>
      <c r="B22" s="15"/>
      <c r="C22" s="15"/>
      <c r="D22" s="15"/>
      <c r="E22" s="15"/>
      <c r="F22" s="15"/>
      <c r="G22" s="15"/>
      <c r="H22" s="15"/>
      <c r="I22" s="15"/>
      <c r="J22" s="5"/>
    </row>
    <row r="23" spans="1:10" ht="15" customHeight="1">
      <c r="A23" s="22" t="s">
        <v>4</v>
      </c>
      <c r="B23" s="7">
        <v>0.42</v>
      </c>
      <c r="C23" s="16">
        <v>0.16</v>
      </c>
      <c r="D23" s="7">
        <v>0.14099999999999999</v>
      </c>
      <c r="E23" s="7">
        <v>0.27</v>
      </c>
      <c r="F23" s="7">
        <v>0.84499999999999997</v>
      </c>
      <c r="G23" s="7">
        <v>0.26100000000000001</v>
      </c>
      <c r="H23" s="7">
        <v>2.4</v>
      </c>
      <c r="I23" s="7">
        <v>2.4</v>
      </c>
      <c r="J23" s="5"/>
    </row>
    <row r="24" spans="1:10" ht="18">
      <c r="A24" s="22" t="s">
        <v>38</v>
      </c>
      <c r="B24" s="7">
        <f t="shared" ref="B24:I24" si="7">B5^2*B23*B9</f>
        <v>0.21</v>
      </c>
      <c r="C24" s="7">
        <f t="shared" si="7"/>
        <v>0.36571428571428571</v>
      </c>
      <c r="D24" s="7">
        <f t="shared" si="7"/>
        <v>0.73437499999999989</v>
      </c>
      <c r="E24" s="7">
        <f t="shared" si="7"/>
        <v>0.36449999999999999</v>
      </c>
      <c r="F24" s="7">
        <f t="shared" si="7"/>
        <v>1.1039516129032256</v>
      </c>
      <c r="G24" s="7">
        <f t="shared" si="7"/>
        <v>0.6775961538461539</v>
      </c>
      <c r="H24" s="7">
        <f t="shared" si="7"/>
        <v>7.6235294117647054</v>
      </c>
      <c r="I24" s="7">
        <f t="shared" si="7"/>
        <v>9.5573333333333359</v>
      </c>
      <c r="J24" s="5"/>
    </row>
    <row r="25" spans="1:10">
      <c r="A25" s="15"/>
      <c r="B25" s="15"/>
      <c r="C25" s="15"/>
      <c r="D25" s="15"/>
      <c r="E25" s="15"/>
      <c r="F25" s="15"/>
      <c r="G25" s="15"/>
      <c r="H25" s="15"/>
      <c r="I25" s="15"/>
      <c r="J25" s="5"/>
    </row>
    <row r="26" spans="1:10" ht="77.25" customHeight="1">
      <c r="A26" s="17" t="s">
        <v>32</v>
      </c>
      <c r="B26" s="15"/>
      <c r="C26" s="15"/>
      <c r="D26" s="15"/>
      <c r="E26" s="15"/>
      <c r="F26" s="15"/>
      <c r="G26" s="15"/>
      <c r="H26" s="15"/>
      <c r="I26" s="15"/>
      <c r="J26" s="5"/>
    </row>
    <row r="27" spans="1:10" ht="15" customHeight="1">
      <c r="A27" s="22" t="s">
        <v>47</v>
      </c>
      <c r="B27" s="16">
        <v>8.0000000000000005E-9</v>
      </c>
      <c r="C27" s="16">
        <v>8.2999999999999999E-9</v>
      </c>
      <c r="D27" s="16">
        <v>6E-9</v>
      </c>
      <c r="E27" s="16">
        <v>2.7E-8</v>
      </c>
      <c r="F27" s="16">
        <v>1E-8</v>
      </c>
      <c r="G27" s="16">
        <v>1E-8</v>
      </c>
      <c r="H27" s="16">
        <v>2.4999999999999999E-8</v>
      </c>
      <c r="I27" s="16">
        <v>2.4999999999999999E-8</v>
      </c>
      <c r="J27" s="5"/>
    </row>
    <row r="28" spans="1:10" ht="15" customHeight="1">
      <c r="A28" s="22" t="s">
        <v>48</v>
      </c>
      <c r="B28" s="16">
        <v>1.6000000000000001E-8</v>
      </c>
      <c r="C28" s="16">
        <v>2.51E-8</v>
      </c>
      <c r="D28" s="16">
        <v>8.0000000000000005E-9</v>
      </c>
      <c r="E28" s="16">
        <v>1.7E-8</v>
      </c>
      <c r="F28" s="16">
        <v>1E-8</v>
      </c>
      <c r="G28" s="16">
        <v>1E-8</v>
      </c>
      <c r="H28" s="16">
        <v>2.4999999999999999E-8</v>
      </c>
      <c r="I28" s="16">
        <v>2.4999999999999999E-8</v>
      </c>
      <c r="J28" s="5"/>
    </row>
    <row r="29" spans="1:10" ht="18">
      <c r="A29" s="22" t="s">
        <v>3</v>
      </c>
      <c r="B29" s="16">
        <f t="shared" ref="B29:I29" si="8">1/2*MAX(B2:B3)*B5*(B27+B28)*B6</f>
        <v>4.8000000000000004E-3</v>
      </c>
      <c r="C29" s="16">
        <f t="shared" si="8"/>
        <v>2.3379999999999998E-2</v>
      </c>
      <c r="D29" s="16">
        <f t="shared" si="8"/>
        <v>1.47E-2</v>
      </c>
      <c r="E29" s="16">
        <f t="shared" si="8"/>
        <v>3.2999999999999995E-2</v>
      </c>
      <c r="F29" s="16">
        <f t="shared" si="8"/>
        <v>2.2320000000000003E-2</v>
      </c>
      <c r="G29" s="16">
        <f t="shared" si="8"/>
        <v>3.2500000000000001E-2</v>
      </c>
      <c r="H29" s="16">
        <f t="shared" si="8"/>
        <v>0.1275</v>
      </c>
      <c r="I29" s="16">
        <f t="shared" si="8"/>
        <v>0.72</v>
      </c>
      <c r="J29" s="5"/>
    </row>
    <row r="30" spans="1:10">
      <c r="A30" s="15"/>
      <c r="B30" s="16"/>
      <c r="C30" s="16"/>
      <c r="D30" s="16"/>
      <c r="E30" s="16"/>
      <c r="F30" s="16"/>
      <c r="G30" s="16"/>
      <c r="H30" s="16"/>
      <c r="I30" s="16"/>
      <c r="J30" s="5"/>
    </row>
    <row r="31" spans="1:10" ht="56.25" customHeight="1">
      <c r="A31" s="17" t="s">
        <v>33</v>
      </c>
      <c r="B31" s="16"/>
      <c r="C31" s="16"/>
      <c r="D31" s="16"/>
      <c r="E31" s="16"/>
      <c r="F31" s="16"/>
      <c r="G31" s="16"/>
      <c r="H31" s="16"/>
      <c r="I31" s="16"/>
      <c r="J31" s="5"/>
    </row>
    <row r="32" spans="1:10" ht="15" customHeight="1">
      <c r="A32" s="22" t="s">
        <v>9</v>
      </c>
      <c r="B32" s="16">
        <v>2.1000000000000002E-9</v>
      </c>
      <c r="C32" s="16">
        <v>1.31E-8</v>
      </c>
      <c r="D32" s="16">
        <v>1.7999999999999999E-8</v>
      </c>
      <c r="E32" s="16">
        <v>1.6000000000000001E-8</v>
      </c>
      <c r="F32" s="16">
        <v>2.0000000000000001E-9</v>
      </c>
      <c r="G32" s="16">
        <v>5.0000000000000001E-9</v>
      </c>
      <c r="H32" s="16">
        <v>6.5000000000000003E-9</v>
      </c>
      <c r="I32" s="16">
        <v>6.5000000000000003E-9</v>
      </c>
      <c r="J32" s="5"/>
    </row>
    <row r="33" spans="1:10" ht="15.75" customHeight="1">
      <c r="A33" s="22" t="s">
        <v>10</v>
      </c>
      <c r="B33" s="16">
        <v>12</v>
      </c>
      <c r="C33" s="16">
        <v>15</v>
      </c>
      <c r="D33" s="16">
        <v>15</v>
      </c>
      <c r="E33" s="16">
        <v>15</v>
      </c>
      <c r="F33" s="16">
        <v>15</v>
      </c>
      <c r="G33" s="16">
        <v>15</v>
      </c>
      <c r="H33" s="16">
        <v>15</v>
      </c>
      <c r="I33" s="16">
        <v>15</v>
      </c>
      <c r="J33" s="5"/>
    </row>
    <row r="34" spans="1:10" ht="18">
      <c r="A34" s="22" t="s">
        <v>7</v>
      </c>
      <c r="B34" s="16">
        <f t="shared" ref="B34:I34" si="9">B32*B33*B6</f>
        <v>5.04E-4</v>
      </c>
      <c r="C34" s="16">
        <f t="shared" si="9"/>
        <v>3.9299999999999995E-3</v>
      </c>
      <c r="D34" s="16">
        <f t="shared" si="9"/>
        <v>5.4000000000000003E-3</v>
      </c>
      <c r="E34" s="16">
        <f t="shared" si="9"/>
        <v>4.8000000000000004E-3</v>
      </c>
      <c r="F34" s="16">
        <f t="shared" si="9"/>
        <v>6.0000000000000006E-4</v>
      </c>
      <c r="G34" s="16">
        <f t="shared" si="9"/>
        <v>1.5E-3</v>
      </c>
      <c r="H34" s="16">
        <f t="shared" si="9"/>
        <v>1.9500000000000001E-3</v>
      </c>
      <c r="I34" s="16">
        <f t="shared" si="9"/>
        <v>9.75E-3</v>
      </c>
      <c r="J34" s="5"/>
    </row>
    <row r="35" spans="1:10">
      <c r="A35" s="15" t="s">
        <v>2</v>
      </c>
      <c r="B35" s="15"/>
      <c r="C35" s="15"/>
      <c r="D35" s="15"/>
      <c r="E35" s="15"/>
      <c r="F35" s="15"/>
      <c r="G35" s="15"/>
      <c r="H35" s="15"/>
      <c r="I35" s="15"/>
      <c r="J35" s="5"/>
    </row>
    <row r="36" spans="1:10" ht="75.75" customHeight="1">
      <c r="A36" s="17" t="s">
        <v>34</v>
      </c>
      <c r="B36" s="15"/>
      <c r="C36" s="15"/>
      <c r="D36" s="15"/>
      <c r="E36" s="15"/>
      <c r="F36" s="15"/>
      <c r="G36" s="15"/>
      <c r="H36" s="15"/>
      <c r="I36" s="15"/>
      <c r="J36" s="5"/>
    </row>
    <row r="37" spans="1:10" ht="15" customHeight="1">
      <c r="A37" s="22" t="s">
        <v>11</v>
      </c>
      <c r="B37" s="16">
        <v>1.9999999999999999E-11</v>
      </c>
      <c r="C37" s="16">
        <v>5.4999999999999997E-11</v>
      </c>
      <c r="D37" s="16">
        <v>5.8E-11</v>
      </c>
      <c r="E37" s="16">
        <v>1.5E-10</v>
      </c>
      <c r="F37" s="16">
        <v>1.1000000000000001E-11</v>
      </c>
      <c r="G37" s="16">
        <v>3E-11</v>
      </c>
      <c r="H37" s="16">
        <v>8.9999999999999996E-12</v>
      </c>
      <c r="I37" s="16">
        <v>8.9999999999999996E-12</v>
      </c>
      <c r="J37" s="5"/>
    </row>
    <row r="38" spans="1:10" ht="15" customHeight="1">
      <c r="A38" s="22" t="s">
        <v>12</v>
      </c>
      <c r="B38" s="16">
        <f>MAX(B2:B3)</f>
        <v>20</v>
      </c>
      <c r="C38" s="16">
        <f t="shared" ref="C38:I38" si="10">MAX(C2:C3)</f>
        <v>35</v>
      </c>
      <c r="D38" s="16">
        <f t="shared" si="10"/>
        <v>42</v>
      </c>
      <c r="E38" s="16">
        <f t="shared" si="10"/>
        <v>50</v>
      </c>
      <c r="F38" s="16">
        <f t="shared" si="10"/>
        <v>62</v>
      </c>
      <c r="G38" s="16">
        <f t="shared" si="10"/>
        <v>65</v>
      </c>
      <c r="H38" s="16">
        <f t="shared" si="10"/>
        <v>85</v>
      </c>
      <c r="I38" s="16">
        <f t="shared" si="10"/>
        <v>90</v>
      </c>
      <c r="J38" s="5"/>
    </row>
    <row r="39" spans="1:10" ht="18">
      <c r="A39" s="22" t="s">
        <v>8</v>
      </c>
      <c r="B39" s="16">
        <f t="shared" ref="B39:I39" si="11">1/2*B37*B38^2*B6</f>
        <v>7.9999999999999993E-5</v>
      </c>
      <c r="C39" s="16">
        <f t="shared" si="11"/>
        <v>6.7374999999999998E-4</v>
      </c>
      <c r="D39" s="16">
        <f t="shared" si="11"/>
        <v>1.02312E-3</v>
      </c>
      <c r="E39" s="16">
        <f t="shared" si="11"/>
        <v>3.7500000000000003E-3</v>
      </c>
      <c r="F39" s="16">
        <f t="shared" si="11"/>
        <v>4.2284000000000001E-4</v>
      </c>
      <c r="G39" s="16">
        <f t="shared" si="11"/>
        <v>1.2675E-3</v>
      </c>
      <c r="H39" s="16">
        <f t="shared" si="11"/>
        <v>6.5025E-4</v>
      </c>
      <c r="I39" s="16">
        <f t="shared" si="11"/>
        <v>3.6449999999999998E-3</v>
      </c>
      <c r="J39" s="5"/>
    </row>
    <row r="40" spans="1:10">
      <c r="A40" s="13"/>
      <c r="B40" s="16"/>
      <c r="C40" s="16"/>
      <c r="D40" s="16"/>
      <c r="E40" s="16"/>
      <c r="F40" s="16"/>
      <c r="G40" s="16"/>
      <c r="H40" s="16"/>
      <c r="I40" s="16"/>
      <c r="J40" s="5"/>
    </row>
    <row r="41" spans="1:10" ht="18" customHeight="1">
      <c r="A41" s="26" t="s">
        <v>41</v>
      </c>
      <c r="B41" s="15"/>
      <c r="C41" s="15"/>
      <c r="D41" s="15"/>
      <c r="E41" s="15"/>
      <c r="F41" s="15"/>
      <c r="G41" s="15"/>
      <c r="H41" s="15"/>
      <c r="I41" s="15"/>
      <c r="J41" s="5"/>
    </row>
    <row r="42" spans="1:10" ht="62.25" customHeight="1">
      <c r="A42" s="17" t="s">
        <v>35</v>
      </c>
      <c r="B42" s="15"/>
      <c r="C42" s="15"/>
      <c r="D42" s="15"/>
      <c r="E42" s="15"/>
      <c r="F42" s="15"/>
      <c r="G42" s="15"/>
      <c r="H42" s="15"/>
      <c r="I42" s="15"/>
      <c r="J42" s="5"/>
    </row>
    <row r="43" spans="1:10" ht="15" customHeight="1">
      <c r="A43" s="22" t="s">
        <v>13</v>
      </c>
      <c r="B43" s="7">
        <v>0.45</v>
      </c>
      <c r="C43" s="7">
        <v>0.34</v>
      </c>
      <c r="D43" s="7">
        <v>0.42</v>
      </c>
      <c r="E43" s="7">
        <v>0.5</v>
      </c>
      <c r="F43" s="7">
        <v>0.59</v>
      </c>
      <c r="G43" s="7">
        <v>0.54</v>
      </c>
      <c r="H43" s="7">
        <v>0.37</v>
      </c>
      <c r="I43" s="7">
        <v>0.37</v>
      </c>
      <c r="J43" s="5"/>
    </row>
    <row r="44" spans="1:10" ht="18">
      <c r="A44" s="22" t="s">
        <v>14</v>
      </c>
      <c r="B44" s="7">
        <f t="shared" ref="B44:I44" si="12">B43*B5*(1-B9)</f>
        <v>0.22500000000000001</v>
      </c>
      <c r="C44" s="7">
        <f t="shared" si="12"/>
        <v>0.29142857142857148</v>
      </c>
      <c r="D44" s="7">
        <f t="shared" si="12"/>
        <v>0.17499999999999996</v>
      </c>
      <c r="E44" s="7">
        <f t="shared" si="12"/>
        <v>0.30000000000000004</v>
      </c>
      <c r="F44" s="7">
        <f t="shared" si="12"/>
        <v>0.63377419354838715</v>
      </c>
      <c r="G44" s="7">
        <f t="shared" si="12"/>
        <v>0.78923076923076918</v>
      </c>
      <c r="H44" s="7">
        <f t="shared" si="12"/>
        <v>0.71823529411764686</v>
      </c>
      <c r="I44" s="7">
        <f t="shared" si="12"/>
        <v>0.72355555555555562</v>
      </c>
      <c r="J44" s="5"/>
    </row>
    <row r="45" spans="1:10">
      <c r="A45" s="22"/>
      <c r="B45" s="32">
        <f>B5*(1-B9)*1.5</f>
        <v>0.75</v>
      </c>
      <c r="C45" s="32">
        <f t="shared" ref="C45:I45" si="13">C5*(1-C9)*1.5</f>
        <v>1.2857142857142858</v>
      </c>
      <c r="D45" s="32">
        <f t="shared" si="13"/>
        <v>0.62499999999999989</v>
      </c>
      <c r="E45" s="32">
        <f t="shared" si="13"/>
        <v>0.90000000000000013</v>
      </c>
      <c r="F45" s="32">
        <f t="shared" si="13"/>
        <v>1.6112903225806452</v>
      </c>
      <c r="G45" s="32">
        <f t="shared" si="13"/>
        <v>2.1923076923076916</v>
      </c>
      <c r="H45" s="32">
        <f t="shared" si="13"/>
        <v>2.9117647058823524</v>
      </c>
      <c r="I45" s="32">
        <f t="shared" si="13"/>
        <v>2.9333333333333336</v>
      </c>
      <c r="J45" s="5"/>
    </row>
    <row r="46" spans="1:10" ht="18" customHeight="1">
      <c r="A46" s="26" t="s">
        <v>42</v>
      </c>
      <c r="B46" s="2"/>
      <c r="C46" s="2"/>
      <c r="D46" s="2"/>
      <c r="E46" s="2"/>
      <c r="F46" s="2"/>
      <c r="G46" s="2"/>
      <c r="H46" s="2"/>
      <c r="I46" s="2"/>
      <c r="J46" s="5"/>
    </row>
    <row r="47" spans="1:10" ht="62.25" customHeight="1">
      <c r="A47" s="17" t="s">
        <v>36</v>
      </c>
      <c r="B47" s="15">
        <f>SQRT(B5^2+(B7^2/12))*1.5</f>
        <v>1.505614492491355</v>
      </c>
      <c r="C47" s="15">
        <f t="shared" ref="C47:I47" si="14">SQRT(C5^2+(C7^2/12))*1.5</f>
        <v>3.0112289849827101</v>
      </c>
      <c r="D47" s="15">
        <f t="shared" si="14"/>
        <v>3.7640362312283875</v>
      </c>
      <c r="E47" s="15">
        <f t="shared" si="14"/>
        <v>2.2584217387370322</v>
      </c>
      <c r="F47" s="15">
        <f t="shared" si="14"/>
        <v>2.7101060864844388</v>
      </c>
      <c r="G47" s="15">
        <f t="shared" si="14"/>
        <v>3.7640362312283875</v>
      </c>
      <c r="H47" s="15">
        <f t="shared" si="14"/>
        <v>4.5168434774740644</v>
      </c>
      <c r="I47" s="15">
        <f t="shared" si="14"/>
        <v>4.8179663759723361</v>
      </c>
      <c r="J47" s="5"/>
    </row>
    <row r="48" spans="1:10" ht="15" customHeight="1">
      <c r="A48" s="24" t="s">
        <v>16</v>
      </c>
      <c r="B48" s="7">
        <v>0.28399999999999997</v>
      </c>
      <c r="C48" s="7">
        <v>0.16</v>
      </c>
      <c r="D48" s="7">
        <v>9.1999999999999998E-2</v>
      </c>
      <c r="E48" s="7">
        <v>0.49399999999999999</v>
      </c>
      <c r="F48" s="7">
        <v>0.32400000000000001</v>
      </c>
      <c r="G48" s="7">
        <v>0.19500000000000001</v>
      </c>
      <c r="H48" s="7">
        <v>0.32400000000000001</v>
      </c>
      <c r="I48" s="7">
        <v>0.08</v>
      </c>
      <c r="J48" s="5"/>
    </row>
    <row r="49" spans="1:10" ht="18">
      <c r="A49" s="22" t="s">
        <v>15</v>
      </c>
      <c r="B49" s="7">
        <f t="shared" ref="B49:I49" si="15">B5^2*B48</f>
        <v>0.28399999999999997</v>
      </c>
      <c r="C49" s="7">
        <f t="shared" si="15"/>
        <v>0.64</v>
      </c>
      <c r="D49" s="7">
        <f t="shared" si="15"/>
        <v>0.57499999999999996</v>
      </c>
      <c r="E49" s="7">
        <f t="shared" si="15"/>
        <v>1.1114999999999999</v>
      </c>
      <c r="F49" s="7">
        <f t="shared" si="15"/>
        <v>1.04976</v>
      </c>
      <c r="G49" s="7">
        <f t="shared" si="15"/>
        <v>1.21875</v>
      </c>
      <c r="H49" s="7">
        <f t="shared" si="15"/>
        <v>2.9159999999999999</v>
      </c>
      <c r="I49" s="7">
        <f t="shared" si="15"/>
        <v>0.81920000000000015</v>
      </c>
      <c r="J49" s="5"/>
    </row>
    <row r="50" spans="1:10">
      <c r="A50" s="22"/>
      <c r="B50" s="32">
        <f>B13</f>
        <v>8.3333333333333339E-4</v>
      </c>
      <c r="C50" s="32">
        <f t="shared" ref="C50:I50" si="16">C13</f>
        <v>7.1428571428571429E-4</v>
      </c>
      <c r="D50" s="32">
        <f t="shared" si="16"/>
        <v>3.8888888888888892E-4</v>
      </c>
      <c r="E50" s="32">
        <f t="shared" si="16"/>
        <v>1.3333333333333333E-3</v>
      </c>
      <c r="F50" s="32">
        <f t="shared" si="16"/>
        <v>1.38142174432497E-3</v>
      </c>
      <c r="G50" s="32">
        <f t="shared" si="16"/>
        <v>1.0523076923076924E-3</v>
      </c>
      <c r="H50" s="32">
        <f t="shared" si="16"/>
        <v>1.0784313725490198E-3</v>
      </c>
      <c r="I50" s="32">
        <f t="shared" si="16"/>
        <v>2.2280092592592593E-4</v>
      </c>
      <c r="J50" s="5"/>
    </row>
    <row r="51" spans="1:10" ht="18.75">
      <c r="A51" s="26" t="s">
        <v>43</v>
      </c>
      <c r="B51" s="2"/>
      <c r="C51" s="2"/>
      <c r="D51" s="2"/>
      <c r="E51" s="2"/>
      <c r="F51" s="2"/>
      <c r="G51" s="2"/>
      <c r="H51" s="2"/>
      <c r="I51" s="2"/>
      <c r="J51" s="5"/>
    </row>
    <row r="52" spans="1:10" ht="89.25" customHeight="1">
      <c r="A52" s="17" t="s">
        <v>37</v>
      </c>
      <c r="B52" s="34">
        <f>B17</f>
        <v>1.8749999999999998E-5</v>
      </c>
      <c r="C52" s="34">
        <f t="shared" ref="C52:I52" si="17">C17</f>
        <v>1.8749999999999998E-5</v>
      </c>
      <c r="D52" s="34">
        <f t="shared" si="17"/>
        <v>1.339285714285714E-5</v>
      </c>
      <c r="E52" s="34">
        <f t="shared" si="17"/>
        <v>9.3749999999999992E-6</v>
      </c>
      <c r="F52" s="34">
        <f t="shared" si="17"/>
        <v>1.3500000000000001E-5</v>
      </c>
      <c r="G52" s="34">
        <f t="shared" si="17"/>
        <v>1.7361111111111111E-5</v>
      </c>
      <c r="H52" s="34">
        <f t="shared" si="17"/>
        <v>1.8749999999999998E-5</v>
      </c>
      <c r="I52" s="34">
        <f t="shared" si="17"/>
        <v>3.4285714285714285E-6</v>
      </c>
      <c r="J52" s="5"/>
    </row>
    <row r="53" spans="1:10" ht="15" customHeight="1">
      <c r="A53" s="25" t="s">
        <v>18</v>
      </c>
      <c r="B53" s="7">
        <v>0.36</v>
      </c>
      <c r="C53" s="16">
        <v>0.36</v>
      </c>
      <c r="D53" s="7">
        <v>1</v>
      </c>
      <c r="E53" s="16">
        <v>2.2000000000000002</v>
      </c>
      <c r="F53" s="7">
        <v>0.88</v>
      </c>
      <c r="G53" s="16">
        <v>0.06</v>
      </c>
      <c r="H53" s="7">
        <v>0.08</v>
      </c>
      <c r="I53" s="7">
        <v>3</v>
      </c>
      <c r="J53" s="5"/>
    </row>
    <row r="54" spans="1:10" ht="18">
      <c r="A54" s="22" t="s">
        <v>17</v>
      </c>
      <c r="B54" s="7">
        <f t="shared" ref="B54:I54" si="18">(B7/(2*3^0.5))^2*B53</f>
        <v>2.6999999999999997E-3</v>
      </c>
      <c r="C54" s="7">
        <f t="shared" si="18"/>
        <v>1.0799999999999999E-2</v>
      </c>
      <c r="D54" s="7">
        <f t="shared" si="18"/>
        <v>4.6875000000000007E-2</v>
      </c>
      <c r="E54" s="7">
        <f t="shared" si="18"/>
        <v>3.7124999999999998E-2</v>
      </c>
      <c r="F54" s="7">
        <f t="shared" si="18"/>
        <v>2.1384000000000007E-2</v>
      </c>
      <c r="G54" s="7">
        <f t="shared" si="18"/>
        <v>2.8125000000000003E-3</v>
      </c>
      <c r="H54" s="7">
        <f t="shared" si="18"/>
        <v>5.3999999999999994E-3</v>
      </c>
      <c r="I54" s="7">
        <f t="shared" si="18"/>
        <v>0.23040000000000002</v>
      </c>
      <c r="J54" s="5"/>
    </row>
    <row r="55" spans="1:10">
      <c r="A55" s="22"/>
      <c r="B55" s="33">
        <f>(B4+B8/2)*2</f>
        <v>20.100000000000001</v>
      </c>
      <c r="C55" s="33">
        <f t="shared" ref="C55:I55" si="19">(C4+C8/2)*2</f>
        <v>40.200000000000003</v>
      </c>
      <c r="D55" s="33">
        <f t="shared" si="19"/>
        <v>70.349999999999994</v>
      </c>
      <c r="E55" s="33">
        <f t="shared" si="19"/>
        <v>60.3</v>
      </c>
      <c r="F55" s="33">
        <f t="shared" si="19"/>
        <v>50.25</v>
      </c>
      <c r="G55" s="33">
        <f t="shared" si="19"/>
        <v>54.27</v>
      </c>
      <c r="H55" s="33">
        <f t="shared" si="19"/>
        <v>60.3</v>
      </c>
      <c r="I55" s="33">
        <f t="shared" si="19"/>
        <v>70.349999999999994</v>
      </c>
      <c r="J55" s="5"/>
    </row>
    <row r="56" spans="1:10" ht="18" customHeight="1">
      <c r="A56" s="30" t="s">
        <v>44</v>
      </c>
      <c r="B56" s="19"/>
      <c r="C56" s="19"/>
      <c r="D56" s="19"/>
      <c r="E56" s="19"/>
      <c r="F56" s="19"/>
      <c r="G56" s="19"/>
      <c r="H56" s="19"/>
      <c r="I56" s="19"/>
      <c r="J56" s="5"/>
    </row>
    <row r="57" spans="1:10" ht="57.75" customHeight="1">
      <c r="A57" s="31" t="s">
        <v>20</v>
      </c>
      <c r="B57" s="15"/>
      <c r="C57" s="15"/>
      <c r="D57" s="15"/>
      <c r="E57" s="15"/>
      <c r="F57" s="15"/>
      <c r="G57" s="15"/>
      <c r="H57" s="15"/>
      <c r="I57" s="15"/>
      <c r="J57" s="5"/>
    </row>
    <row r="58" spans="1:10" ht="18">
      <c r="A58" s="23" t="s">
        <v>45</v>
      </c>
      <c r="B58" s="16">
        <f>B24+B29+B34+B39+B44+B49+B54</f>
        <v>0.72708399999999995</v>
      </c>
      <c r="C58" s="16">
        <f t="shared" ref="C58:I58" si="20">C24+C29+C34+C39+C44+C49+C54</f>
        <v>1.3359266071428573</v>
      </c>
      <c r="D58" s="16">
        <f>D24+D29+D34+D39+D44+D49+D54</f>
        <v>1.5523731199999999</v>
      </c>
      <c r="E58" s="16">
        <f t="shared" si="20"/>
        <v>1.8546750000000001</v>
      </c>
      <c r="F58" s="16">
        <f t="shared" si="20"/>
        <v>2.8322126464516124</v>
      </c>
      <c r="G58" s="16">
        <f t="shared" si="20"/>
        <v>2.723656923076923</v>
      </c>
      <c r="H58" s="16">
        <f t="shared" si="20"/>
        <v>11.393264955882353</v>
      </c>
      <c r="I58" s="16">
        <f t="shared" si="20"/>
        <v>12.063883888888894</v>
      </c>
      <c r="J58" s="5"/>
    </row>
    <row r="59" spans="1:10">
      <c r="A59" s="23"/>
      <c r="B59" s="16"/>
      <c r="C59" s="16"/>
      <c r="D59" s="16"/>
      <c r="E59" s="16"/>
      <c r="F59" s="16"/>
      <c r="G59" s="16"/>
      <c r="H59" s="16"/>
      <c r="I59" s="16"/>
      <c r="J59" s="5"/>
    </row>
    <row r="60" spans="1:10" ht="21">
      <c r="A60" s="28" t="s">
        <v>46</v>
      </c>
      <c r="B60" s="15"/>
      <c r="C60" s="15"/>
      <c r="D60" s="15"/>
      <c r="E60" s="15"/>
      <c r="F60" s="15"/>
      <c r="G60" s="15"/>
      <c r="H60" s="15"/>
      <c r="I60" s="15"/>
      <c r="J60" s="5"/>
    </row>
    <row r="61" spans="1:10" ht="75.75" customHeight="1">
      <c r="A61" s="31" t="s">
        <v>19</v>
      </c>
      <c r="B61" s="15"/>
      <c r="C61" s="15"/>
      <c r="D61" s="15"/>
      <c r="E61" s="15"/>
      <c r="F61" s="15"/>
      <c r="G61" s="15"/>
      <c r="H61" s="15"/>
      <c r="I61" s="15"/>
      <c r="J61" s="5"/>
    </row>
    <row r="62" spans="1:10">
      <c r="A62" s="23" t="s">
        <v>21</v>
      </c>
      <c r="B62" s="7">
        <f t="shared" ref="B62:I62" si="21">((B4*B5)/(B4*B5+B58))*100</f>
        <v>93.22197905786885</v>
      </c>
      <c r="C62" s="7">
        <f t="shared" si="21"/>
        <v>96.768122268457844</v>
      </c>
      <c r="D62" s="7">
        <f t="shared" si="21"/>
        <v>98.256786354353366</v>
      </c>
      <c r="E62" s="7">
        <f t="shared" si="21"/>
        <v>96.04164365668953</v>
      </c>
      <c r="F62" s="7">
        <f t="shared" si="21"/>
        <v>94.07885922529718</v>
      </c>
      <c r="G62" s="7">
        <f t="shared" si="21"/>
        <v>96.121453876917272</v>
      </c>
      <c r="H62" s="7">
        <f t="shared" si="21"/>
        <v>88.763292156693325</v>
      </c>
      <c r="I62" s="7">
        <f t="shared" si="21"/>
        <v>90.276071076661395</v>
      </c>
      <c r="J62" s="5"/>
    </row>
    <row r="63" spans="1:10">
      <c r="A63" s="15"/>
      <c r="B63" s="15"/>
      <c r="C63" s="15"/>
      <c r="D63" s="15"/>
      <c r="E63" s="15"/>
      <c r="F63" s="15"/>
      <c r="G63" s="15"/>
      <c r="H63" s="15"/>
      <c r="I63" s="15"/>
      <c r="J63" s="5"/>
    </row>
    <row r="64" spans="1:10">
      <c r="A64" s="15"/>
      <c r="B64" s="15"/>
      <c r="C64" s="15"/>
      <c r="D64" s="15"/>
      <c r="E64" s="15"/>
      <c r="F64" s="15"/>
      <c r="G64" s="15"/>
      <c r="H64" s="15"/>
      <c r="I64" s="15"/>
      <c r="J64" s="5"/>
    </row>
    <row r="65" spans="1:10">
      <c r="A65" s="15"/>
      <c r="B65" s="15"/>
      <c r="C65" s="15"/>
      <c r="D65" s="15"/>
      <c r="E65" s="15"/>
      <c r="F65" s="15"/>
      <c r="G65" s="15"/>
      <c r="H65" s="15"/>
      <c r="I65" s="15"/>
      <c r="J65" s="5"/>
    </row>
    <row r="66" spans="1:10">
      <c r="A66" s="15"/>
      <c r="B66" s="15"/>
      <c r="C66" s="15"/>
      <c r="D66" s="15"/>
      <c r="E66" s="15"/>
      <c r="F66" s="15"/>
      <c r="G66" s="15"/>
      <c r="H66" s="15"/>
      <c r="I66" s="15"/>
      <c r="J66" s="5"/>
    </row>
    <row r="67" spans="1:10">
      <c r="A67" s="15"/>
      <c r="B67" s="15"/>
      <c r="C67" s="15"/>
      <c r="D67" s="15"/>
      <c r="E67" s="15"/>
      <c r="F67" s="15"/>
      <c r="G67" s="15"/>
      <c r="H67" s="15"/>
      <c r="I67" s="15"/>
      <c r="J67" s="5"/>
    </row>
    <row r="68" spans="1:10">
      <c r="A68" s="15"/>
      <c r="B68" s="15"/>
      <c r="C68" s="15"/>
      <c r="D68" s="15"/>
      <c r="E68" s="15"/>
      <c r="F68" s="15"/>
      <c r="G68" s="15"/>
      <c r="H68" s="15"/>
      <c r="I68" s="15"/>
      <c r="J68" s="5"/>
    </row>
    <row r="69" spans="1:10">
      <c r="A69" s="15"/>
      <c r="B69" s="15"/>
      <c r="C69" s="15"/>
      <c r="D69" s="15"/>
      <c r="E69" s="15"/>
      <c r="F69" s="15"/>
      <c r="G69" s="15"/>
      <c r="H69" s="15"/>
      <c r="I69" s="15"/>
      <c r="J69" s="5"/>
    </row>
    <row r="70" spans="1:10">
      <c r="A70" s="15"/>
      <c r="B70" s="15"/>
      <c r="C70" s="15"/>
      <c r="D70" s="15"/>
      <c r="E70" s="15"/>
      <c r="F70" s="15"/>
      <c r="G70" s="15"/>
      <c r="H70" s="15"/>
      <c r="I70" s="15"/>
      <c r="J70" s="5"/>
    </row>
    <row r="71" spans="1:10">
      <c r="A71" s="15"/>
      <c r="B71" s="15"/>
      <c r="C71" s="15"/>
      <c r="D71" s="15"/>
      <c r="E71" s="15"/>
      <c r="F71" s="15"/>
      <c r="G71" s="15"/>
      <c r="H71" s="15"/>
      <c r="I71" s="15"/>
      <c r="J71" s="5"/>
    </row>
    <row r="72" spans="1:10">
      <c r="A72" s="15"/>
      <c r="B72" s="15"/>
      <c r="C72" s="15"/>
      <c r="D72" s="15"/>
      <c r="E72" s="15"/>
      <c r="F72" s="15"/>
      <c r="G72" s="15"/>
      <c r="H72" s="15"/>
      <c r="I72" s="15"/>
      <c r="J72" s="5"/>
    </row>
    <row r="73" spans="1:10">
      <c r="A73" s="15"/>
      <c r="B73" s="15"/>
      <c r="C73" s="15"/>
      <c r="D73" s="15"/>
      <c r="E73" s="15"/>
      <c r="F73" s="15"/>
      <c r="G73" s="15"/>
      <c r="H73" s="15"/>
      <c r="I73" s="15"/>
      <c r="J73" s="5"/>
    </row>
    <row r="74" spans="1:10">
      <c r="A74" s="15"/>
      <c r="B74" s="15"/>
      <c r="C74" s="15"/>
      <c r="D74" s="15"/>
      <c r="E74" s="15"/>
      <c r="F74" s="15"/>
      <c r="G74" s="15"/>
      <c r="H74" s="15"/>
      <c r="I74" s="15"/>
      <c r="J74" s="5"/>
    </row>
    <row r="75" spans="1:10">
      <c r="A75" s="15"/>
      <c r="B75" s="15"/>
      <c r="C75" s="15"/>
      <c r="D75" s="15"/>
      <c r="E75" s="15"/>
      <c r="F75" s="15"/>
      <c r="G75" s="15"/>
      <c r="H75" s="15"/>
      <c r="I75" s="15"/>
      <c r="J75" s="5"/>
    </row>
    <row r="76" spans="1:10">
      <c r="A76" s="15"/>
      <c r="B76" s="15"/>
      <c r="C76" s="15"/>
      <c r="D76" s="15"/>
      <c r="E76" s="15"/>
      <c r="F76" s="15"/>
      <c r="G76" s="15"/>
      <c r="H76" s="15"/>
      <c r="I76" s="15"/>
      <c r="J76" s="5"/>
    </row>
    <row r="77" spans="1:10">
      <c r="A77" s="15"/>
      <c r="B77" s="15"/>
      <c r="C77" s="15"/>
      <c r="D77" s="15"/>
      <c r="E77" s="15"/>
      <c r="F77" s="15"/>
      <c r="G77" s="15"/>
      <c r="H77" s="15"/>
      <c r="I77" s="15"/>
      <c r="J77" s="5"/>
    </row>
    <row r="78" spans="1:10">
      <c r="A78" s="15"/>
      <c r="B78" s="15"/>
      <c r="C78" s="15"/>
      <c r="D78" s="15"/>
      <c r="E78" s="15"/>
      <c r="F78" s="15"/>
      <c r="G78" s="15"/>
      <c r="H78" s="15"/>
      <c r="I78" s="15"/>
      <c r="J78" s="5"/>
    </row>
    <row r="79" spans="1:10">
      <c r="A79" s="15"/>
      <c r="B79" s="15"/>
      <c r="C79" s="15"/>
      <c r="D79" s="15"/>
      <c r="E79" s="15"/>
      <c r="F79" s="15"/>
      <c r="G79" s="15"/>
      <c r="H79" s="15"/>
      <c r="I79" s="15"/>
      <c r="J79" s="5"/>
    </row>
    <row r="80" spans="1:10">
      <c r="A80" s="15"/>
      <c r="B80" s="15"/>
      <c r="C80" s="15"/>
      <c r="D80" s="15"/>
      <c r="E80" s="15"/>
      <c r="F80" s="15"/>
      <c r="G80" s="15"/>
      <c r="H80" s="15"/>
      <c r="I80" s="15"/>
      <c r="J80" s="5"/>
    </row>
    <row r="81" spans="1:10">
      <c r="A81" s="15"/>
      <c r="B81" s="15"/>
      <c r="C81" s="15"/>
      <c r="D81" s="15"/>
      <c r="E81" s="15"/>
      <c r="F81" s="15"/>
      <c r="G81" s="15"/>
      <c r="H81" s="15"/>
      <c r="I81" s="15"/>
      <c r="J81" s="5"/>
    </row>
    <row r="82" spans="1:10">
      <c r="A82" s="15"/>
      <c r="B82" s="15"/>
      <c r="C82" s="15"/>
      <c r="D82" s="15"/>
      <c r="E82" s="15"/>
      <c r="F82" s="15"/>
      <c r="G82" s="15"/>
      <c r="H82" s="15"/>
      <c r="I82" s="15"/>
      <c r="J82" s="5"/>
    </row>
    <row r="83" spans="1:10">
      <c r="A83" s="15"/>
      <c r="B83" s="15"/>
      <c r="C83" s="15"/>
      <c r="D83" s="15"/>
      <c r="E83" s="15"/>
      <c r="F83" s="15"/>
      <c r="G83" s="15"/>
      <c r="H83" s="15"/>
      <c r="I83" s="15"/>
      <c r="J83" s="5"/>
    </row>
    <row r="84" spans="1:10">
      <c r="A84" s="15"/>
      <c r="B84" s="15"/>
      <c r="C84" s="15"/>
      <c r="D84" s="15"/>
      <c r="E84" s="15"/>
      <c r="F84" s="15"/>
      <c r="G84" s="15"/>
      <c r="H84" s="15"/>
      <c r="I84" s="15"/>
      <c r="J84" s="5"/>
    </row>
    <row r="85" spans="1:10">
      <c r="A85" s="15"/>
      <c r="B85" s="15"/>
      <c r="C85" s="15"/>
      <c r="D85" s="15"/>
      <c r="E85" s="15"/>
      <c r="F85" s="15"/>
      <c r="G85" s="15"/>
      <c r="H85" s="15"/>
      <c r="I85" s="15"/>
      <c r="J85" s="5"/>
    </row>
    <row r="86" spans="1:10">
      <c r="A86" s="15"/>
      <c r="B86" s="15"/>
      <c r="C86" s="15"/>
      <c r="D86" s="15"/>
      <c r="E86" s="15"/>
      <c r="F86" s="15"/>
      <c r="G86" s="15"/>
      <c r="H86" s="15"/>
      <c r="I86" s="15"/>
      <c r="J86" s="5"/>
    </row>
    <row r="87" spans="1:10">
      <c r="A87" s="15"/>
      <c r="B87" s="15"/>
      <c r="C87" s="15"/>
      <c r="D87" s="15"/>
      <c r="E87" s="15"/>
      <c r="F87" s="15"/>
      <c r="G87" s="15"/>
      <c r="H87" s="15"/>
      <c r="I87" s="15"/>
      <c r="J87" s="5"/>
    </row>
    <row r="88" spans="1:10">
      <c r="A88" s="15"/>
      <c r="B88" s="15"/>
      <c r="C88" s="15"/>
      <c r="D88" s="15"/>
      <c r="E88" s="15"/>
      <c r="F88" s="15"/>
      <c r="G88" s="15"/>
      <c r="H88" s="15"/>
      <c r="I88" s="15"/>
      <c r="J88" s="5"/>
    </row>
    <row r="89" spans="1:10">
      <c r="A89" s="15"/>
      <c r="B89" s="15"/>
      <c r="C89" s="15"/>
      <c r="D89" s="15"/>
      <c r="E89" s="15"/>
      <c r="F89" s="15"/>
      <c r="G89" s="15"/>
      <c r="H89" s="15"/>
      <c r="I89" s="15"/>
      <c r="J89" s="5"/>
    </row>
    <row r="90" spans="1:10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spans="1:10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spans="1:10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 spans="1:10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 spans="1:10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 spans="1:10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0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0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0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0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0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0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</sheetData>
  <pageMargins left="0.7" right="0.7" top="0.75" bottom="0.75" header="0.3" footer="0.3"/>
  <pageSetup orientation="portrait" verticalDpi="0" r:id="rId1"/>
  <ignoredErrors>
    <ignoredError sqref="B38:I38" formulaRange="1"/>
  </ignoredErrors>
  <legacyDrawing r:id="rId2"/>
  <oleObjects>
    <oleObject progId="Equation.3" shapeId="1028" r:id="rId3"/>
    <oleObject progId="Equation.3" shapeId="1030" r:id="rId4"/>
    <oleObject progId="Equation.3" shapeId="1031" r:id="rId5"/>
    <oleObject progId="Equation.3" shapeId="1032" r:id="rId6"/>
    <oleObject progId="Equation.3" shapeId="1033" r:id="rId7"/>
    <oleObject progId="Equation.3" shapeId="1037" r:id="rId8"/>
    <oleObject progId="Equation.3" shapeId="1038" r:id="rId9"/>
    <oleObject progId="Equation.3" shapeId="1039" r:id="rId10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TNT</dc:creator>
  <cp:lastModifiedBy>ADMIN TNT</cp:lastModifiedBy>
  <cp:lastPrinted>2018-01-10T05:50:00Z</cp:lastPrinted>
  <dcterms:created xsi:type="dcterms:W3CDTF">2018-01-09T09:21:50Z</dcterms:created>
  <dcterms:modified xsi:type="dcterms:W3CDTF">2018-04-10T04:10:36Z</dcterms:modified>
</cp:coreProperties>
</file>