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orlytics-my.sharepoint.com/personal/shubhram_pandey_heorlytics_com/Documents/Documents/Publication/"/>
    </mc:Choice>
  </mc:AlternateContent>
  <xr:revisionPtr revIDLastSave="39" documentId="13_ncr:1_{66E188A9-2DE9-4C2F-85E5-5FF92A6D896D}" xr6:coauthVersionLast="47" xr6:coauthVersionMax="47" xr10:uidLastSave="{4D0B7D61-5004-4481-8AC2-740492337391}"/>
  <bookViews>
    <workbookView xWindow="-108" yWindow="-108" windowWidth="23256" windowHeight="13896" activeTab="5" xr2:uid="{067BCE7C-0B5E-4F88-A4B4-292C59E6E441}"/>
  </bookViews>
  <sheets>
    <sheet name="Decision problem" sheetId="3" r:id="rId1"/>
    <sheet name="Structure" sheetId="1" r:id="rId2"/>
    <sheet name="Inputs" sheetId="2" r:id="rId3"/>
    <sheet name="Markov_Gold standard" sheetId="4" r:id="rId4"/>
    <sheet name="Markov_Test" sheetId="5" r:id="rId5"/>
    <sheet name="Resul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6" l="1"/>
  <c r="G7" i="6"/>
  <c r="J4" i="5"/>
  <c r="K4" i="5" s="1"/>
  <c r="M4" i="5"/>
  <c r="P4" i="5"/>
  <c r="Q4" i="5" s="1"/>
  <c r="Q31" i="4"/>
  <c r="P31" i="4"/>
  <c r="N31" i="4"/>
  <c r="M31" i="4"/>
  <c r="K31" i="4"/>
  <c r="J31" i="4"/>
  <c r="J4" i="4"/>
  <c r="K4" i="4" s="1"/>
  <c r="M4" i="4"/>
  <c r="N4" i="4"/>
  <c r="P4" i="4"/>
  <c r="Q4" i="4"/>
  <c r="D4" i="5"/>
  <c r="H4" i="5" s="1"/>
  <c r="D4" i="4"/>
  <c r="H4" i="4" s="1"/>
  <c r="Q15" i="2"/>
  <c r="P14" i="2"/>
  <c r="Q14" i="2"/>
  <c r="O13" i="2"/>
  <c r="P13" i="2"/>
  <c r="Q13" i="2"/>
  <c r="R16" i="2"/>
  <c r="G14" i="2"/>
  <c r="G15" i="2"/>
  <c r="G16" i="2"/>
  <c r="G13" i="2"/>
  <c r="N4" i="5" l="1"/>
  <c r="D5" i="4" a="1"/>
  <c r="D5" i="4" s="1"/>
  <c r="D5" i="5" a="1"/>
  <c r="D5" i="5" s="1"/>
  <c r="O14" i="2"/>
  <c r="R14" i="2" s="1"/>
  <c r="N13" i="2"/>
  <c r="R13" i="2" s="1"/>
  <c r="P15" i="2"/>
  <c r="R15" i="2" s="1"/>
  <c r="E5" i="4" l="1"/>
  <c r="F5" i="4"/>
  <c r="E5" i="5"/>
  <c r="G5" i="5"/>
  <c r="G5" i="4"/>
  <c r="H5" i="4" s="1"/>
  <c r="F5" i="5"/>
  <c r="M5" i="5" s="1"/>
  <c r="N5" i="5" l="1"/>
  <c r="J5" i="4"/>
  <c r="M5" i="4"/>
  <c r="D6" i="4" a="1"/>
  <c r="D6" i="4" s="1"/>
  <c r="H5" i="5"/>
  <c r="P5" i="4"/>
  <c r="D6" i="5" a="1"/>
  <c r="J5" i="5"/>
  <c r="Q5" i="4" l="1"/>
  <c r="N5" i="4"/>
  <c r="F6" i="4"/>
  <c r="G6" i="4"/>
  <c r="K5" i="4"/>
  <c r="P5" i="5"/>
  <c r="E6" i="4"/>
  <c r="J6" i="4"/>
  <c r="M6" i="4"/>
  <c r="P6" i="4"/>
  <c r="D6" i="5"/>
  <c r="G6" i="5"/>
  <c r="F6" i="5"/>
  <c r="E6" i="5"/>
  <c r="K5" i="5"/>
  <c r="D7" i="4" a="1"/>
  <c r="H6" i="4"/>
  <c r="D7" i="5" l="1" a="1"/>
  <c r="E7" i="5" s="1"/>
  <c r="Q5" i="5"/>
  <c r="M6" i="5"/>
  <c r="Q6" i="4"/>
  <c r="N6" i="4"/>
  <c r="K6" i="4"/>
  <c r="H6" i="5"/>
  <c r="J6" i="5"/>
  <c r="K6" i="5"/>
  <c r="F7" i="4"/>
  <c r="G7" i="4"/>
  <c r="D7" i="4"/>
  <c r="E7" i="4"/>
  <c r="N6" i="5" l="1"/>
  <c r="D7" i="5"/>
  <c r="M7" i="5" s="1"/>
  <c r="G7" i="5"/>
  <c r="P6" i="5"/>
  <c r="F7" i="5"/>
  <c r="H7" i="5" s="1"/>
  <c r="M7" i="4"/>
  <c r="J7" i="4"/>
  <c r="H7" i="4"/>
  <c r="D8" i="4" a="1"/>
  <c r="Q6" i="5" l="1"/>
  <c r="J7" i="5"/>
  <c r="D8" i="5" a="1"/>
  <c r="E8" i="5" s="1"/>
  <c r="P7" i="4"/>
  <c r="N7" i="4"/>
  <c r="K7" i="4"/>
  <c r="N7" i="5"/>
  <c r="D8" i="4"/>
  <c r="F8" i="4"/>
  <c r="E8" i="4"/>
  <c r="G8" i="4"/>
  <c r="P7" i="5" l="1"/>
  <c r="K7" i="5"/>
  <c r="D8" i="5"/>
  <c r="H8" i="5" s="1"/>
  <c r="Q7" i="4"/>
  <c r="F8" i="5"/>
  <c r="G8" i="5"/>
  <c r="J8" i="4"/>
  <c r="P8" i="4"/>
  <c r="M8" i="4"/>
  <c r="H8" i="4"/>
  <c r="D9" i="4" a="1"/>
  <c r="D9" i="5" l="1" a="1"/>
  <c r="D9" i="5" s="1"/>
  <c r="J8" i="5"/>
  <c r="M8" i="5"/>
  <c r="Q7" i="5"/>
  <c r="P8" i="5"/>
  <c r="N8" i="4"/>
  <c r="Q8" i="4"/>
  <c r="K8" i="4"/>
  <c r="N8" i="5"/>
  <c r="K8" i="5"/>
  <c r="G9" i="4"/>
  <c r="D9" i="4"/>
  <c r="E9" i="4"/>
  <c r="F9" i="4"/>
  <c r="G9" i="5" l="1"/>
  <c r="F9" i="5"/>
  <c r="E9" i="5"/>
  <c r="H9" i="5" s="1"/>
  <c r="D10" i="5" a="1"/>
  <c r="M9" i="4"/>
  <c r="M9" i="5"/>
  <c r="J9" i="5"/>
  <c r="Q8" i="5"/>
  <c r="J9" i="4"/>
  <c r="H9" i="4"/>
  <c r="D10" i="4" a="1"/>
  <c r="P9" i="5" l="1"/>
  <c r="Q9" i="5" s="1"/>
  <c r="P9" i="4"/>
  <c r="Q9" i="4" s="1"/>
  <c r="N9" i="4"/>
  <c r="K9" i="4"/>
  <c r="G10" i="5"/>
  <c r="E10" i="5"/>
  <c r="D10" i="5"/>
  <c r="F10" i="5"/>
  <c r="K9" i="5"/>
  <c r="N9" i="5"/>
  <c r="D10" i="4"/>
  <c r="G10" i="4"/>
  <c r="F10" i="4"/>
  <c r="E10" i="4"/>
  <c r="M10" i="4" l="1"/>
  <c r="N10" i="4" s="1"/>
  <c r="D11" i="5" a="1"/>
  <c r="H10" i="5"/>
  <c r="M10" i="5"/>
  <c r="N10" i="5" s="1"/>
  <c r="J10" i="5"/>
  <c r="K10" i="5" s="1"/>
  <c r="J10" i="4"/>
  <c r="K10" i="4" s="1"/>
  <c r="D11" i="4" a="1"/>
  <c r="H10" i="4"/>
  <c r="P10" i="5" l="1"/>
  <c r="Q10" i="5" s="1"/>
  <c r="D11" i="5"/>
  <c r="E11" i="5"/>
  <c r="F11" i="5"/>
  <c r="G11" i="5"/>
  <c r="P10" i="4"/>
  <c r="Q10" i="4" s="1"/>
  <c r="D11" i="4"/>
  <c r="G11" i="4"/>
  <c r="E11" i="4"/>
  <c r="F11" i="4"/>
  <c r="M11" i="4" l="1"/>
  <c r="N11" i="4" s="1"/>
  <c r="D12" i="5" a="1"/>
  <c r="M11" i="5"/>
  <c r="N11" i="5" s="1"/>
  <c r="J11" i="5"/>
  <c r="K11" i="5" s="1"/>
  <c r="H11" i="5"/>
  <c r="J11" i="4"/>
  <c r="K11" i="4" s="1"/>
  <c r="D12" i="4" a="1"/>
  <c r="H11" i="4"/>
  <c r="F12" i="5" l="1"/>
  <c r="G12" i="5"/>
  <c r="D12" i="5"/>
  <c r="E12" i="5"/>
  <c r="P11" i="5"/>
  <c r="Q11" i="5" s="1"/>
  <c r="P11" i="4"/>
  <c r="Q11" i="4" s="1"/>
  <c r="G12" i="4"/>
  <c r="E12" i="4"/>
  <c r="F12" i="4"/>
  <c r="D12" i="4"/>
  <c r="J12" i="4" l="1"/>
  <c r="K12" i="4" s="1"/>
  <c r="P12" i="4"/>
  <c r="Q12" i="4" s="1"/>
  <c r="M12" i="4"/>
  <c r="N12" i="4" s="1"/>
  <c r="D13" i="5" a="1"/>
  <c r="H12" i="5"/>
  <c r="M12" i="5"/>
  <c r="N12" i="5" s="1"/>
  <c r="J12" i="5"/>
  <c r="K12" i="5" s="1"/>
  <c r="H12" i="4"/>
  <c r="D13" i="4" a="1"/>
  <c r="P12" i="5" l="1"/>
  <c r="Q12" i="5" s="1"/>
  <c r="E13" i="5"/>
  <c r="G13" i="5"/>
  <c r="F13" i="5"/>
  <c r="D13" i="5"/>
  <c r="E13" i="4"/>
  <c r="D13" i="4"/>
  <c r="F13" i="4"/>
  <c r="G13" i="4"/>
  <c r="M13" i="4" l="1"/>
  <c r="N13" i="4" s="1"/>
  <c r="D14" i="5" a="1"/>
  <c r="M13" i="5"/>
  <c r="N13" i="5" s="1"/>
  <c r="J13" i="5"/>
  <c r="K13" i="5" s="1"/>
  <c r="H13" i="5"/>
  <c r="J13" i="4"/>
  <c r="K13" i="4" s="1"/>
  <c r="H13" i="4"/>
  <c r="D14" i="4" a="1"/>
  <c r="F14" i="5" l="1"/>
  <c r="E14" i="5"/>
  <c r="G14" i="5"/>
  <c r="D14" i="5"/>
  <c r="P13" i="5"/>
  <c r="Q13" i="5" s="1"/>
  <c r="P13" i="4"/>
  <c r="Q13" i="4" s="1"/>
  <c r="F14" i="4"/>
  <c r="E14" i="4"/>
  <c r="G14" i="4"/>
  <c r="D14" i="4"/>
  <c r="M14" i="4" l="1"/>
  <c r="N14" i="4" s="1"/>
  <c r="D15" i="5" a="1"/>
  <c r="H14" i="5"/>
  <c r="M14" i="5"/>
  <c r="N14" i="5" s="1"/>
  <c r="J14" i="5"/>
  <c r="K14" i="5" s="1"/>
  <c r="J14" i="4"/>
  <c r="K14" i="4" s="1"/>
  <c r="H14" i="4"/>
  <c r="D15" i="4" a="1"/>
  <c r="P14" i="4" l="1"/>
  <c r="Q14" i="4" s="1"/>
  <c r="P14" i="5"/>
  <c r="Q14" i="5" s="1"/>
  <c r="F15" i="5"/>
  <c r="D15" i="5"/>
  <c r="G15" i="5"/>
  <c r="E15" i="5"/>
  <c r="G15" i="4"/>
  <c r="D15" i="4"/>
  <c r="E15" i="4"/>
  <c r="F15" i="4"/>
  <c r="M15" i="4" l="1"/>
  <c r="N15" i="4" s="1"/>
  <c r="D16" i="5" a="1"/>
  <c r="M15" i="5"/>
  <c r="N15" i="5" s="1"/>
  <c r="J15" i="5"/>
  <c r="K15" i="5" s="1"/>
  <c r="H15" i="5"/>
  <c r="J15" i="4"/>
  <c r="K15" i="4" s="1"/>
  <c r="D16" i="4" a="1"/>
  <c r="H15" i="4"/>
  <c r="P15" i="5" l="1"/>
  <c r="Q15" i="5" s="1"/>
  <c r="F16" i="5"/>
  <c r="D16" i="5"/>
  <c r="G16" i="5"/>
  <c r="E16" i="5"/>
  <c r="P15" i="4"/>
  <c r="Q15" i="4" s="1"/>
  <c r="D16" i="4"/>
  <c r="F16" i="4"/>
  <c r="E16" i="4"/>
  <c r="G16" i="4"/>
  <c r="M16" i="4" l="1"/>
  <c r="N16" i="4" s="1"/>
  <c r="D17" i="5" a="1"/>
  <c r="H16" i="5"/>
  <c r="M16" i="5"/>
  <c r="N16" i="5" s="1"/>
  <c r="J16" i="5"/>
  <c r="K16" i="5" s="1"/>
  <c r="J16" i="4"/>
  <c r="K16" i="4" s="1"/>
  <c r="H16" i="4"/>
  <c r="D17" i="4" a="1"/>
  <c r="P16" i="5" l="1"/>
  <c r="Q16" i="5" s="1"/>
  <c r="D17" i="5"/>
  <c r="G17" i="5"/>
  <c r="E17" i="5"/>
  <c r="F17" i="5"/>
  <c r="P16" i="4"/>
  <c r="Q16" i="4" s="1"/>
  <c r="G17" i="4"/>
  <c r="E17" i="4"/>
  <c r="F17" i="4"/>
  <c r="D17" i="4"/>
  <c r="J17" i="4" l="1"/>
  <c r="K17" i="4" s="1"/>
  <c r="P17" i="4"/>
  <c r="Q17" i="4" s="1"/>
  <c r="M17" i="4"/>
  <c r="N17" i="4" s="1"/>
  <c r="D18" i="5" a="1"/>
  <c r="M17" i="5"/>
  <c r="N17" i="5" s="1"/>
  <c r="J17" i="5"/>
  <c r="K17" i="5" s="1"/>
  <c r="H17" i="5"/>
  <c r="H17" i="4"/>
  <c r="D18" i="4" a="1"/>
  <c r="D18" i="5" l="1"/>
  <c r="F18" i="5"/>
  <c r="E18" i="5"/>
  <c r="G18" i="5"/>
  <c r="P17" i="5"/>
  <c r="Q17" i="5" s="1"/>
  <c r="E18" i="4"/>
  <c r="F18" i="4"/>
  <c r="G18" i="4"/>
  <c r="D18" i="4"/>
  <c r="J18" i="4" l="1"/>
  <c r="K18" i="4" s="1"/>
  <c r="P18" i="4"/>
  <c r="Q18" i="4" s="1"/>
  <c r="M18" i="4"/>
  <c r="N18" i="4" s="1"/>
  <c r="D19" i="5" a="1"/>
  <c r="H18" i="5"/>
  <c r="M18" i="5"/>
  <c r="N18" i="5" s="1"/>
  <c r="J18" i="5"/>
  <c r="K18" i="5" s="1"/>
  <c r="H18" i="4"/>
  <c r="D19" i="4" a="1"/>
  <c r="P18" i="5" l="1"/>
  <c r="Q18" i="5" s="1"/>
  <c r="D19" i="5"/>
  <c r="E19" i="5"/>
  <c r="F19" i="5"/>
  <c r="G19" i="5"/>
  <c r="D19" i="4"/>
  <c r="G19" i="4"/>
  <c r="E19" i="4"/>
  <c r="F19" i="4"/>
  <c r="M19" i="4" l="1"/>
  <c r="N19" i="4" s="1"/>
  <c r="D20" i="5" a="1"/>
  <c r="M19" i="5"/>
  <c r="N19" i="5" s="1"/>
  <c r="J19" i="5"/>
  <c r="K19" i="5" s="1"/>
  <c r="H19" i="5"/>
  <c r="J19" i="4"/>
  <c r="K19" i="4" s="1"/>
  <c r="H19" i="4"/>
  <c r="D20" i="4" a="1"/>
  <c r="F20" i="5" l="1"/>
  <c r="G20" i="5"/>
  <c r="D20" i="5"/>
  <c r="E20" i="5"/>
  <c r="P19" i="5"/>
  <c r="Q19" i="5" s="1"/>
  <c r="P19" i="4"/>
  <c r="Q19" i="4" s="1"/>
  <c r="G20" i="4"/>
  <c r="E20" i="4"/>
  <c r="D20" i="4"/>
  <c r="F20" i="4"/>
  <c r="M20" i="4" l="1"/>
  <c r="N20" i="4" s="1"/>
  <c r="D21" i="5" a="1"/>
  <c r="H20" i="5"/>
  <c r="M20" i="5"/>
  <c r="N20" i="5" s="1"/>
  <c r="J20" i="5"/>
  <c r="K20" i="5" s="1"/>
  <c r="J20" i="4"/>
  <c r="K20" i="4" s="1"/>
  <c r="H20" i="4"/>
  <c r="D21" i="4" a="1"/>
  <c r="P20" i="5" l="1"/>
  <c r="Q20" i="5" s="1"/>
  <c r="F21" i="5"/>
  <c r="G21" i="5"/>
  <c r="D21" i="5"/>
  <c r="E21" i="5"/>
  <c r="P20" i="4"/>
  <c r="Q20" i="4" s="1"/>
  <c r="E21" i="4"/>
  <c r="F21" i="4"/>
  <c r="D21" i="4"/>
  <c r="G21" i="4"/>
  <c r="J21" i="4" l="1"/>
  <c r="K21" i="4" s="1"/>
  <c r="M21" i="4"/>
  <c r="N21" i="4" s="1"/>
  <c r="P21" i="4"/>
  <c r="Q21" i="4" s="1"/>
  <c r="D22" i="5" a="1"/>
  <c r="M21" i="5"/>
  <c r="N21" i="5" s="1"/>
  <c r="J21" i="5"/>
  <c r="K21" i="5" s="1"/>
  <c r="H21" i="5"/>
  <c r="H21" i="4"/>
  <c r="D22" i="4" a="1"/>
  <c r="G22" i="5" l="1"/>
  <c r="D22" i="5"/>
  <c r="E22" i="5"/>
  <c r="F22" i="5"/>
  <c r="P21" i="5"/>
  <c r="Q21" i="5" s="1"/>
  <c r="E22" i="4"/>
  <c r="F22" i="4"/>
  <c r="G22" i="4"/>
  <c r="D22" i="4"/>
  <c r="J22" i="4" l="1"/>
  <c r="K22" i="4" s="1"/>
  <c r="M22" i="4"/>
  <c r="N22" i="4" s="1"/>
  <c r="D23" i="5" a="1"/>
  <c r="H22" i="5"/>
  <c r="M22" i="5"/>
  <c r="N22" i="5" s="1"/>
  <c r="J22" i="5"/>
  <c r="K22" i="5" s="1"/>
  <c r="D23" i="4" a="1"/>
  <c r="H22" i="4"/>
  <c r="P22" i="4" l="1"/>
  <c r="Q22" i="4" s="1"/>
  <c r="G23" i="5"/>
  <c r="F23" i="5"/>
  <c r="E23" i="5"/>
  <c r="D23" i="5"/>
  <c r="P22" i="5"/>
  <c r="Q22" i="5" s="1"/>
  <c r="F23" i="4"/>
  <c r="D23" i="4"/>
  <c r="E23" i="4"/>
  <c r="G23" i="4"/>
  <c r="D24" i="5" l="1" a="1"/>
  <c r="M23" i="4"/>
  <c r="N23" i="4" s="1"/>
  <c r="M23" i="5"/>
  <c r="N23" i="5" s="1"/>
  <c r="J23" i="5"/>
  <c r="K23" i="5" s="1"/>
  <c r="H23" i="5"/>
  <c r="J23" i="4"/>
  <c r="K23" i="4" s="1"/>
  <c r="H23" i="4"/>
  <c r="D24" i="4" a="1"/>
  <c r="P23" i="4" l="1"/>
  <c r="Q23" i="4" s="1"/>
  <c r="P23" i="5"/>
  <c r="Q23" i="5" s="1"/>
  <c r="E24" i="5"/>
  <c r="G24" i="5"/>
  <c r="D24" i="5"/>
  <c r="F24" i="5"/>
  <c r="F24" i="4"/>
  <c r="D24" i="4"/>
  <c r="G24" i="4"/>
  <c r="E24" i="4"/>
  <c r="M24" i="4" l="1"/>
  <c r="N24" i="4" s="1"/>
  <c r="D25" i="5" a="1"/>
  <c r="H24" i="5"/>
  <c r="M24" i="5"/>
  <c r="N24" i="5" s="1"/>
  <c r="J24" i="5"/>
  <c r="K24" i="5" s="1"/>
  <c r="J24" i="4"/>
  <c r="K24" i="4" s="1"/>
  <c r="H24" i="4"/>
  <c r="D25" i="4" a="1"/>
  <c r="P24" i="5" l="1"/>
  <c r="Q24" i="5" s="1"/>
  <c r="F25" i="5"/>
  <c r="G25" i="5"/>
  <c r="D25" i="5"/>
  <c r="E25" i="5"/>
  <c r="P24" i="4"/>
  <c r="Q24" i="4" s="1"/>
  <c r="F25" i="4"/>
  <c r="G25" i="4"/>
  <c r="D25" i="4"/>
  <c r="E25" i="4"/>
  <c r="D26" i="5" l="1" a="1"/>
  <c r="M25" i="4"/>
  <c r="N25" i="4" s="1"/>
  <c r="M25" i="5"/>
  <c r="N25" i="5" s="1"/>
  <c r="J25" i="5"/>
  <c r="K25" i="5" s="1"/>
  <c r="H25" i="5"/>
  <c r="J25" i="4"/>
  <c r="K25" i="4" s="1"/>
  <c r="H25" i="4"/>
  <c r="D26" i="4" a="1"/>
  <c r="P25" i="4" l="1"/>
  <c r="Q25" i="4" s="1"/>
  <c r="D26" i="5"/>
  <c r="E26" i="5"/>
  <c r="F26" i="5"/>
  <c r="G26" i="5"/>
  <c r="P25" i="5"/>
  <c r="Q25" i="5" s="1"/>
  <c r="E26" i="4"/>
  <c r="F26" i="4"/>
  <c r="D26" i="4"/>
  <c r="G26" i="4"/>
  <c r="M26" i="4" l="1"/>
  <c r="N26" i="4" s="1"/>
  <c r="D27" i="5" a="1"/>
  <c r="H26" i="5"/>
  <c r="M26" i="5"/>
  <c r="N26" i="5" s="1"/>
  <c r="J26" i="5"/>
  <c r="K26" i="5" s="1"/>
  <c r="J26" i="4"/>
  <c r="K26" i="4" s="1"/>
  <c r="H26" i="4"/>
  <c r="D27" i="4" a="1"/>
  <c r="G27" i="5" l="1"/>
  <c r="D27" i="5"/>
  <c r="F27" i="5"/>
  <c r="E27" i="5"/>
  <c r="P26" i="5"/>
  <c r="Q26" i="5" s="1"/>
  <c r="P26" i="4"/>
  <c r="Q26" i="4" s="1"/>
  <c r="D27" i="4"/>
  <c r="G27" i="4"/>
  <c r="E27" i="4"/>
  <c r="F27" i="4"/>
  <c r="J27" i="4" l="1"/>
  <c r="K27" i="4" s="1"/>
  <c r="M27" i="4"/>
  <c r="N27" i="4" s="1"/>
  <c r="D28" i="5" a="1"/>
  <c r="M27" i="5"/>
  <c r="N27" i="5" s="1"/>
  <c r="J27" i="5"/>
  <c r="K27" i="5" s="1"/>
  <c r="H27" i="5"/>
  <c r="H27" i="4"/>
  <c r="D28" i="4" a="1"/>
  <c r="P27" i="4" l="1"/>
  <c r="Q27" i="4" s="1"/>
  <c r="D28" i="5"/>
  <c r="E28" i="5"/>
  <c r="G28" i="5"/>
  <c r="F28" i="5"/>
  <c r="P27" i="5"/>
  <c r="Q27" i="5" s="1"/>
  <c r="G28" i="4"/>
  <c r="D28" i="4"/>
  <c r="E28" i="4"/>
  <c r="F28" i="4"/>
  <c r="M28" i="4" l="1"/>
  <c r="N28" i="4" s="1"/>
  <c r="D29" i="5" a="1"/>
  <c r="H28" i="5"/>
  <c r="M28" i="5"/>
  <c r="N28" i="5" s="1"/>
  <c r="J28" i="5"/>
  <c r="K28" i="5" s="1"/>
  <c r="J28" i="4"/>
  <c r="K28" i="4" s="1"/>
  <c r="H28" i="4"/>
  <c r="D29" i="4" a="1"/>
  <c r="P28" i="5" l="1"/>
  <c r="Q28" i="5" s="1"/>
  <c r="G29" i="5"/>
  <c r="F29" i="5"/>
  <c r="D29" i="5"/>
  <c r="E29" i="5"/>
  <c r="P28" i="4"/>
  <c r="Q28" i="4" s="1"/>
  <c r="E29" i="4"/>
  <c r="F29" i="4"/>
  <c r="G29" i="4"/>
  <c r="D29" i="4"/>
  <c r="M29" i="4" l="1"/>
  <c r="M29" i="5"/>
  <c r="M31" i="5" s="1"/>
  <c r="F6" i="6" s="1"/>
  <c r="J29" i="5"/>
  <c r="J31" i="5" s="1"/>
  <c r="H29" i="5"/>
  <c r="H29" i="4"/>
  <c r="J29" i="4"/>
  <c r="P29" i="5" l="1"/>
  <c r="P31" i="5" s="1"/>
  <c r="F7" i="6" s="1"/>
  <c r="K29" i="4"/>
  <c r="N29" i="4"/>
  <c r="P29" i="4"/>
  <c r="K29" i="5"/>
  <c r="K31" i="5" s="1"/>
  <c r="Q29" i="5"/>
  <c r="Q31" i="5" s="1"/>
  <c r="N29" i="5"/>
  <c r="N31" i="5" s="1"/>
  <c r="F5" i="6" l="1"/>
  <c r="G5" i="6"/>
  <c r="Q29" i="4"/>
  <c r="H5" i="6" l="1"/>
  <c r="H6" i="6"/>
  <c r="H7" i="6"/>
  <c r="H9" i="6" l="1"/>
  <c r="H10" i="6"/>
</calcChain>
</file>

<file path=xl/sharedStrings.xml><?xml version="1.0" encoding="utf-8"?>
<sst xmlns="http://schemas.openxmlformats.org/spreadsheetml/2006/main" count="90" uniqueCount="36">
  <si>
    <t>Calculate cost-effectiveness of Test drug versus gold standard in Disease D</t>
  </si>
  <si>
    <t>Healthy</t>
  </si>
  <si>
    <t>Ill</t>
  </si>
  <si>
    <t>Very ILL</t>
  </si>
  <si>
    <t>Dead</t>
  </si>
  <si>
    <t>Check</t>
  </si>
  <si>
    <t>Transition matrix for Gold Standard</t>
  </si>
  <si>
    <t>Treatment effect (Relative risk)</t>
  </si>
  <si>
    <t>Transition matrix for Test drug</t>
  </si>
  <si>
    <t>Clinical inputs</t>
  </si>
  <si>
    <t>Cost inputs</t>
  </si>
  <si>
    <t>Drug cost</t>
  </si>
  <si>
    <t>Test drug</t>
  </si>
  <si>
    <t>Gold standard</t>
  </si>
  <si>
    <t>Health state management cost</t>
  </si>
  <si>
    <t>Drug administration cost</t>
  </si>
  <si>
    <t>Any other state specific cost</t>
  </si>
  <si>
    <t>Time horizon</t>
  </si>
  <si>
    <t>Cycle length</t>
  </si>
  <si>
    <t>Yearly</t>
  </si>
  <si>
    <t>Cost discount rate</t>
  </si>
  <si>
    <t>Benefits discount rate</t>
  </si>
  <si>
    <t>Death related cost</t>
  </si>
  <si>
    <t>Utility inputs</t>
  </si>
  <si>
    <t>Health state related utilities</t>
  </si>
  <si>
    <t>Year</t>
  </si>
  <si>
    <t>Gold standard drug</t>
  </si>
  <si>
    <t>Population size</t>
  </si>
  <si>
    <t>Life years</t>
  </si>
  <si>
    <t>Disc</t>
  </si>
  <si>
    <t>No disc</t>
  </si>
  <si>
    <t>QALYs</t>
  </si>
  <si>
    <t>Costs</t>
  </si>
  <si>
    <t>ICER</t>
  </si>
  <si>
    <t>ICUR</t>
  </si>
  <si>
    <t>Incremental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</si>
</sst>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00"/>
    <numFmt numFmtId="165" formatCode="0.0"/>
    <numFmt numFmtId="166" formatCode="0.0%"/>
    <numFmt numFmtId="167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0" borderId="0" xfId="0" applyAlignment="1">
      <alignment horizontal="right"/>
    </xf>
    <xf numFmtId="166" fontId="0" fillId="0" borderId="0" xfId="2" applyNumberFormat="1" applyFont="1" applyAlignment="1">
      <alignment horizontal="right"/>
    </xf>
    <xf numFmtId="167" fontId="0" fillId="0" borderId="0" xfId="1" applyNumberFormat="1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3</xdr:row>
      <xdr:rowOff>160020</xdr:rowOff>
    </xdr:from>
    <xdr:to>
      <xdr:col>14</xdr:col>
      <xdr:colOff>426721</xdr:colOff>
      <xdr:row>21</xdr:row>
      <xdr:rowOff>60960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9824DF95-C9D0-823A-20BD-F173CCB8A3E0}"/>
            </a:ext>
          </a:extLst>
        </xdr:cNvPr>
        <xdr:cNvGrpSpPr/>
      </xdr:nvGrpSpPr>
      <xdr:grpSpPr>
        <a:xfrm>
          <a:off x="2331720" y="708660"/>
          <a:ext cx="6629401" cy="3192780"/>
          <a:chOff x="2004060" y="472440"/>
          <a:chExt cx="8595361" cy="4823460"/>
        </a:xfrm>
      </xdr:grpSpPr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42A71147-2527-B6A6-64A4-35D3E2F698AE}"/>
              </a:ext>
            </a:extLst>
          </xdr:cNvPr>
          <xdr:cNvSpPr/>
        </xdr:nvSpPr>
        <xdr:spPr>
          <a:xfrm>
            <a:off x="2004060" y="2095500"/>
            <a:ext cx="1882140" cy="177546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000"/>
              <a:t>Healthy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44329D78-B8F4-46A8-8465-EF38770BD5BC}"/>
              </a:ext>
            </a:extLst>
          </xdr:cNvPr>
          <xdr:cNvSpPr/>
        </xdr:nvSpPr>
        <xdr:spPr>
          <a:xfrm>
            <a:off x="5417820" y="472440"/>
            <a:ext cx="1882140" cy="177546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000"/>
              <a:t>Ill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E317566-CE64-4C12-9110-26EE697F8CFB}"/>
              </a:ext>
            </a:extLst>
          </xdr:cNvPr>
          <xdr:cNvSpPr/>
        </xdr:nvSpPr>
        <xdr:spPr>
          <a:xfrm>
            <a:off x="8671560" y="2042160"/>
            <a:ext cx="1882140" cy="177546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000"/>
              <a:t>Very Ill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E10F6B19-9A16-4C95-A6E9-EE99B1CA8A56}"/>
              </a:ext>
            </a:extLst>
          </xdr:cNvPr>
          <xdr:cNvSpPr/>
        </xdr:nvSpPr>
        <xdr:spPr>
          <a:xfrm>
            <a:off x="5387340" y="3520440"/>
            <a:ext cx="1882140" cy="177546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000"/>
              <a:t>Dead</a:t>
            </a:r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5B49178F-9323-6A14-722C-75A5FC2055E4}"/>
              </a:ext>
            </a:extLst>
          </xdr:cNvPr>
          <xdr:cNvCxnSpPr>
            <a:stCxn id="2" idx="7"/>
            <a:endCxn id="3" idx="2"/>
          </xdr:cNvCxnSpPr>
        </xdr:nvCxnSpPr>
        <xdr:spPr>
          <a:xfrm flipV="1">
            <a:off x="3610567" y="1360170"/>
            <a:ext cx="1807253" cy="9953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3D695511-369E-4EAF-A10F-BD84F0E1692C}"/>
              </a:ext>
            </a:extLst>
          </xdr:cNvPr>
          <xdr:cNvCxnSpPr>
            <a:stCxn id="2" idx="6"/>
            <a:endCxn id="4" idx="2"/>
          </xdr:cNvCxnSpPr>
        </xdr:nvCxnSpPr>
        <xdr:spPr>
          <a:xfrm flipV="1">
            <a:off x="3886200" y="2929890"/>
            <a:ext cx="4785360" cy="533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C5752D77-0A59-4AF5-A245-E70FD44E24B4}"/>
              </a:ext>
            </a:extLst>
          </xdr:cNvPr>
          <xdr:cNvCxnSpPr>
            <a:endCxn id="5" idx="2"/>
          </xdr:cNvCxnSpPr>
        </xdr:nvCxnSpPr>
        <xdr:spPr>
          <a:xfrm>
            <a:off x="3291840" y="3810000"/>
            <a:ext cx="2095500" cy="59817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42EC4E6B-CECA-44E3-A4D7-5D8DE4B87B05}"/>
              </a:ext>
            </a:extLst>
          </xdr:cNvPr>
          <xdr:cNvCxnSpPr>
            <a:endCxn id="4" idx="1"/>
          </xdr:cNvCxnSpPr>
        </xdr:nvCxnSpPr>
        <xdr:spPr>
          <a:xfrm>
            <a:off x="7261860" y="1607820"/>
            <a:ext cx="1685333" cy="6943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03383A12-DD3A-46FF-9BC5-88D08059FB59}"/>
              </a:ext>
            </a:extLst>
          </xdr:cNvPr>
          <xdr:cNvCxnSpPr>
            <a:stCxn id="3" idx="4"/>
            <a:endCxn id="5" idx="0"/>
          </xdr:cNvCxnSpPr>
        </xdr:nvCxnSpPr>
        <xdr:spPr>
          <a:xfrm flipH="1">
            <a:off x="6328410" y="2247900"/>
            <a:ext cx="30480" cy="12725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BBC61B26-0623-4983-8A1C-4D2EE2EB8FD1}"/>
              </a:ext>
            </a:extLst>
          </xdr:cNvPr>
          <xdr:cNvCxnSpPr>
            <a:stCxn id="4" idx="3"/>
            <a:endCxn id="5" idx="6"/>
          </xdr:cNvCxnSpPr>
        </xdr:nvCxnSpPr>
        <xdr:spPr>
          <a:xfrm flipH="1">
            <a:off x="7269480" y="3557610"/>
            <a:ext cx="1677713" cy="8505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nector: Curved 24">
            <a:extLst>
              <a:ext uri="{FF2B5EF4-FFF2-40B4-BE49-F238E27FC236}">
                <a16:creationId xmlns:a16="http://schemas.microsoft.com/office/drawing/2014/main" id="{42023C6E-82A8-F6E4-D3C4-F90589A94575}"/>
              </a:ext>
            </a:extLst>
          </xdr:cNvPr>
          <xdr:cNvCxnSpPr>
            <a:stCxn id="2" idx="1"/>
            <a:endCxn id="2" idx="0"/>
          </xdr:cNvCxnSpPr>
        </xdr:nvCxnSpPr>
        <xdr:spPr>
          <a:xfrm rot="5400000" flipH="1" flipV="1">
            <a:off x="2482406" y="1892787"/>
            <a:ext cx="260010" cy="665437"/>
          </a:xfrm>
          <a:prstGeom prst="curvedConnector3">
            <a:avLst>
              <a:gd name="adj1" fmla="val 33445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or: Curved 26">
            <a:extLst>
              <a:ext uri="{FF2B5EF4-FFF2-40B4-BE49-F238E27FC236}">
                <a16:creationId xmlns:a16="http://schemas.microsoft.com/office/drawing/2014/main" id="{A71C03F8-C317-4372-8D40-7BC4B1F29553}"/>
              </a:ext>
            </a:extLst>
          </xdr:cNvPr>
          <xdr:cNvCxnSpPr>
            <a:endCxn id="3" idx="6"/>
          </xdr:cNvCxnSpPr>
        </xdr:nvCxnSpPr>
        <xdr:spPr>
          <a:xfrm>
            <a:off x="6347459" y="503849"/>
            <a:ext cx="952501" cy="856321"/>
          </a:xfrm>
          <a:prstGeom prst="curvedConnector3">
            <a:avLst>
              <a:gd name="adj1" fmla="val 2056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nector: Curved 29">
            <a:extLst>
              <a:ext uri="{FF2B5EF4-FFF2-40B4-BE49-F238E27FC236}">
                <a16:creationId xmlns:a16="http://schemas.microsoft.com/office/drawing/2014/main" id="{D906C5D9-1379-4FD0-9835-1C077B899FF0}"/>
              </a:ext>
            </a:extLst>
          </xdr:cNvPr>
          <xdr:cNvCxnSpPr/>
        </xdr:nvCxnSpPr>
        <xdr:spPr>
          <a:xfrm>
            <a:off x="9646920" y="2042160"/>
            <a:ext cx="952501" cy="856321"/>
          </a:xfrm>
          <a:prstGeom prst="curvedConnector3">
            <a:avLst>
              <a:gd name="adj1" fmla="val 2056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onnector: Curved 30">
            <a:extLst>
              <a:ext uri="{FF2B5EF4-FFF2-40B4-BE49-F238E27FC236}">
                <a16:creationId xmlns:a16="http://schemas.microsoft.com/office/drawing/2014/main" id="{9D36763F-CAC0-4E24-B885-065429B03834}"/>
              </a:ext>
            </a:extLst>
          </xdr:cNvPr>
          <xdr:cNvCxnSpPr>
            <a:endCxn id="5" idx="4"/>
          </xdr:cNvCxnSpPr>
        </xdr:nvCxnSpPr>
        <xdr:spPr>
          <a:xfrm>
            <a:off x="5539740" y="4876800"/>
            <a:ext cx="788670" cy="419100"/>
          </a:xfrm>
          <a:prstGeom prst="curvedConnector4">
            <a:avLst>
              <a:gd name="adj1" fmla="val 248309"/>
              <a:gd name="adj2" fmla="val 154545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ADBB-578B-4439-ACCE-E9BD43A2B5A2}">
  <dimension ref="D7"/>
  <sheetViews>
    <sheetView workbookViewId="0">
      <selection activeCell="C23" sqref="C23"/>
    </sheetView>
  </sheetViews>
  <sheetFormatPr defaultRowHeight="14.4" x14ac:dyDescent="0.3"/>
  <sheetData>
    <row r="7" spans="4:4" x14ac:dyDescent="0.3">
      <c r="D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BA8D-0E3B-4272-9C7C-7531247B3765}">
  <dimension ref="A1"/>
  <sheetViews>
    <sheetView showGridLines="0" workbookViewId="0">
      <selection activeCell="R13" sqref="R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639A-CB79-4381-8EB8-F92BE5FB34B6}">
  <dimension ref="B3:R36"/>
  <sheetViews>
    <sheetView workbookViewId="0">
      <selection activeCell="I13" sqref="I13"/>
    </sheetView>
  </sheetViews>
  <sheetFormatPr defaultRowHeight="14.4" x14ac:dyDescent="0.3"/>
  <cols>
    <col min="2" max="2" width="12.6640625" customWidth="1"/>
    <col min="3" max="3" width="11.21875" customWidth="1"/>
    <col min="5" max="5" width="10.5546875" customWidth="1"/>
    <col min="6" max="6" width="9.33203125" customWidth="1"/>
    <col min="12" max="12" width="10.88671875" customWidth="1"/>
    <col min="14" max="17" width="12.5546875" bestFit="1" customWidth="1"/>
  </cols>
  <sheetData>
    <row r="3" spans="2:18" x14ac:dyDescent="0.3">
      <c r="B3" t="s">
        <v>17</v>
      </c>
      <c r="C3" s="7">
        <v>25</v>
      </c>
    </row>
    <row r="4" spans="2:18" x14ac:dyDescent="0.3">
      <c r="B4" t="s">
        <v>18</v>
      </c>
      <c r="C4" s="7" t="s">
        <v>19</v>
      </c>
    </row>
    <row r="5" spans="2:18" x14ac:dyDescent="0.3">
      <c r="B5" t="s">
        <v>20</v>
      </c>
      <c r="C5" s="8">
        <v>3.5000000000000003E-2</v>
      </c>
    </row>
    <row r="6" spans="2:18" x14ac:dyDescent="0.3">
      <c r="B6" t="s">
        <v>21</v>
      </c>
      <c r="C6" s="8">
        <v>3.5000000000000003E-2</v>
      </c>
    </row>
    <row r="7" spans="2:18" x14ac:dyDescent="0.3">
      <c r="B7" t="s">
        <v>27</v>
      </c>
      <c r="C7" s="7">
        <v>100</v>
      </c>
    </row>
    <row r="9" spans="2:18" x14ac:dyDescent="0.3">
      <c r="B9" s="10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1" spans="2:18" x14ac:dyDescent="0.3">
      <c r="C11" t="s">
        <v>6</v>
      </c>
      <c r="I11" t="s">
        <v>7</v>
      </c>
      <c r="N11" t="s">
        <v>8</v>
      </c>
    </row>
    <row r="12" spans="2:18" x14ac:dyDescent="0.3">
      <c r="C12" t="s">
        <v>1</v>
      </c>
      <c r="D12" t="s">
        <v>2</v>
      </c>
      <c r="E12" t="s">
        <v>3</v>
      </c>
      <c r="F12" t="s">
        <v>4</v>
      </c>
      <c r="G12" s="1" t="s">
        <v>5</v>
      </c>
      <c r="I12">
        <v>0.72799999999999998</v>
      </c>
      <c r="N12" t="s">
        <v>1</v>
      </c>
      <c r="O12" t="s">
        <v>2</v>
      </c>
      <c r="P12" t="s">
        <v>3</v>
      </c>
      <c r="Q12" t="s">
        <v>4</v>
      </c>
      <c r="R12" s="1" t="s">
        <v>5</v>
      </c>
    </row>
    <row r="13" spans="2:18" x14ac:dyDescent="0.3">
      <c r="B13" t="s">
        <v>1</v>
      </c>
      <c r="C13">
        <v>0.68500000000000005</v>
      </c>
      <c r="D13">
        <v>0.152</v>
      </c>
      <c r="E13">
        <v>0.123</v>
      </c>
      <c r="F13">
        <v>0.04</v>
      </c>
      <c r="G13">
        <f>SUM(C13:F13)</f>
        <v>1</v>
      </c>
      <c r="M13" t="s">
        <v>1</v>
      </c>
      <c r="N13" s="2">
        <f>1-O13-P13-Q13</f>
        <v>0.77068000000000003</v>
      </c>
      <c r="O13" s="2">
        <f>D13*I12</f>
        <v>0.11065599999999999</v>
      </c>
      <c r="P13" s="2">
        <f>E13*I12</f>
        <v>8.9543999999999999E-2</v>
      </c>
      <c r="Q13" s="2">
        <f>F13*I12</f>
        <v>2.912E-2</v>
      </c>
      <c r="R13">
        <f>SUM(N13:Q13)</f>
        <v>1</v>
      </c>
    </row>
    <row r="14" spans="2:18" x14ac:dyDescent="0.3">
      <c r="B14" t="s">
        <v>2</v>
      </c>
      <c r="C14">
        <v>0</v>
      </c>
      <c r="D14">
        <v>0.59599999999999997</v>
      </c>
      <c r="E14">
        <v>0.35899999999999999</v>
      </c>
      <c r="F14">
        <v>4.4999999999999998E-2</v>
      </c>
      <c r="G14">
        <f t="shared" ref="G14:G16" si="0">SUM(C14:F14)</f>
        <v>1</v>
      </c>
      <c r="M14" t="s">
        <v>2</v>
      </c>
      <c r="N14" s="2">
        <v>0</v>
      </c>
      <c r="O14" s="2">
        <f>1-P14-Q14</f>
        <v>0.70588799999999996</v>
      </c>
      <c r="P14" s="2">
        <f>E14*I12</f>
        <v>0.26135199999999997</v>
      </c>
      <c r="Q14" s="2">
        <f>F14*I12</f>
        <v>3.2759999999999997E-2</v>
      </c>
      <c r="R14">
        <f t="shared" ref="R14:R16" si="1">SUM(N14:Q14)</f>
        <v>0.99999999999999989</v>
      </c>
    </row>
    <row r="15" spans="2:18" x14ac:dyDescent="0.3">
      <c r="B15" t="s">
        <v>3</v>
      </c>
      <c r="C15">
        <v>0</v>
      </c>
      <c r="D15">
        <v>0</v>
      </c>
      <c r="E15">
        <v>0.76200000000000001</v>
      </c>
      <c r="F15">
        <v>0.23799999999999999</v>
      </c>
      <c r="G15">
        <f t="shared" si="0"/>
        <v>1</v>
      </c>
      <c r="M15" t="s">
        <v>3</v>
      </c>
      <c r="N15" s="2">
        <v>0</v>
      </c>
      <c r="O15" s="2">
        <v>0</v>
      </c>
      <c r="P15" s="2">
        <f>1-Q15</f>
        <v>0.82673600000000003</v>
      </c>
      <c r="Q15" s="2">
        <f>F15*I12</f>
        <v>0.173264</v>
      </c>
      <c r="R15">
        <f t="shared" si="1"/>
        <v>1</v>
      </c>
    </row>
    <row r="16" spans="2:18" x14ac:dyDescent="0.3">
      <c r="B16" t="s">
        <v>4</v>
      </c>
      <c r="C16">
        <v>0</v>
      </c>
      <c r="D16">
        <v>0</v>
      </c>
      <c r="E16">
        <v>0</v>
      </c>
      <c r="F16">
        <v>1</v>
      </c>
      <c r="G16">
        <f t="shared" si="0"/>
        <v>1</v>
      </c>
      <c r="M16" t="s">
        <v>4</v>
      </c>
      <c r="N16" s="2">
        <v>0</v>
      </c>
      <c r="O16" s="2">
        <v>0</v>
      </c>
      <c r="P16" s="2">
        <v>0</v>
      </c>
      <c r="Q16" s="2">
        <v>1</v>
      </c>
      <c r="R16">
        <f t="shared" si="1"/>
        <v>1</v>
      </c>
    </row>
    <row r="20" spans="2:18" x14ac:dyDescent="0.3">
      <c r="B20" s="10" t="s">
        <v>10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3" spans="2:18" x14ac:dyDescent="0.3">
      <c r="B23" s="11" t="s">
        <v>11</v>
      </c>
      <c r="C23" s="11"/>
      <c r="E23" s="11" t="s">
        <v>15</v>
      </c>
      <c r="F23" s="11"/>
      <c r="I23" s="12" t="s">
        <v>14</v>
      </c>
      <c r="J23" s="12"/>
      <c r="L23" s="12" t="s">
        <v>16</v>
      </c>
      <c r="M23" s="12"/>
      <c r="O23" s="11" t="s">
        <v>22</v>
      </c>
      <c r="P23" s="11"/>
    </row>
    <row r="24" spans="2:18" x14ac:dyDescent="0.3">
      <c r="I24" s="12"/>
      <c r="J24" s="12"/>
      <c r="L24" s="12"/>
      <c r="M24" s="12"/>
      <c r="P24">
        <v>10000</v>
      </c>
    </row>
    <row r="25" spans="2:18" x14ac:dyDescent="0.3">
      <c r="B25" t="s">
        <v>12</v>
      </c>
      <c r="C25">
        <v>4500</v>
      </c>
      <c r="E25" t="s">
        <v>12</v>
      </c>
      <c r="F25">
        <v>850</v>
      </c>
      <c r="I25" t="s">
        <v>1</v>
      </c>
      <c r="J25">
        <v>5000</v>
      </c>
      <c r="L25" t="s">
        <v>1</v>
      </c>
      <c r="M25">
        <v>3000</v>
      </c>
    </row>
    <row r="26" spans="2:18" x14ac:dyDescent="0.3">
      <c r="B26" t="s">
        <v>13</v>
      </c>
      <c r="C26">
        <v>2000</v>
      </c>
      <c r="E26" t="s">
        <v>13</v>
      </c>
      <c r="F26">
        <v>450</v>
      </c>
      <c r="I26" t="s">
        <v>2</v>
      </c>
      <c r="J26">
        <v>7000</v>
      </c>
      <c r="L26" t="s">
        <v>2</v>
      </c>
      <c r="M26">
        <v>6000</v>
      </c>
    </row>
    <row r="27" spans="2:18" x14ac:dyDescent="0.3">
      <c r="I27" t="s">
        <v>3</v>
      </c>
      <c r="J27">
        <v>12000</v>
      </c>
      <c r="L27" t="s">
        <v>3</v>
      </c>
      <c r="M27">
        <v>9000</v>
      </c>
    </row>
    <row r="30" spans="2:18" x14ac:dyDescent="0.3">
      <c r="B30" s="10" t="s">
        <v>23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2" spans="2:18" x14ac:dyDescent="0.3">
      <c r="C32" t="s">
        <v>24</v>
      </c>
    </row>
    <row r="34" spans="3:4" x14ac:dyDescent="0.3">
      <c r="C34" t="s">
        <v>1</v>
      </c>
      <c r="D34">
        <v>0.9</v>
      </c>
    </row>
    <row r="35" spans="3:4" x14ac:dyDescent="0.3">
      <c r="C35" t="s">
        <v>2</v>
      </c>
      <c r="D35">
        <v>0.65</v>
      </c>
    </row>
    <row r="36" spans="3:4" x14ac:dyDescent="0.3">
      <c r="C36" t="s">
        <v>3</v>
      </c>
      <c r="D36">
        <v>0.2</v>
      </c>
    </row>
  </sheetData>
  <mergeCells count="8">
    <mergeCell ref="B30:R30"/>
    <mergeCell ref="B9:R9"/>
    <mergeCell ref="B20:R20"/>
    <mergeCell ref="B23:C23"/>
    <mergeCell ref="I23:J24"/>
    <mergeCell ref="E23:F23"/>
    <mergeCell ref="L23:M24"/>
    <mergeCell ref="O23:P2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405A-C249-43BC-BE74-F28ED88E1A5B}">
  <dimension ref="B2:Q31"/>
  <sheetViews>
    <sheetView topLeftCell="A6" workbookViewId="0">
      <selection activeCell="J31" sqref="J31"/>
    </sheetView>
  </sheetViews>
  <sheetFormatPr defaultRowHeight="14.4" x14ac:dyDescent="0.3"/>
  <cols>
    <col min="4" max="4" width="11.5546875" bestFit="1" customWidth="1"/>
    <col min="5" max="7" width="10.5546875" bestFit="1" customWidth="1"/>
    <col min="16" max="16" width="9.5546875" bestFit="1" customWidth="1"/>
    <col min="17" max="17" width="10.5546875" bestFit="1" customWidth="1"/>
  </cols>
  <sheetData>
    <row r="2" spans="2:17" x14ac:dyDescent="0.3">
      <c r="D2" s="11" t="s">
        <v>26</v>
      </c>
      <c r="E2" s="11"/>
      <c r="F2" s="11"/>
      <c r="G2" s="11"/>
      <c r="J2" s="11" t="s">
        <v>28</v>
      </c>
      <c r="K2" s="11"/>
      <c r="M2" s="11" t="s">
        <v>31</v>
      </c>
      <c r="N2" s="11"/>
      <c r="P2" s="11" t="s">
        <v>32</v>
      </c>
      <c r="Q2" s="11"/>
    </row>
    <row r="3" spans="2:17" x14ac:dyDescent="0.3">
      <c r="B3" t="s">
        <v>25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J3" t="s">
        <v>30</v>
      </c>
      <c r="K3" t="s">
        <v>29</v>
      </c>
      <c r="M3" t="s">
        <v>30</v>
      </c>
      <c r="N3" t="s">
        <v>29</v>
      </c>
      <c r="P3" t="s">
        <v>30</v>
      </c>
      <c r="Q3" t="s">
        <v>29</v>
      </c>
    </row>
    <row r="4" spans="2:17" x14ac:dyDescent="0.3">
      <c r="B4">
        <v>0</v>
      </c>
      <c r="D4" s="5">
        <f>Inputs!C7</f>
        <v>100</v>
      </c>
      <c r="E4" s="5">
        <v>0</v>
      </c>
      <c r="F4" s="5">
        <v>0</v>
      </c>
      <c r="G4" s="5">
        <v>0</v>
      </c>
      <c r="H4">
        <f>SUM(D4:G4)</f>
        <v>100</v>
      </c>
      <c r="J4" s="3">
        <f>SUM(D4:F4)</f>
        <v>100</v>
      </c>
      <c r="K4" s="3">
        <f>J4/(1+Inputs!$C$6)^'Markov_Gold standard'!B4</f>
        <v>100</v>
      </c>
      <c r="M4" s="2">
        <f>D4*Inputs!$D$34+'Markov_Gold standard'!E4*Inputs!$D$35+'Markov_Gold standard'!F4*Inputs!$D$36</f>
        <v>90</v>
      </c>
      <c r="N4">
        <f>M4/(1+Inputs!$C$6)^'Markov_Gold standard'!B4</f>
        <v>90</v>
      </c>
      <c r="P4" s="5">
        <f>(D4*(Inputs!$J$25+Inputs!$M$25)+E4*(Inputs!$J$26+Inputs!$M$26)+F4*(Inputs!$J$27+Inputs!$M$27)+G4*Inputs!$P$24)+(Inputs!$C$26+Inputs!$F$26)*'Markov_Gold standard'!J4</f>
        <v>1045000</v>
      </c>
      <c r="Q4" s="4">
        <f>P4/(1+Inputs!$C$5)^'Markov_Gold standard'!B4</f>
        <v>1045000</v>
      </c>
    </row>
    <row r="5" spans="2:17" x14ac:dyDescent="0.3">
      <c r="B5">
        <v>1</v>
      </c>
      <c r="D5" s="2">
        <f t="array" ref="D5:G5">MMULT(D4:G4,Inputs!$C$13:$F$16)</f>
        <v>68.5</v>
      </c>
      <c r="E5" s="2">
        <v>15.2</v>
      </c>
      <c r="F5" s="2">
        <v>12.3</v>
      </c>
      <c r="G5" s="2">
        <v>4</v>
      </c>
      <c r="H5">
        <f t="shared" ref="H5:H29" si="0">SUM(D5:G5)</f>
        <v>100</v>
      </c>
      <c r="J5" s="3">
        <f>SUM(D5:F5)</f>
        <v>96</v>
      </c>
      <c r="K5" s="3">
        <f>J5/(1+Inputs!$C$6)^'Markov_Gold standard'!B5</f>
        <v>92.753623188405811</v>
      </c>
      <c r="M5" s="2">
        <f>D5*Inputs!$D$34+'Markov_Gold standard'!E5*Inputs!$D$35+'Markov_Gold standard'!F5*Inputs!$D$36</f>
        <v>73.989999999999995</v>
      </c>
      <c r="N5">
        <f>M5/(1+Inputs!$C$6)^'Markov_Gold standard'!B5</f>
        <v>71.487922705314006</v>
      </c>
      <c r="P5" s="5">
        <f>(D5*(Inputs!$J$25+Inputs!$M$25)+E5*(Inputs!$J$26+Inputs!$M$26)+F5*(Inputs!$J$27+Inputs!$M$27)+G5*Inputs!$P$24)+(Inputs!$C$26+Inputs!$F$26)*'Markov_Gold standard'!J5</f>
        <v>1279100</v>
      </c>
      <c r="Q5" s="4">
        <f>P5/(1+Inputs!$C$5)^'Markov_Gold standard'!B5</f>
        <v>1235845.4106280194</v>
      </c>
    </row>
    <row r="6" spans="2:17" x14ac:dyDescent="0.3">
      <c r="B6">
        <v>2</v>
      </c>
      <c r="D6" s="2">
        <f t="array" ref="D6:G6">MMULT(D5:G5,Inputs!$C$13:$F$16)</f>
        <v>46.922500000000007</v>
      </c>
      <c r="E6" s="2">
        <v>19.471199999999996</v>
      </c>
      <c r="F6" s="2">
        <v>23.254899999999999</v>
      </c>
      <c r="G6" s="2">
        <v>10.3514</v>
      </c>
      <c r="H6">
        <f t="shared" si="0"/>
        <v>99.999999999999986</v>
      </c>
      <c r="J6" s="3">
        <f t="shared" ref="J6:J29" si="1">SUM(D6:F6)</f>
        <v>89.648599999999988</v>
      </c>
      <c r="K6" s="3">
        <f>J6/(1+Inputs!$C$6)^'Markov_Gold standard'!B6</f>
        <v>83.687927372867506</v>
      </c>
      <c r="M6" s="2">
        <f>D6*Inputs!$D$34+'Markov_Gold standard'!E6*Inputs!$D$35+'Markov_Gold standard'!F6*Inputs!$D$36</f>
        <v>59.537509999999997</v>
      </c>
      <c r="N6">
        <f>M6/(1+Inputs!$C$6)^'Markov_Gold standard'!B6</f>
        <v>55.578902658171721</v>
      </c>
      <c r="P6" s="5">
        <f>(D6*(Inputs!$J$25+Inputs!$M$25)+E6*(Inputs!$J$26+Inputs!$M$26)+F6*(Inputs!$J$27+Inputs!$M$27)+G6*Inputs!$P$24)+(Inputs!$C$26+Inputs!$F$26)*'Markov_Gold standard'!J6</f>
        <v>1440011.57</v>
      </c>
      <c r="Q6" s="4">
        <f>P6/(1+Inputs!$C$5)^'Markov_Gold standard'!B6</f>
        <v>1344266.2092464238</v>
      </c>
    </row>
    <row r="7" spans="2:17" x14ac:dyDescent="0.3">
      <c r="B7">
        <v>3</v>
      </c>
      <c r="D7" s="2">
        <f t="array" ref="D7:G7">MMULT(D6:G6,Inputs!$C$13:$F$16)</f>
        <v>32.141912500000004</v>
      </c>
      <c r="E7" s="2">
        <v>18.737055199999997</v>
      </c>
      <c r="F7" s="2">
        <v>30.481862099999997</v>
      </c>
      <c r="G7" s="2">
        <v>18.639170199999999</v>
      </c>
      <c r="H7">
        <f t="shared" si="0"/>
        <v>100</v>
      </c>
      <c r="J7" s="3">
        <f t="shared" si="1"/>
        <v>81.360829800000005</v>
      </c>
      <c r="K7" s="3">
        <f>J7/(1+Inputs!$C$6)^'Markov_Gold standard'!B7</f>
        <v>73.382806965207465</v>
      </c>
      <c r="M7" s="2">
        <f>D7*Inputs!$D$34+'Markov_Gold standard'!E7*Inputs!$D$35+'Markov_Gold standard'!F7*Inputs!$D$36</f>
        <v>47.203179550000009</v>
      </c>
      <c r="N7">
        <f>M7/(1+Inputs!$C$6)^'Markov_Gold standard'!B7</f>
        <v>42.574563479460473</v>
      </c>
      <c r="P7" s="5">
        <f>(D7*(Inputs!$J$25+Inputs!$M$25)+E7*(Inputs!$J$26+Inputs!$M$26)+F7*(Inputs!$J$27+Inputs!$M$27)+G7*Inputs!$P$24)+(Inputs!$C$26+Inputs!$F$26)*'Markov_Gold standard'!J7</f>
        <v>1526561.85671</v>
      </c>
      <c r="Q7" s="4">
        <f>P7/(1+Inputs!$C$5)^'Markov_Gold standard'!B7</f>
        <v>1376871.3314106173</v>
      </c>
    </row>
    <row r="8" spans="2:17" x14ac:dyDescent="0.3">
      <c r="B8">
        <v>4</v>
      </c>
      <c r="D8" s="2">
        <f t="array" ref="D8:G8">MMULT(D7:G7,Inputs!$C$13:$F$16)</f>
        <v>22.017210062500006</v>
      </c>
      <c r="E8" s="2">
        <v>16.052855599200001</v>
      </c>
      <c r="F8" s="2">
        <v>33.907236974499995</v>
      </c>
      <c r="G8" s="2">
        <v>28.022697363799999</v>
      </c>
      <c r="H8">
        <f t="shared" si="0"/>
        <v>100</v>
      </c>
      <c r="J8" s="3">
        <f t="shared" si="1"/>
        <v>71.977302636199994</v>
      </c>
      <c r="K8" s="3">
        <f>J8/(1+Inputs!$C$6)^'Markov_Gold standard'!B8</f>
        <v>62.724060953024448</v>
      </c>
      <c r="M8" s="2">
        <f>D8*Inputs!$D$34+'Markov_Gold standard'!E8*Inputs!$D$35+'Markov_Gold standard'!F8*Inputs!$D$36</f>
        <v>37.031292590630002</v>
      </c>
      <c r="N8">
        <f>M8/(1+Inputs!$C$6)^'Markov_Gold standard'!B8</f>
        <v>32.270632109736248</v>
      </c>
      <c r="P8" s="5">
        <f>(D8*(Inputs!$J$25+Inputs!$M$25)+E8*(Inputs!$J$26+Inputs!$M$26)+F8*(Inputs!$J$27+Inputs!$M$27)+G8*Inputs!$P$24)+(Inputs!$C$26+Inputs!$F$26)*'Markov_Gold standard'!J8</f>
        <v>1553448.1448507898</v>
      </c>
      <c r="Q8" s="4">
        <f>P8/(1+Inputs!$C$5)^'Markov_Gold standard'!B8</f>
        <v>1353740.3119629868</v>
      </c>
    </row>
    <row r="9" spans="2:17" x14ac:dyDescent="0.3">
      <c r="B9">
        <v>5</v>
      </c>
      <c r="D9" s="2">
        <f t="array" ref="D9:G9">MMULT(D8:G8,Inputs!$C$13:$F$16)</f>
        <v>15.081788892812504</v>
      </c>
      <c r="E9" s="2">
        <v>12.914117866623201</v>
      </c>
      <c r="F9" s="2">
        <v>34.308406572369293</v>
      </c>
      <c r="G9" s="2">
        <v>37.695686668194995</v>
      </c>
      <c r="H9">
        <f t="shared" si="0"/>
        <v>100</v>
      </c>
      <c r="J9" s="3">
        <f t="shared" si="1"/>
        <v>62.304313331804998</v>
      </c>
      <c r="K9" s="3">
        <f>J9/(1+Inputs!$C$6)^'Markov_Gold standard'!B9</f>
        <v>52.458560004925623</v>
      </c>
      <c r="M9" s="2">
        <f>D9*Inputs!$D$34+'Markov_Gold standard'!E9*Inputs!$D$35+'Markov_Gold standard'!F9*Inputs!$D$36</f>
        <v>28.829467931310194</v>
      </c>
      <c r="N9">
        <f>M9/(1+Inputs!$C$6)^'Markov_Gold standard'!B9</f>
        <v>24.273638412971511</v>
      </c>
      <c r="P9" s="5">
        <f>(D9*(Inputs!$J$25+Inputs!$M$25)+E9*(Inputs!$J$26+Inputs!$M$26)+F9*(Inputs!$J$27+Inputs!$M$27)+G9*Inputs!$P$24)+(Inputs!$C$26+Inputs!$F$26)*'Markov_Gold standard'!J9</f>
        <v>1538616.8157732289</v>
      </c>
      <c r="Q9" s="4">
        <f>P9/(1+Inputs!$C$5)^'Markov_Gold standard'!B9</f>
        <v>1295474.0729583639</v>
      </c>
    </row>
    <row r="10" spans="2:17" x14ac:dyDescent="0.3">
      <c r="B10">
        <v>6</v>
      </c>
      <c r="D10" s="2">
        <f t="array" ref="D10:G10">MMULT(D9:G9,Inputs!$C$13:$F$16)</f>
        <v>10.331025391576567</v>
      </c>
      <c r="E10" s="2">
        <v>9.9892461602149289</v>
      </c>
      <c r="F10" s="2">
        <v>32.634234156079067</v>
      </c>
      <c r="G10" s="2">
        <v>47.045494292129433</v>
      </c>
      <c r="H10">
        <f t="shared" si="0"/>
        <v>100</v>
      </c>
      <c r="J10" s="3">
        <f t="shared" si="1"/>
        <v>52.954505707870567</v>
      </c>
      <c r="K10" s="3">
        <f>J10/(1+Inputs!$C$6)^'Markov_Gold standard'!B10</f>
        <v>43.078524512351279</v>
      </c>
      <c r="M10" s="2">
        <f>D10*Inputs!$D$34+'Markov_Gold standard'!E10*Inputs!$D$35+'Markov_Gold standard'!F10*Inputs!$D$36</f>
        <v>22.317779687774426</v>
      </c>
      <c r="N10">
        <f>M10/(1+Inputs!$C$6)^'Markov_Gold standard'!B10</f>
        <v>18.155528155522973</v>
      </c>
      <c r="P10" s="5">
        <f>(D10*(Inputs!$J$25+Inputs!$M$25)+E10*(Inputs!$J$26+Inputs!$M$26)+F10*(Inputs!$J$27+Inputs!$M$27)+G10*Inputs!$P$24)+(Inputs!$C$26+Inputs!$F$26)*'Markov_Gold standard'!J10</f>
        <v>1498020.8023986444</v>
      </c>
      <c r="Q10" s="4">
        <f>P10/(1+Inputs!$C$5)^'Markov_Gold standard'!B10</f>
        <v>1218640.8879377141</v>
      </c>
    </row>
    <row r="11" spans="2:17" x14ac:dyDescent="0.3">
      <c r="B11">
        <v>7</v>
      </c>
      <c r="D11" s="2">
        <f t="array" ref="D11:G11">MMULT(D10:G10,Inputs!$C$13:$F$16)</f>
        <v>7.076752393229949</v>
      </c>
      <c r="E11" s="2">
        <v>7.5239065710077355</v>
      </c>
      <c r="F11" s="2">
        <v>29.724141921613327</v>
      </c>
      <c r="G11" s="2">
        <v>55.675199114148981</v>
      </c>
      <c r="H11">
        <f t="shared" si="0"/>
        <v>100</v>
      </c>
      <c r="J11" s="3">
        <f t="shared" si="1"/>
        <v>44.324800885851012</v>
      </c>
      <c r="K11" s="3">
        <f>J11/(1+Inputs!$C$6)^'Markov_Gold standard'!B11</f>
        <v>34.838892830389035</v>
      </c>
      <c r="M11" s="2">
        <f>D11*Inputs!$D$34+'Markov_Gold standard'!E11*Inputs!$D$35+'Markov_Gold standard'!F11*Inputs!$D$36</f>
        <v>17.204444809384647</v>
      </c>
      <c r="N11">
        <f>M11/(1+Inputs!$C$6)^'Markov_Gold standard'!B11</f>
        <v>13.522538103759985</v>
      </c>
      <c r="P11" s="5">
        <f>(D11*(Inputs!$J$25+Inputs!$M$25)+E11*(Inputs!$J$26+Inputs!$M$26)+F11*(Inputs!$J$27+Inputs!$M$27)+G11*Inputs!$P$24)+(Inputs!$C$26+Inputs!$F$26)*'Markov_Gold standard'!J11</f>
        <v>1443979.5382346448</v>
      </c>
      <c r="Q11" s="4">
        <f>P11/(1+Inputs!$C$5)^'Markov_Gold standard'!B11</f>
        <v>1134954.864464826</v>
      </c>
    </row>
    <row r="12" spans="2:17" x14ac:dyDescent="0.3">
      <c r="B12">
        <v>8</v>
      </c>
      <c r="D12" s="2">
        <f t="array" ref="D12:G12">MMULT(D11:G11,Inputs!$C$13:$F$16)</f>
        <v>4.8475753893625155</v>
      </c>
      <c r="E12" s="2">
        <v>5.5599146800915626</v>
      </c>
      <c r="F12" s="2">
        <v>26.221319147628417</v>
      </c>
      <c r="G12" s="2">
        <v>63.371190782917495</v>
      </c>
      <c r="H12">
        <f t="shared" si="0"/>
        <v>99.999999999999986</v>
      </c>
      <c r="J12" s="3">
        <f t="shared" si="1"/>
        <v>36.628809217082491</v>
      </c>
      <c r="K12" s="3">
        <f>J12/(1+Inputs!$C$6)^'Markov_Gold standard'!B12</f>
        <v>27.816341009892756</v>
      </c>
      <c r="M12" s="2">
        <f>D12*Inputs!$D$34+'Markov_Gold standard'!E12*Inputs!$D$35+'Markov_Gold standard'!F12*Inputs!$D$36</f>
        <v>13.221026222011464</v>
      </c>
      <c r="N12">
        <f>M12/(1+Inputs!$C$6)^'Markov_Gold standard'!B12</f>
        <v>10.040200098033582</v>
      </c>
      <c r="P12" s="5">
        <f>(D12*(Inputs!$J$25+Inputs!$M$25)+E12*(Inputs!$J$26+Inputs!$M$26)+F12*(Inputs!$J$27+Inputs!$M$27)+G12*Inputs!$P$24)+(Inputs!$C$26+Inputs!$F$26)*'Markov_Gold standard'!J12</f>
        <v>1385159.6864673141</v>
      </c>
      <c r="Q12" s="4">
        <f>P12/(1+Inputs!$C$5)^'Markov_Gold standard'!B12</f>
        <v>1051906.2731081566</v>
      </c>
    </row>
    <row r="13" spans="2:17" x14ac:dyDescent="0.3">
      <c r="B13">
        <v>9</v>
      </c>
      <c r="D13" s="2">
        <f t="array" ref="D13:G13">MMULT(D12:G12,Inputs!$C$13:$F$16)</f>
        <v>3.3205891417133233</v>
      </c>
      <c r="E13" s="2">
        <v>4.0505406085176734</v>
      </c>
      <c r="F13" s="2">
        <v>22.572906333537315</v>
      </c>
      <c r="G13" s="2">
        <v>70.055963916231676</v>
      </c>
      <c r="H13">
        <f t="shared" si="0"/>
        <v>99.999999999999986</v>
      </c>
      <c r="J13" s="3">
        <f t="shared" si="1"/>
        <v>29.94403608376831</v>
      </c>
      <c r="K13" s="3">
        <f>J13/(1+Inputs!$C$6)^'Markov_Gold standard'!B13</f>
        <v>21.970866707024211</v>
      </c>
      <c r="M13" s="2">
        <f>D13*Inputs!$D$34+'Markov_Gold standard'!E13*Inputs!$D$35+'Markov_Gold standard'!F13*Inputs!$D$36</f>
        <v>10.135962889785942</v>
      </c>
      <c r="N13">
        <f>M13/(1+Inputs!$C$6)^'Markov_Gold standard'!B13</f>
        <v>7.4370699052004907</v>
      </c>
      <c r="P13" s="5">
        <f>(D13*(Inputs!$J$25+Inputs!$M$25)+E13*(Inputs!$J$26+Inputs!$M$26)+F13*(Inputs!$J$27+Inputs!$M$27)+G13*Inputs!$P$24)+(Inputs!$C$26+Inputs!$F$26)*'Markov_Gold standard'!J13</f>
        <v>1327175.3016162694</v>
      </c>
      <c r="Q13" s="4">
        <f>P13/(1+Inputs!$C$5)^'Markov_Gold standard'!B13</f>
        <v>973789.62432094978</v>
      </c>
    </row>
    <row r="14" spans="2:17" x14ac:dyDescent="0.3">
      <c r="B14">
        <v>10</v>
      </c>
      <c r="D14" s="2">
        <f t="array" ref="D14:G14">MMULT(D13:G13,Inputs!$C$13:$F$16)</f>
        <v>2.2746035620736267</v>
      </c>
      <c r="E14" s="2">
        <v>2.9188517522169581</v>
      </c>
      <c r="F14" s="2">
        <v>19.063131169044016</v>
      </c>
      <c r="G14" s="2">
        <v>75.743413516665385</v>
      </c>
      <c r="H14">
        <f t="shared" si="0"/>
        <v>99.999999999999986</v>
      </c>
      <c r="J14" s="3">
        <f t="shared" si="1"/>
        <v>24.256586483334601</v>
      </c>
      <c r="K14" s="3">
        <f>J14/(1+Inputs!$C$6)^'Markov_Gold standard'!B14</f>
        <v>17.195950514414061</v>
      </c>
      <c r="M14" s="2">
        <f>D14*Inputs!$D$34+'Markov_Gold standard'!E14*Inputs!$D$35+'Markov_Gold standard'!F14*Inputs!$D$36</f>
        <v>7.7570230786160899</v>
      </c>
      <c r="N14">
        <f>M14/(1+Inputs!$C$6)^'Markov_Gold standard'!B14</f>
        <v>5.499099598811843</v>
      </c>
      <c r="P14" s="5">
        <f>(D14*(Inputs!$J$25+Inputs!$M$25)+E14*(Inputs!$J$26+Inputs!$M$26)+F14*(Inputs!$J$27+Inputs!$M$27)+G14*Inputs!$P$24)+(Inputs!$C$26+Inputs!$F$26)*'Markov_Gold standard'!J14</f>
        <v>1273330.4278761572</v>
      </c>
      <c r="Q14" s="4">
        <f>P14/(1+Inputs!$C$5)^'Markov_Gold standard'!B14</f>
        <v>902687.89639052202</v>
      </c>
    </row>
    <row r="15" spans="2:17" x14ac:dyDescent="0.3">
      <c r="B15">
        <v>11</v>
      </c>
      <c r="D15" s="2">
        <f t="array" ref="D15:G15">MMULT(D14:G14,Inputs!$C$13:$F$16)</f>
        <v>1.5581034400204343</v>
      </c>
      <c r="E15" s="2">
        <v>2.0853753857564983</v>
      </c>
      <c r="F15" s="2">
        <v>15.853749967992485</v>
      </c>
      <c r="G15" s="2">
        <v>80.502771206230562</v>
      </c>
      <c r="H15">
        <f t="shared" si="0"/>
        <v>99.999999999999972</v>
      </c>
      <c r="J15" s="3">
        <f t="shared" si="1"/>
        <v>19.497228793769416</v>
      </c>
      <c r="K15" s="3">
        <f>J15/(1+Inputs!$C$6)^'Markov_Gold standard'!B15</f>
        <v>13.354543291890847</v>
      </c>
      <c r="M15" s="2">
        <f>D15*Inputs!$D$34+'Markov_Gold standard'!E15*Inputs!$D$35+'Markov_Gold standard'!F15*Inputs!$D$36</f>
        <v>5.9285370903586116</v>
      </c>
      <c r="N15">
        <f>M15/(1+Inputs!$C$6)^'Markov_Gold standard'!B15</f>
        <v>4.0607260687260016</v>
      </c>
      <c r="P15" s="5">
        <f>(D15*(Inputs!$J$25+Inputs!$M$25)+E15*(Inputs!$J$26+Inputs!$M$26)+F15*(Inputs!$J$27+Inputs!$M$27)+G15*Inputs!$P$24)+(Inputs!$C$26+Inputs!$F$26)*'Markov_Gold standard'!J15</f>
        <v>1225299.3794698808</v>
      </c>
      <c r="Q15" s="4">
        <f>P15/(1+Inputs!$C$5)^'Markov_Gold standard'!B15</f>
        <v>839263.55800300278</v>
      </c>
    </row>
    <row r="16" spans="2:17" x14ac:dyDescent="0.3">
      <c r="B16">
        <v>12</v>
      </c>
      <c r="D16" s="2">
        <f t="array" ref="D16:G16">MMULT(D15:G15,Inputs!$C$13:$F$16)</f>
        <v>1.0673008564139976</v>
      </c>
      <c r="E16" s="2">
        <v>1.4797154527939789</v>
      </c>
      <c r="F16" s="2">
        <v>13.02085396221937</v>
      </c>
      <c r="G16" s="2">
        <v>84.432129728572633</v>
      </c>
      <c r="H16">
        <f t="shared" si="0"/>
        <v>99.999999999999972</v>
      </c>
      <c r="J16" s="3">
        <f t="shared" si="1"/>
        <v>15.567870271427346</v>
      </c>
      <c r="K16" s="3">
        <f>J16/(1+Inputs!$C$6)^'Markov_Gold standard'!B16</f>
        <v>10.302556535562466</v>
      </c>
      <c r="M16" s="2">
        <f>D16*Inputs!$D$34+'Markov_Gold standard'!E16*Inputs!$D$35+'Markov_Gold standard'!F16*Inputs!$D$36</f>
        <v>4.5265566075325587</v>
      </c>
      <c r="N16">
        <f>M16/(1+Inputs!$C$6)^'Markov_Gold standard'!B16</f>
        <v>2.995599561625347</v>
      </c>
      <c r="P16" s="5">
        <f>(D16*(Inputs!$J$25+Inputs!$M$25)+E16*(Inputs!$J$26+Inputs!$M$26)+F16*(Inputs!$J$27+Inputs!$M$27)+G16*Inputs!$P$24)+(Inputs!$C$26+Inputs!$F$26)*'Markov_Gold standard'!J16</f>
        <v>1183675.2203949639</v>
      </c>
      <c r="Q16" s="4">
        <f>P16/(1+Inputs!$C$5)^'Markov_Gold standard'!B16</f>
        <v>783336.49145609082</v>
      </c>
    </row>
    <row r="17" spans="2:17" x14ac:dyDescent="0.3">
      <c r="B17">
        <v>13</v>
      </c>
      <c r="D17" s="2">
        <f t="array" ref="D17:G17">MMULT(D16:G16,Inputs!$C$13:$F$16)</f>
        <v>0.73110108664358842</v>
      </c>
      <c r="E17" s="2">
        <v>1.0441401400401391</v>
      </c>
      <c r="F17" s="2">
        <v>10.584386572103119</v>
      </c>
      <c r="G17" s="2">
        <v>87.640372201213125</v>
      </c>
      <c r="H17">
        <f t="shared" si="0"/>
        <v>99.999999999999972</v>
      </c>
      <c r="J17" s="3">
        <f t="shared" si="1"/>
        <v>12.359627798786846</v>
      </c>
      <c r="K17" s="3">
        <f>J17/(1+Inputs!$C$6)^'Markov_Gold standard'!B17</f>
        <v>7.90279734329195</v>
      </c>
      <c r="M17" s="2">
        <f>D17*Inputs!$D$34+'Markov_Gold standard'!E17*Inputs!$D$35+'Markov_Gold standard'!F17*Inputs!$D$36</f>
        <v>3.4535593834259437</v>
      </c>
      <c r="N17">
        <f>M17/(1+Inputs!$C$6)^'Markov_Gold standard'!B17</f>
        <v>2.2082202121748717</v>
      </c>
      <c r="P17" s="5">
        <f>(D17*(Inputs!$J$25+Inputs!$M$25)+E17*(Inputs!$J$26+Inputs!$M$26)+F17*(Inputs!$J$27+Inputs!$M$27)+G17*Inputs!$P$24)+(Inputs!$C$26+Inputs!$F$26)*'Markov_Gold standard'!J17</f>
        <v>1148379.5586469951</v>
      </c>
      <c r="Q17" s="4">
        <f>P17/(1+Inputs!$C$5)^'Markov_Gold standard'!B17</f>
        <v>734278.658946109</v>
      </c>
    </row>
    <row r="18" spans="2:17" x14ac:dyDescent="0.3">
      <c r="B18">
        <v>14</v>
      </c>
      <c r="D18" s="2">
        <f t="array" ref="D18:G18">MMULT(D17:G17,Inputs!$C$13:$F$16)</f>
        <v>0.50080424435085813</v>
      </c>
      <c r="E18" s="2">
        <v>0.73343488863374839</v>
      </c>
      <c r="F18" s="2">
        <v>8.5300743118741487</v>
      </c>
      <c r="G18" s="2">
        <v>90.235686555141214</v>
      </c>
      <c r="H18">
        <f t="shared" si="0"/>
        <v>99.999999999999972</v>
      </c>
      <c r="J18" s="3">
        <f t="shared" si="1"/>
        <v>9.7643134448587556</v>
      </c>
      <c r="K18" s="3">
        <f>J18/(1+Inputs!$C$6)^'Markov_Gold standard'!B18</f>
        <v>6.0322150407874302</v>
      </c>
      <c r="M18" s="2">
        <f>D18*Inputs!$D$34+'Markov_Gold standard'!E18*Inputs!$D$35+'Markov_Gold standard'!F18*Inputs!$D$36</f>
        <v>2.633471359902539</v>
      </c>
      <c r="N18">
        <f>M18/(1+Inputs!$C$6)^'Markov_Gold standard'!B18</f>
        <v>1.6269106513629352</v>
      </c>
      <c r="P18" s="5">
        <f>(D18*(Inputs!$J$25+Inputs!$M$25)+E18*(Inputs!$J$26+Inputs!$M$26)+F18*(Inputs!$J$27+Inputs!$M$27)+G18*Inputs!$P$24)+(Inputs!$C$26+Inputs!$F$26)*'Markov_Gold standard'!J18</f>
        <v>1118952.081547719</v>
      </c>
      <c r="Q18" s="4">
        <f>P18/(1+Inputs!$C$5)^'Markov_Gold standard'!B18</f>
        <v>691268.22017235961</v>
      </c>
    </row>
    <row r="19" spans="2:17" x14ac:dyDescent="0.3">
      <c r="B19">
        <v>15</v>
      </c>
      <c r="D19" s="2">
        <f t="array" ref="D19:G19">MMULT(D18:G18,Inputs!$C$13:$F$16)</f>
        <v>0.34305090738033783</v>
      </c>
      <c r="E19" s="2">
        <v>0.51324943876704443</v>
      </c>
      <c r="F19" s="2">
        <v>6.8248186727227722</v>
      </c>
      <c r="G19" s="2">
        <v>92.318880981129809</v>
      </c>
      <c r="H19">
        <f t="shared" si="0"/>
        <v>99.999999999999957</v>
      </c>
      <c r="J19" s="3">
        <f t="shared" si="1"/>
        <v>7.6811190188701541</v>
      </c>
      <c r="K19" s="3">
        <f>J19/(1+Inputs!$C$6)^'Markov_Gold standard'!B19</f>
        <v>4.5847878829041608</v>
      </c>
      <c r="M19" s="2">
        <f>D19*Inputs!$D$34+'Markov_Gold standard'!E19*Inputs!$D$35+'Markov_Gold standard'!F19*Inputs!$D$36</f>
        <v>2.0073216863854375</v>
      </c>
      <c r="N19">
        <f>M19/(1+Inputs!$C$6)^'Markov_Gold standard'!B19</f>
        <v>1.1981514831655904</v>
      </c>
      <c r="P19" s="5">
        <f>(D19*(Inputs!$J$25+Inputs!$M$25)+E19*(Inputs!$J$26+Inputs!$M$26)+F19*(Inputs!$J$27+Inputs!$M$27)+G19*Inputs!$P$24)+(Inputs!$C$26+Inputs!$F$26)*'Markov_Gold standard'!J19</f>
        <v>1094745.3934977225</v>
      </c>
      <c r="Q19" s="4">
        <f>P19/(1+Inputs!$C$5)^'Markov_Gold standard'!B19</f>
        <v>653443.25516151101</v>
      </c>
    </row>
    <row r="20" spans="2:17" x14ac:dyDescent="0.3">
      <c r="B20">
        <v>16</v>
      </c>
      <c r="D20" s="2">
        <f t="array" ref="D20:G20">MMULT(D19:G19,Inputs!$C$13:$F$16)</f>
        <v>0.23498987155553144</v>
      </c>
      <c r="E20" s="2">
        <v>0.35804040342696986</v>
      </c>
      <c r="F20" s="2">
        <v>5.4269636387399034</v>
      </c>
      <c r="G20" s="2">
        <v>93.980006086277555</v>
      </c>
      <c r="H20">
        <f t="shared" si="0"/>
        <v>99.999999999999957</v>
      </c>
      <c r="J20" s="3">
        <f t="shared" si="1"/>
        <v>6.0199939137224048</v>
      </c>
      <c r="K20" s="3">
        <f>J20/(1+Inputs!$C$6)^'Markov_Gold standard'!B20</f>
        <v>3.4717660785307514</v>
      </c>
      <c r="M20" s="2">
        <f>D20*Inputs!$D$34+'Markov_Gold standard'!E20*Inputs!$D$35+'Markov_Gold standard'!F20*Inputs!$D$36</f>
        <v>1.5296098743754893</v>
      </c>
      <c r="N20">
        <f>M20/(1+Inputs!$C$6)^'Markov_Gold standard'!B20</f>
        <v>0.88213505716965812</v>
      </c>
      <c r="P20" s="5">
        <f>(D20*(Inputs!$J$25+Inputs!$M$25)+E20*(Inputs!$J$26+Inputs!$M$26)+F20*(Inputs!$J$27+Inputs!$M$27)+G20*Inputs!$P$24)+(Inputs!$C$26+Inputs!$F$26)*'Markov_Gold standard'!J20</f>
        <v>1075049.7265819283</v>
      </c>
      <c r="Q20" s="4">
        <f>P20/(1+Inputs!$C$5)^'Markov_Gold standard'!B20</f>
        <v>619987.53270716395</v>
      </c>
    </row>
    <row r="21" spans="2:17" x14ac:dyDescent="0.3">
      <c r="B21">
        <v>17</v>
      </c>
      <c r="D21" s="2">
        <f t="array" ref="D21:G21">MMULT(D20:G20,Inputs!$C$13:$F$16)</f>
        <v>0.16096806201553904</v>
      </c>
      <c r="E21" s="2">
        <v>0.2491105409189148</v>
      </c>
      <c r="F21" s="2">
        <v>4.2927865517514192</v>
      </c>
      <c r="G21" s="2">
        <v>95.297134845314091</v>
      </c>
      <c r="H21">
        <f t="shared" si="0"/>
        <v>99.999999999999957</v>
      </c>
      <c r="J21" s="3">
        <f t="shared" si="1"/>
        <v>4.7028651546858731</v>
      </c>
      <c r="K21" s="3">
        <f>J21/(1+Inputs!$C$6)^'Markov_Gold standard'!B21</f>
        <v>2.6204542383621465</v>
      </c>
      <c r="M21" s="2">
        <f>D21*Inputs!$D$34+'Markov_Gold standard'!E21*Inputs!$D$35+'Markov_Gold standard'!F21*Inputs!$D$36</f>
        <v>1.1653504177615637</v>
      </c>
      <c r="N21">
        <f>M21/(1+Inputs!$C$6)^'Markov_Gold standard'!B21</f>
        <v>0.64933765714240688</v>
      </c>
      <c r="P21" s="5">
        <f>(D21*(Inputs!$J$25+Inputs!$M$25)+E21*(Inputs!$J$26+Inputs!$M$26)+F21*(Inputs!$J$27+Inputs!$M$27)+G21*Inputs!$P$24)+(Inputs!$C$26+Inputs!$F$26)*'Markov_Gold standard'!J21</f>
        <v>1059168.0671969713</v>
      </c>
      <c r="Q21" s="4">
        <f>P21/(1+Inputs!$C$5)^'Markov_Gold standard'!B21</f>
        <v>590172.45009856869</v>
      </c>
    </row>
    <row r="22" spans="2:17" x14ac:dyDescent="0.3">
      <c r="B22">
        <v>18</v>
      </c>
      <c r="D22" s="2">
        <f t="array" ref="D22:G22">MMULT(D21:G21,Inputs!$C$13:$F$16)</f>
        <v>0.11026312248064425</v>
      </c>
      <c r="E22" s="2">
        <v>0.17293702781403517</v>
      </c>
      <c r="F22" s="2">
        <v>3.3803331082523833</v>
      </c>
      <c r="G22" s="2">
        <v>96.336466741452895</v>
      </c>
      <c r="H22">
        <f t="shared" si="0"/>
        <v>99.999999999999957</v>
      </c>
      <c r="J22" s="3">
        <f t="shared" si="1"/>
        <v>3.6635332585470626</v>
      </c>
      <c r="K22" s="3">
        <f>J22/(1+Inputs!$C$6)^'Markov_Gold standard'!B22</f>
        <v>1.97230393985188</v>
      </c>
      <c r="M22" s="2">
        <f>D22*Inputs!$D$34+'Markov_Gold standard'!E22*Inputs!$D$35+'Markov_Gold standard'!F22*Inputs!$D$36</f>
        <v>0.88771249996217938</v>
      </c>
      <c r="N22">
        <f>M22/(1+Inputs!$C$6)^'Markov_Gold standard'!B22</f>
        <v>0.47790991307269898</v>
      </c>
      <c r="P22" s="5">
        <f>(D22*(Inputs!$J$25+Inputs!$M$25)+E22*(Inputs!$J$26+Inputs!$M$26)+F22*(Inputs!$J$27+Inputs!$M$27)+G22*Inputs!$P$24)+(Inputs!$C$26+Inputs!$F$26)*'Markov_Gold standard'!J22</f>
        <v>1046457.6055126969</v>
      </c>
      <c r="Q22" s="4">
        <f>P22/(1+Inputs!$C$5)^'Markov_Gold standard'!B22</f>
        <v>563372.10899491084</v>
      </c>
    </row>
    <row r="23" spans="2:17" x14ac:dyDescent="0.3">
      <c r="B23">
        <v>19</v>
      </c>
      <c r="D23" s="2">
        <f t="array" ref="D23:G23">MMULT(D22:G22,Inputs!$C$13:$F$16)</f>
        <v>7.553023889924132E-2</v>
      </c>
      <c r="E23" s="2">
        <v>0.11983046319422289</v>
      </c>
      <c r="F23" s="2">
        <v>2.6514605855386741</v>
      </c>
      <c r="G23" s="2">
        <v>97.153178712367819</v>
      </c>
      <c r="H23">
        <f t="shared" si="0"/>
        <v>99.999999999999957</v>
      </c>
      <c r="J23" s="3">
        <f t="shared" si="1"/>
        <v>2.8468212876321384</v>
      </c>
      <c r="K23" s="3">
        <f>J23/(1+Inputs!$C$6)^'Markov_Gold standard'!B23</f>
        <v>1.4807902922760743</v>
      </c>
      <c r="M23" s="2">
        <f>D23*Inputs!$D$34+'Markov_Gold standard'!E23*Inputs!$D$35+'Markov_Gold standard'!F23*Inputs!$D$36</f>
        <v>0.6761591331932969</v>
      </c>
      <c r="N23">
        <f>M23/(1+Inputs!$C$6)^'Markov_Gold standard'!B23</f>
        <v>0.35170802073748547</v>
      </c>
      <c r="P23" s="5">
        <f>(D23*(Inputs!$J$25+Inputs!$M$25)+E23*(Inputs!$J$26+Inputs!$M$26)+F23*(Inputs!$J$27+Inputs!$M$27)+G23*Inputs!$P$24)+(Inputs!$C$26+Inputs!$F$26)*'Markov_Gold standard'!J23</f>
        <v>1036349.2095074079</v>
      </c>
      <c r="Q23" s="4">
        <f>P23/(1+Inputs!$C$5)^'Markov_Gold standard'!B23</f>
        <v>539062.9385531185</v>
      </c>
    </row>
    <row r="24" spans="2:17" x14ac:dyDescent="0.3">
      <c r="B24">
        <v>20</v>
      </c>
      <c r="D24" s="2">
        <f t="array" ref="D24:G24">MMULT(D23:G23,Inputs!$C$13:$F$16)</f>
        <v>5.1738213645980309E-2</v>
      </c>
      <c r="E24" s="2">
        <v>8.2899552376441518E-2</v>
      </c>
      <c r="F24" s="2">
        <v>2.0727223218518023</v>
      </c>
      <c r="G24" s="2">
        <v>97.792639912125736</v>
      </c>
      <c r="H24">
        <f t="shared" si="0"/>
        <v>99.999999999999957</v>
      </c>
      <c r="J24" s="3">
        <f t="shared" si="1"/>
        <v>2.2073600878742239</v>
      </c>
      <c r="K24" s="3">
        <f>J24/(1+Inputs!$C$6)^'Markov_Gold standard'!B24</f>
        <v>1.1093438748216795</v>
      </c>
      <c r="M24" s="2">
        <f>D24*Inputs!$D$34+'Markov_Gold standard'!E24*Inputs!$D$35+'Markov_Gold standard'!F24*Inputs!$D$36</f>
        <v>0.51499356569642973</v>
      </c>
      <c r="N24">
        <f>M24/(1+Inputs!$C$6)^'Markov_Gold standard'!B24</f>
        <v>0.25881819682084589</v>
      </c>
      <c r="P24" s="5">
        <f>(D24*(Inputs!$J$25+Inputs!$M$25)+E24*(Inputs!$J$26+Inputs!$M$26)+F24*(Inputs!$J$27+Inputs!$M$27)+G24*Inputs!$P$24)+(Inputs!$C$26+Inputs!$F$26)*'Markov_Gold standard'!J24</f>
        <v>1028353.1999854987</v>
      </c>
      <c r="Q24" s="4">
        <f>P24/(1+Inputs!$C$5)^'Markov_Gold standard'!B24</f>
        <v>516815.2354588508</v>
      </c>
    </row>
    <row r="25" spans="2:17" x14ac:dyDescent="0.3">
      <c r="B25">
        <v>21</v>
      </c>
      <c r="D25" s="2">
        <f t="array" ref="D25:G25">MMULT(D24:G24,Inputs!$C$13:$F$16)</f>
        <v>3.5440676347496515E-2</v>
      </c>
      <c r="E25" s="2">
        <v>5.7272341690548151E-2</v>
      </c>
      <c r="F25" s="2">
        <v>1.6155391488326714</v>
      </c>
      <c r="G25" s="2">
        <v>98.29174783312925</v>
      </c>
      <c r="H25">
        <f t="shared" si="0"/>
        <v>99.999999999999972</v>
      </c>
      <c r="J25" s="3">
        <f t="shared" si="1"/>
        <v>1.708252166870716</v>
      </c>
      <c r="K25" s="3">
        <f>J25/(1+Inputs!$C$6)^'Markov_Gold standard'!B25</f>
        <v>0.82947754693304288</v>
      </c>
      <c r="M25" s="2">
        <f>D25*Inputs!$D$34+'Markov_Gold standard'!E25*Inputs!$D$35+'Markov_Gold standard'!F25*Inputs!$D$36</f>
        <v>0.39223146057813746</v>
      </c>
      <c r="N25">
        <f>M25/(1+Inputs!$C$6)^'Markov_Gold standard'!B25</f>
        <v>0.19045618443224893</v>
      </c>
      <c r="P25" s="5">
        <f>(D25*(Inputs!$J$25+Inputs!$M$25)+E25*(Inputs!$J$26+Inputs!$M$26)+F25*(Inputs!$J$27+Inputs!$M$27)+G25*Inputs!$P$24)+(Inputs!$C$26+Inputs!$F$26)*'Markov_Gold standard'!J25</f>
        <v>1022057.0841183689</v>
      </c>
      <c r="Q25" s="4">
        <f>P25/(1+Inputs!$C$5)^'Markov_Gold standard'!B25</f>
        <v>496281.18108174164</v>
      </c>
    </row>
    <row r="26" spans="2:17" x14ac:dyDescent="0.3">
      <c r="B26">
        <v>22</v>
      </c>
      <c r="D26" s="2">
        <f t="array" ref="D26:G26">MMULT(D25:G25,Inputs!$C$13:$F$16)</f>
        <v>2.4276863298035113E-2</v>
      </c>
      <c r="E26" s="2">
        <v>3.9521298452386167E-2</v>
      </c>
      <c r="F26" s="2">
        <v>1.2559608052681446</v>
      </c>
      <c r="G26" s="2">
        <v>98.680241032981399</v>
      </c>
      <c r="H26">
        <f t="shared" si="0"/>
        <v>99.999999999999972</v>
      </c>
      <c r="J26" s="3">
        <f t="shared" si="1"/>
        <v>1.3197589670185659</v>
      </c>
      <c r="K26" s="3">
        <f>J26/(1+Inputs!$C$6)^'Markov_Gold standard'!B26</f>
        <v>0.61916575182273914</v>
      </c>
      <c r="M26" s="2">
        <f>D26*Inputs!$D$34+'Markov_Gold standard'!E26*Inputs!$D$35+'Markov_Gold standard'!F26*Inputs!$D$36</f>
        <v>0.29873018201591151</v>
      </c>
      <c r="N26">
        <f>M26/(1+Inputs!$C$6)^'Markov_Gold standard'!B26</f>
        <v>0.14014945331864037</v>
      </c>
      <c r="P26" s="5">
        <f>(D26*(Inputs!$J$25+Inputs!$M$25)+E26*(Inputs!$J$26+Inputs!$M$26)+F26*(Inputs!$J$27+Inputs!$M$27)+G26*Inputs!$P$24)+(Inputs!$C$26+Inputs!$F$26)*'Markov_Gold standard'!J26</f>
        <v>1017118.9884959058</v>
      </c>
      <c r="Q26" s="4">
        <f>P26/(1+Inputs!$C$5)^'Markov_Gold standard'!B26</f>
        <v>477182.01500682975</v>
      </c>
    </row>
    <row r="27" spans="2:17" x14ac:dyDescent="0.3">
      <c r="B27">
        <v>23</v>
      </c>
      <c r="D27" s="2">
        <f t="array" ref="D27:G27">MMULT(D26:G26,Inputs!$C$13:$F$16)</f>
        <v>1.6629651359154052E-2</v>
      </c>
      <c r="E27" s="2">
        <v>2.7244777098923492E-2</v>
      </c>
      <c r="F27" s="2">
        <v>0.97421633394439122</v>
      </c>
      <c r="G27" s="2">
        <v>98.981909237597492</v>
      </c>
      <c r="H27">
        <f t="shared" si="0"/>
        <v>99.999999999999957</v>
      </c>
      <c r="J27" s="3">
        <f t="shared" si="1"/>
        <v>1.0180907624024687</v>
      </c>
      <c r="K27" s="3">
        <f>J27/(1+Inputs!$C$6)^'Markov_Gold standard'!B27</f>
        <v>0.46148591627830532</v>
      </c>
      <c r="M27" s="2">
        <f>D27*Inputs!$D$34+'Markov_Gold standard'!E27*Inputs!$D$35+'Markov_Gold standard'!F27*Inputs!$D$36</f>
        <v>0.22751905812641718</v>
      </c>
      <c r="N27">
        <f>M27/(1+Inputs!$C$6)^'Markov_Gold standard'!B27</f>
        <v>0.10313112041452704</v>
      </c>
      <c r="P27" s="5">
        <f>(D27*(Inputs!$J$25+Inputs!$M$25)+E27*(Inputs!$J$26+Inputs!$M$26)+F27*(Inputs!$J$27+Inputs!$M$27)+G27*Inputs!$P$24)+(Inputs!$C$26+Inputs!$F$26)*'Markov_Gold standard'!J27</f>
        <v>1013259.1770698524</v>
      </c>
      <c r="Q27" s="4">
        <f>P27/(1+Inputs!$C$5)^'Markov_Gold standard'!B27</f>
        <v>459295.82805961091</v>
      </c>
    </row>
    <row r="28" spans="2:17" x14ac:dyDescent="0.3">
      <c r="B28">
        <v>24</v>
      </c>
      <c r="D28" s="2">
        <f t="array" ref="D28:G28">MMULT(D27:G27,Inputs!$C$13:$F$16)</f>
        <v>1.1391311181020526E-2</v>
      </c>
      <c r="E28" s="2">
        <v>1.8765594157549817E-2</v>
      </c>
      <c r="F28" s="2">
        <v>0.75417916856131562</v>
      </c>
      <c r="G28" s="2">
        <v>99.215663926100078</v>
      </c>
      <c r="H28">
        <f t="shared" si="0"/>
        <v>99.999999999999957</v>
      </c>
      <c r="J28" s="3">
        <f t="shared" si="1"/>
        <v>0.78433607389988591</v>
      </c>
      <c r="K28" s="3">
        <f>J28/(1+Inputs!$C$6)^'Markov_Gold standard'!B28</f>
        <v>0.34350557893521044</v>
      </c>
      <c r="M28" s="2">
        <f>D28*Inputs!$D$34+'Markov_Gold standard'!E28*Inputs!$D$35+'Markov_Gold standard'!F28*Inputs!$D$36</f>
        <v>0.173285649977589</v>
      </c>
      <c r="N28">
        <f>M28/(1+Inputs!$C$6)^'Markov_Gold standard'!B28</f>
        <v>7.589168660921973E-2</v>
      </c>
      <c r="P28" s="5">
        <f>(D28*(Inputs!$J$25+Inputs!$M$25)+E28*(Inputs!$J$26+Inputs!$M$26)+F28*(Inputs!$J$27+Inputs!$M$27)+G28*Inputs!$P$24)+(Inputs!$C$26+Inputs!$F$26)*'Markov_Gold standard'!J28</f>
        <v>1010251.1083953395</v>
      </c>
      <c r="Q28" s="4">
        <f>P28/(1+Inputs!$C$5)^'Markov_Gold standard'!B28</f>
        <v>442446.6799465025</v>
      </c>
    </row>
    <row r="29" spans="2:17" x14ac:dyDescent="0.3">
      <c r="B29">
        <v>25</v>
      </c>
      <c r="D29" s="2">
        <f t="array" ref="D29:G29">MMULT(D28:G28,Inputs!$C$13:$F$16)</f>
        <v>7.8030481589990612E-3</v>
      </c>
      <c r="E29" s="2">
        <v>1.2915773417414811E-2</v>
      </c>
      <c r="F29" s="2">
        <v>0.58282250602154839</v>
      </c>
      <c r="G29" s="2">
        <v>99.396458672402005</v>
      </c>
      <c r="H29">
        <f t="shared" si="0"/>
        <v>99.999999999999972</v>
      </c>
      <c r="J29" s="3">
        <f t="shared" si="1"/>
        <v>0.60354132759796231</v>
      </c>
      <c r="K29" s="3">
        <f>J29/(1+Inputs!$C$6)^'Markov_Gold standard'!B29</f>
        <v>0.25538669567308975</v>
      </c>
      <c r="M29" s="2">
        <f>D29*Inputs!$D$34+'Markov_Gold standard'!E29*Inputs!$D$35+'Markov_Gold standard'!F29*Inputs!$D$36</f>
        <v>0.13198249726872846</v>
      </c>
      <c r="N29">
        <f>M29/(1+Inputs!$C$6)^'Markov_Gold standard'!B29</f>
        <v>5.5847996355596972E-2</v>
      </c>
      <c r="P29" s="5">
        <f>(D29*(Inputs!$J$25+Inputs!$M$25)+E29*(Inputs!$J$26+Inputs!$M$26)+F29*(Inputs!$J$27+Inputs!$M$27)+G29*Inputs!$P$24)+(Inputs!$C$26+Inputs!$F$26)*'Markov_Gold standard'!J29</f>
        <v>1007912.865042786</v>
      </c>
      <c r="Q29" s="4">
        <f>P29/(1+Inputs!$C$5)^'Markov_Gold standard'!B29</f>
        <v>426495.29428934347</v>
      </c>
    </row>
    <row r="31" spans="2:17" x14ac:dyDescent="0.3">
      <c r="J31" s="3">
        <f>SUM(J4:J29)/Inputs!$C$7</f>
        <v>7.7914449647387576</v>
      </c>
      <c r="K31" s="3">
        <f>SUM(K4:K29)/Inputs!$C$7</f>
        <v>6.6524813406642398</v>
      </c>
      <c r="M31" s="3">
        <f>SUM(M4:M29)/Inputs!$C$7</f>
        <v>4.3177470722607358</v>
      </c>
      <c r="N31" s="3">
        <f>SUM(N4:N29)/Inputs!$C$7</f>
        <v>3.86115088490111</v>
      </c>
      <c r="P31" s="3">
        <f>SUM(P4:P29)/Inputs!$C$7</f>
        <v>313974.32809391094</v>
      </c>
      <c r="Q31" s="3">
        <f>SUM(Q4:Q29)/Inputs!$C$7</f>
        <v>217658.78330364294</v>
      </c>
    </row>
  </sheetData>
  <mergeCells count="4">
    <mergeCell ref="D2:G2"/>
    <mergeCell ref="J2:K2"/>
    <mergeCell ref="M2:N2"/>
    <mergeCell ref="P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A025-625D-4426-B53D-AD26C705F5AD}">
  <dimension ref="B2:Q31"/>
  <sheetViews>
    <sheetView workbookViewId="0">
      <selection activeCell="D5" sqref="D5"/>
    </sheetView>
  </sheetViews>
  <sheetFormatPr defaultRowHeight="14.4" x14ac:dyDescent="0.3"/>
  <cols>
    <col min="4" max="4" width="11.5546875" bestFit="1" customWidth="1"/>
    <col min="5" max="7" width="10.5546875" bestFit="1" customWidth="1"/>
    <col min="16" max="17" width="9.5546875" bestFit="1" customWidth="1"/>
  </cols>
  <sheetData>
    <row r="2" spans="2:17" x14ac:dyDescent="0.3">
      <c r="D2" s="11" t="s">
        <v>26</v>
      </c>
      <c r="E2" s="11"/>
      <c r="F2" s="11"/>
      <c r="G2" s="11"/>
      <c r="J2" s="11" t="s">
        <v>28</v>
      </c>
      <c r="K2" s="11"/>
      <c r="M2" s="11" t="s">
        <v>31</v>
      </c>
      <c r="N2" s="11"/>
      <c r="P2" s="11" t="s">
        <v>32</v>
      </c>
      <c r="Q2" s="11"/>
    </row>
    <row r="3" spans="2:17" x14ac:dyDescent="0.3">
      <c r="B3" t="s">
        <v>25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J3" t="s">
        <v>30</v>
      </c>
      <c r="K3" t="s">
        <v>29</v>
      </c>
      <c r="M3" t="s">
        <v>30</v>
      </c>
      <c r="N3" t="s">
        <v>29</v>
      </c>
      <c r="P3" t="s">
        <v>30</v>
      </c>
      <c r="Q3" t="s">
        <v>29</v>
      </c>
    </row>
    <row r="4" spans="2:17" x14ac:dyDescent="0.3">
      <c r="B4">
        <v>0</v>
      </c>
      <c r="D4" s="5">
        <f>Inputs!C7</f>
        <v>100</v>
      </c>
      <c r="E4" s="5">
        <v>0</v>
      </c>
      <c r="F4" s="5">
        <v>0</v>
      </c>
      <c r="G4" s="5">
        <v>0</v>
      </c>
      <c r="H4">
        <f>SUM(D4:G4)</f>
        <v>100</v>
      </c>
      <c r="J4" s="3">
        <f>SUM(D4:F4)</f>
        <v>100</v>
      </c>
      <c r="K4" s="3">
        <f>J4/(1+Inputs!$C$6)^Markov_Test!B4</f>
        <v>100</v>
      </c>
      <c r="M4" s="2">
        <f>D4*Inputs!$D$34+Markov_Test!E4*Inputs!$D$35+Markov_Test!F4*Inputs!$D$36</f>
        <v>90</v>
      </c>
      <c r="N4">
        <f>M4/(1+Inputs!$C$6)^Markov_Test!B4</f>
        <v>90</v>
      </c>
      <c r="P4" s="5">
        <f>(D4*(Inputs!$J$25+Inputs!$M$25)+E4*(Inputs!$J$26+Inputs!$M$26)+F4*(Inputs!$J$27+Inputs!$M$27)+G4*Inputs!$P$24)+(Inputs!$C$25+Inputs!$F$25)*Markov_Test!J4</f>
        <v>1335000</v>
      </c>
      <c r="Q4" s="4">
        <f>P4/(1+Inputs!$C$5)^Markov_Test!B4</f>
        <v>1335000</v>
      </c>
    </row>
    <row r="5" spans="2:17" x14ac:dyDescent="0.3">
      <c r="B5">
        <v>1</v>
      </c>
      <c r="D5" s="2">
        <f t="array" ref="D5:G5">MMULT(D4:G4,Inputs!$N$13:$Q$16)</f>
        <v>77.067999999999998</v>
      </c>
      <c r="E5" s="2">
        <v>11.0656</v>
      </c>
      <c r="F5" s="2">
        <v>8.9543999999999997</v>
      </c>
      <c r="G5" s="2">
        <v>2.9119999999999999</v>
      </c>
      <c r="H5">
        <f t="shared" ref="H5:H29" si="0">SUM(D5:G5)</f>
        <v>100</v>
      </c>
      <c r="J5" s="3">
        <f>SUM(D5:F5)</f>
        <v>97.087999999999994</v>
      </c>
      <c r="K5" s="3">
        <f>J5/(1+Inputs!$C$6)^Markov_Test!B5</f>
        <v>93.804830917874398</v>
      </c>
      <c r="M5" s="2">
        <f>D5*Inputs!$D$34+Markov_Test!E5*Inputs!$D$35+Markov_Test!F5*Inputs!$D$36</f>
        <v>78.344719999999995</v>
      </c>
      <c r="N5">
        <f>M5/(1+Inputs!$C$6)^Markov_Test!B5</f>
        <v>75.695381642512075</v>
      </c>
      <c r="P5" s="5">
        <f>(D5*(Inputs!$J$25+Inputs!$M$25)+E5*(Inputs!$J$26+Inputs!$M$26)+F5*(Inputs!$J$27+Inputs!$M$27)+G5*Inputs!$P$24)+(Inputs!$C$25+Inputs!$F$25)*Markov_Test!J5</f>
        <v>1496980</v>
      </c>
      <c r="Q5" s="4">
        <f>P5/(1+Inputs!$C$5)^Markov_Test!B5</f>
        <v>1446357.4879227055</v>
      </c>
    </row>
    <row r="6" spans="2:17" x14ac:dyDescent="0.3">
      <c r="B6">
        <v>2</v>
      </c>
      <c r="D6" s="2">
        <f t="array" ref="D6:G6">MMULT(D5:G5,Inputs!$N$13:$Q$16)</f>
        <v>59.394766240000003</v>
      </c>
      <c r="E6" s="2">
        <v>16.339110860799998</v>
      </c>
      <c r="F6" s="2">
        <v>17.195918521599999</v>
      </c>
      <c r="G6" s="2">
        <v>7.0702043775999996</v>
      </c>
      <c r="H6">
        <f t="shared" si="0"/>
        <v>100</v>
      </c>
      <c r="J6" s="3">
        <f t="shared" ref="J6:J29" si="1">SUM(D6:F6)</f>
        <v>92.929795622400007</v>
      </c>
      <c r="K6" s="3">
        <f>J6/(1+Inputs!$C$6)^Markov_Test!B6</f>
        <v>86.750958596373323</v>
      </c>
      <c r="M6" s="2">
        <f>D6*Inputs!$D$34+Markov_Test!E6*Inputs!$D$35+Markov_Test!F6*Inputs!$D$36</f>
        <v>67.514895379839999</v>
      </c>
      <c r="N6">
        <f>M6/(1+Inputs!$C$6)^Markov_Test!B6</f>
        <v>63.025877271198866</v>
      </c>
      <c r="P6" s="5">
        <f>(D6*(Inputs!$J$25+Inputs!$M$25)+E6*(Inputs!$J$26+Inputs!$M$26)+F6*(Inputs!$J$27+Inputs!$M$27)+G6*Inputs!$P$24)+(Inputs!$C$25+Inputs!$F$25)*Markov_Test!J6</f>
        <v>1616557.3104198398</v>
      </c>
      <c r="Q6" s="4">
        <f>P6/(1+Inputs!$C$5)^Markov_Test!B6</f>
        <v>1509073.5470324536</v>
      </c>
    </row>
    <row r="7" spans="2:17" x14ac:dyDescent="0.3">
      <c r="B7">
        <v>3</v>
      </c>
      <c r="D7" s="2">
        <f t="array" ref="D7:G7">MMULT(D6:G6,Inputs!$N$13:$Q$16)</f>
        <v>45.774358445843205</v>
      </c>
      <c r="E7" s="2">
        <v>18.105969540361826</v>
      </c>
      <c r="F7" s="2">
        <v>23.805189144759858</v>
      </c>
      <c r="G7" s="2">
        <v>12.31448286903511</v>
      </c>
      <c r="H7">
        <f t="shared" si="0"/>
        <v>100</v>
      </c>
      <c r="J7" s="3">
        <f t="shared" si="1"/>
        <v>87.685517130964882</v>
      </c>
      <c r="K7" s="3">
        <f>J7/(1+Inputs!$C$6)^Markov_Test!B7</f>
        <v>79.087312569002194</v>
      </c>
      <c r="M7" s="2">
        <f>D7*Inputs!$D$34+Markov_Test!E7*Inputs!$D$35+Markov_Test!F7*Inputs!$D$36</f>
        <v>57.726840631446038</v>
      </c>
      <c r="N7">
        <f>M7/(1+Inputs!$C$6)^Markov_Test!B7</f>
        <v>52.06630282879317</v>
      </c>
      <c r="P7" s="5">
        <f>(D7*(Inputs!$J$25+Inputs!$M$25)+E7*(Inputs!$J$26+Inputs!$M$26)+F7*(Inputs!$J$27+Inputs!$M$27)+G7*Inputs!$P$24)+(Inputs!$C$25+Inputs!$F$25)*Markov_Test!J7</f>
        <v>1693743.7889724195</v>
      </c>
      <c r="Q7" s="4">
        <f>P7/(1+Inputs!$C$5)^Markov_Test!B7</f>
        <v>1527659.8557341918</v>
      </c>
    </row>
    <row r="8" spans="2:17" x14ac:dyDescent="0.3">
      <c r="B8">
        <v>4</v>
      </c>
      <c r="D8" s="2">
        <f t="array" ref="D8:G8">MMULT(D7:G7,Inputs!$N$13:$Q$16)</f>
        <v>35.277382567042444</v>
      </c>
      <c r="E8" s="2">
        <v>17.845994035090154</v>
      </c>
      <c r="F8" s="2">
        <v>28.511457356769416</v>
      </c>
      <c r="G8" s="2">
        <v>18.365166041097989</v>
      </c>
      <c r="H8">
        <f t="shared" si="0"/>
        <v>100</v>
      </c>
      <c r="J8" s="3">
        <f t="shared" si="1"/>
        <v>81.634833958902007</v>
      </c>
      <c r="K8" s="3">
        <f>J8/(1+Inputs!$C$6)^Markov_Test!B8</f>
        <v>71.140041562948639</v>
      </c>
      <c r="M8" s="2">
        <f>D8*Inputs!$D$34+Markov_Test!E8*Inputs!$D$35+Markov_Test!F8*Inputs!$D$36</f>
        <v>49.051831904500681</v>
      </c>
      <c r="N8">
        <f>M8/(1+Inputs!$C$6)^Markov_Test!B8</f>
        <v>42.745837667553978</v>
      </c>
      <c r="P8" s="5">
        <f>(D8*(Inputs!$J$25+Inputs!$M$25)+E8*(Inputs!$J$26+Inputs!$M$26)+F8*(Inputs!$J$27+Inputs!$M$27)+G8*Inputs!$P$24)+(Inputs!$C$25+Inputs!$F$25)*Markov_Test!J8</f>
        <v>1733355.609575775</v>
      </c>
      <c r="Q8" s="4">
        <f>P8/(1+Inputs!$C$5)^Markov_Test!B8</f>
        <v>1510519.2738025303</v>
      </c>
    </row>
    <row r="9" spans="2:17" x14ac:dyDescent="0.3">
      <c r="B9">
        <v>5</v>
      </c>
      <c r="D9" s="2">
        <f t="array" ref="D9:G9">MMULT(D8:G8,Inputs!$N$13:$Q$16)</f>
        <v>27.187573196768273</v>
      </c>
      <c r="E9" s="2">
        <v>16.500927082780368</v>
      </c>
      <c r="F9" s="2">
        <v>31.39441238694825</v>
      </c>
      <c r="G9" s="2">
        <v>24.917087333503115</v>
      </c>
      <c r="H9">
        <f t="shared" si="0"/>
        <v>100.00000000000001</v>
      </c>
      <c r="J9" s="3">
        <f t="shared" si="1"/>
        <v>75.082912666496895</v>
      </c>
      <c r="K9" s="3">
        <f>J9/(1+Inputs!$C$6)^Markov_Test!B9</f>
        <v>63.217797754772391</v>
      </c>
      <c r="M9" s="2">
        <f>D9*Inputs!$D$34+Markov_Test!E9*Inputs!$D$35+Markov_Test!F9*Inputs!$D$36</f>
        <v>41.473300958288341</v>
      </c>
      <c r="N9">
        <f>M9/(1+Inputs!$C$6)^Markov_Test!B9</f>
        <v>34.919406547926698</v>
      </c>
      <c r="P9" s="5">
        <f>(D9*(Inputs!$J$25+Inputs!$M$25)+E9*(Inputs!$J$26+Inputs!$M$26)+F9*(Inputs!$J$27+Inputs!$M$27)+G9*Inputs!$P$24)+(Inputs!$C$25+Inputs!$F$25)*Markov_Test!J9</f>
        <v>1742159.7538769934</v>
      </c>
      <c r="Q9" s="4">
        <f>P9/(1+Inputs!$C$5)^Markov_Test!B9</f>
        <v>1466851.7651452792</v>
      </c>
    </row>
    <row r="10" spans="2:17" x14ac:dyDescent="0.3">
      <c r="B10">
        <v>6</v>
      </c>
      <c r="D10" s="2">
        <f t="array" ref="D10:G10">MMULT(D9:G9,Inputs!$N$13:$Q$16)</f>
        <v>20.952918911285373</v>
      </c>
      <c r="E10" s="2">
        <v>14.656274516271258</v>
      </c>
      <c r="F10" s="2">
        <v>32.701925268406285</v>
      </c>
      <c r="G10" s="2">
        <v>31.688881304037093</v>
      </c>
      <c r="H10">
        <f t="shared" si="0"/>
        <v>100.00000000000001</v>
      </c>
      <c r="J10" s="3">
        <f t="shared" si="1"/>
        <v>68.311118695962918</v>
      </c>
      <c r="K10" s="3">
        <f>J10/(1+Inputs!$C$6)^Markov_Test!B10</f>
        <v>55.571139072549208</v>
      </c>
      <c r="M10" s="2">
        <f>D10*Inputs!$D$34+Markov_Test!E10*Inputs!$D$35+Markov_Test!F10*Inputs!$D$36</f>
        <v>34.924590509414415</v>
      </c>
      <c r="N10">
        <f>M10/(1+Inputs!$C$6)^Markov_Test!B10</f>
        <v>28.411176881593054</v>
      </c>
      <c r="P10" s="5">
        <f>(D10*(Inputs!$J$25+Inputs!$M$25)+E10*(Inputs!$J$26+Inputs!$M$26)+F10*(Inputs!$J$27+Inputs!$M$27)+G10*Inputs!$P$24)+(Inputs!$C$25+Inputs!$F$25)*Markov_Test!J10</f>
        <v>1727248.6487021139</v>
      </c>
      <c r="Q10" s="4">
        <f>P10/(1+Inputs!$C$5)^Markov_Test!B10</f>
        <v>1405117.8885988649</v>
      </c>
    </row>
    <row r="11" spans="2:17" x14ac:dyDescent="0.3">
      <c r="B11">
        <v>7</v>
      </c>
      <c r="D11" s="2">
        <f t="array" ref="D11:G11">MMULT(D10:G10,Inputs!$N$13:$Q$16)</f>
        <v>16.147995546549414</v>
      </c>
      <c r="E11" s="2">
        <v>12.664254500788878</v>
      </c>
      <c r="F11" s="2">
        <v>32.742513717069798</v>
      </c>
      <c r="G11" s="2">
        <v>38.445236235591913</v>
      </c>
      <c r="H11">
        <f t="shared" si="0"/>
        <v>100</v>
      </c>
      <c r="J11" s="3">
        <f t="shared" si="1"/>
        <v>61.554763764408094</v>
      </c>
      <c r="K11" s="3">
        <f>J11/(1+Inputs!$C$6)^Markov_Test!B11</f>
        <v>48.381487905852659</v>
      </c>
      <c r="M11" s="2">
        <f>D11*Inputs!$D$34+Markov_Test!E11*Inputs!$D$35+Markov_Test!F11*Inputs!$D$36</f>
        <v>29.313464160821201</v>
      </c>
      <c r="N11">
        <f>M11/(1+Inputs!$C$6)^Markov_Test!B11</f>
        <v>23.040117856734557</v>
      </c>
      <c r="P11" s="5">
        <f>(D11*(Inputs!$J$25+Inputs!$M$25)+E11*(Inputs!$J$26+Inputs!$M$26)+F11*(Inputs!$J$27+Inputs!$M$27)+G11*Inputs!$P$24)+(Inputs!$C$25+Inputs!$F$25)*Markov_Test!J11</f>
        <v>1695182.4094366189</v>
      </c>
      <c r="Q11" s="4">
        <f>P11/(1+Inputs!$C$5)^Markov_Test!B11</f>
        <v>1332398.0505273994</v>
      </c>
    </row>
    <row r="12" spans="2:17" x14ac:dyDescent="0.3">
      <c r="B12">
        <v>8</v>
      </c>
      <c r="D12" s="2">
        <f t="array" ref="D12:G12">MMULT(D11:G11,Inputs!$N$13:$Q$16)</f>
        <v>12.444937207814702</v>
      </c>
      <c r="E12" s="2">
        <v>10.726417876251832</v>
      </c>
      <c r="F12" s="2">
        <v>31.825199175905812</v>
      </c>
      <c r="G12" s="2">
        <v>45.003445740027658</v>
      </c>
      <c r="H12">
        <f t="shared" si="0"/>
        <v>100</v>
      </c>
      <c r="J12" s="3">
        <f t="shared" si="1"/>
        <v>54.996554259972342</v>
      </c>
      <c r="K12" s="3">
        <f>J12/(1+Inputs!$C$6)^Markov_Test!B12</f>
        <v>41.765018857097061</v>
      </c>
      <c r="M12" s="2">
        <f>D12*Inputs!$D$34+Markov_Test!E12*Inputs!$D$35+Markov_Test!F12*Inputs!$D$36</f>
        <v>24.537654941778086</v>
      </c>
      <c r="N12">
        <f>M12/(1+Inputs!$C$6)^Markov_Test!B12</f>
        <v>18.634178725233067</v>
      </c>
      <c r="P12" s="5">
        <f>(D12*(Inputs!$J$25+Inputs!$M$25)+E12*(Inputs!$J$26+Inputs!$M$26)+F12*(Inputs!$J$27+Inputs!$M$27)+G12*Inputs!$P$24)+(Inputs!$C$25+Inputs!$F$25)*Markov_Test!J12</f>
        <v>1651598.1354389421</v>
      </c>
      <c r="Q12" s="4">
        <f>P12/(1+Inputs!$C$5)^Markov_Test!B12</f>
        <v>1254242.7102775448</v>
      </c>
    </row>
    <row r="13" spans="2:17" x14ac:dyDescent="0.3">
      <c r="B13">
        <v>9</v>
      </c>
      <c r="D13" s="2">
        <f t="array" ref="D13:G13">MMULT(D12:G12,Inputs!$N$13:$Q$16)</f>
        <v>9.5910642073186345</v>
      </c>
      <c r="E13" s="2">
        <v>8.9487566334995954</v>
      </c>
      <c r="F13" s="2">
        <v>30.228778088022395</v>
      </c>
      <c r="G13" s="2">
        <v>51.231401071159375</v>
      </c>
      <c r="H13">
        <f t="shared" si="0"/>
        <v>100</v>
      </c>
      <c r="J13" s="3">
        <f t="shared" si="1"/>
        <v>48.768598928840625</v>
      </c>
      <c r="K13" s="3">
        <f>J13/(1+Inputs!$C$6)^Markov_Test!B13</f>
        <v>35.783031504383608</v>
      </c>
      <c r="M13" s="2">
        <f>D13*Inputs!$D$34+Markov_Test!E13*Inputs!$D$35+Markov_Test!F13*Inputs!$D$36</f>
        <v>20.494405215965987</v>
      </c>
      <c r="N13">
        <f>M13/(1+Inputs!$C$6)^Markov_Test!B13</f>
        <v>15.037379863558623</v>
      </c>
      <c r="P13" s="5">
        <f>(D13*(Inputs!$J$25+Inputs!$M$25)+E13*(Inputs!$J$26+Inputs!$M$26)+F13*(Inputs!$J$27+Inputs!$M$27)+G13*Inputs!$P$24)+(Inputs!$C$25+Inputs!$F$25)*Markov_Test!J13</f>
        <v>1601092.7047234052</v>
      </c>
      <c r="Q13" s="4">
        <f>P13/(1+Inputs!$C$5)^Markov_Test!B13</f>
        <v>1174771.3068024029</v>
      </c>
    </row>
    <row r="14" spans="2:17" x14ac:dyDescent="0.3">
      <c r="B14">
        <v>10</v>
      </c>
      <c r="D14" s="2">
        <f t="array" ref="D14:G14">MMULT(D13:G13,Inputs!$N$13:$Q$16)</f>
        <v>7.3916413632963254</v>
      </c>
      <c r="E14" s="2">
        <v>7.3781287234328126</v>
      </c>
      <c r="F14" s="2">
        <v>28.188816778437811</v>
      </c>
      <c r="G14" s="2">
        <v>57.04141313483305</v>
      </c>
      <c r="H14">
        <f t="shared" si="0"/>
        <v>100</v>
      </c>
      <c r="J14" s="3">
        <f t="shared" si="1"/>
        <v>42.95858686516695</v>
      </c>
      <c r="K14" s="3">
        <f>J14/(1+Inputs!$C$6)^Markov_Test!B14</f>
        <v>30.454150439102357</v>
      </c>
      <c r="M14" s="2">
        <f>D14*Inputs!$D$34+Markov_Test!E14*Inputs!$D$35+Markov_Test!F14*Inputs!$D$36</f>
        <v>17.086024252885586</v>
      </c>
      <c r="N14">
        <f>M14/(1+Inputs!$C$6)^Markov_Test!B14</f>
        <v>12.112604044372047</v>
      </c>
      <c r="P14" s="5">
        <f>(D14*(Inputs!$J$25+Inputs!$M$25)+E14*(Inputs!$J$26+Inputs!$M$26)+F14*(Inputs!$J$27+Inputs!$M$27)+G14*Inputs!$P$24)+(Inputs!$C$25+Inputs!$F$25)*Markov_Test!J14</f>
        <v>1547256.5277351649</v>
      </c>
      <c r="Q14" s="4">
        <f>P14/(1+Inputs!$C$5)^Markov_Test!B14</f>
        <v>1096879.2621467144</v>
      </c>
    </row>
    <row r="15" spans="2:17" x14ac:dyDescent="0.3">
      <c r="B15">
        <v>11</v>
      </c>
      <c r="D15" s="2">
        <f t="array" ref="D15:G15">MMULT(D14:G14,Inputs!$N$13:$Q$16)</f>
        <v>5.6965901658652118</v>
      </c>
      <c r="E15" s="2">
        <v>6.0260619950234586</v>
      </c>
      <c r="F15" s="2">
        <v>25.894875460500181</v>
      </c>
      <c r="G15" s="2">
        <v>62.382472378611148</v>
      </c>
      <c r="H15">
        <f t="shared" si="0"/>
        <v>100</v>
      </c>
      <c r="J15" s="3">
        <f t="shared" si="1"/>
        <v>37.617527621388852</v>
      </c>
      <c r="K15" s="3">
        <f>J15/(1+Inputs!$C$6)^Markov_Test!B15</f>
        <v>25.765964305361905</v>
      </c>
      <c r="M15" s="2">
        <f>D15*Inputs!$D$34+Markov_Test!E15*Inputs!$D$35+Markov_Test!F15*Inputs!$D$36</f>
        <v>14.222846538143976</v>
      </c>
      <c r="N15">
        <f>M15/(1+Inputs!$C$6)^Markov_Test!B15</f>
        <v>9.7418777733305966</v>
      </c>
      <c r="P15" s="5">
        <f>(D15*(Inputs!$J$25+Inputs!$M$25)+E15*(Inputs!$J$26+Inputs!$M$26)+F15*(Inputs!$J$27+Inputs!$M$27)+G15*Inputs!$P$24)+(Inputs!$C$25+Inputs!$F$25)*Markov_Test!J15</f>
        <v>1492782.4084932725</v>
      </c>
      <c r="Q15" s="4">
        <f>P15/(1+Inputs!$C$5)^Markov_Test!B15</f>
        <v>1022474.912227891</v>
      </c>
    </row>
    <row r="16" spans="2:17" x14ac:dyDescent="0.3">
      <c r="B16">
        <v>12</v>
      </c>
      <c r="D16" s="2">
        <f t="array" ref="D16:G16">MMULT(D15:G15,Inputs!$N$13:$Q$16)</f>
        <v>4.3902481090290015</v>
      </c>
      <c r="E16" s="2">
        <v>4.8840867309370992</v>
      </c>
      <c r="F16" s="2">
        <v>23.493244583047684</v>
      </c>
      <c r="G16" s="2">
        <v>67.232420576986215</v>
      </c>
      <c r="H16">
        <f t="shared" si="0"/>
        <v>100</v>
      </c>
      <c r="J16" s="3">
        <f t="shared" si="1"/>
        <v>32.767579423013785</v>
      </c>
      <c r="K16" s="3">
        <f>J16/(1+Inputs!$C$6)^Markov_Test!B16</f>
        <v>21.685036787513056</v>
      </c>
      <c r="M16" s="2">
        <f>D16*Inputs!$D$34+Markov_Test!E16*Inputs!$D$35+Markov_Test!F16*Inputs!$D$36</f>
        <v>11.824528589844753</v>
      </c>
      <c r="N16">
        <f>M16/(1+Inputs!$C$6)^Markov_Test!B16</f>
        <v>7.825275530901564</v>
      </c>
      <c r="P16" s="5">
        <f>(D16*(Inputs!$J$25+Inputs!$M$25)+E16*(Inputs!$J$26+Inputs!$M$26)+F16*(Inputs!$J$27+Inputs!$M$27)+G16*Inputs!$P$24)+(Inputs!$C$25+Inputs!$F$25)*Markov_Test!J16</f>
        <v>1439604.0043014016</v>
      </c>
      <c r="Q16" s="4">
        <f>P16/(1+Inputs!$C$5)^Markov_Test!B16</f>
        <v>952705.8861968189</v>
      </c>
    </row>
    <row r="17" spans="2:17" x14ac:dyDescent="0.3">
      <c r="B17">
        <v>13</v>
      </c>
      <c r="D17" s="2">
        <f t="array" ref="D17:G17">MMULT(D16:G16,Inputs!$N$13:$Q$16)</f>
        <v>3.3834764126664711</v>
      </c>
      <c r="E17" s="2">
        <v>3.9334255090804402</v>
      </c>
      <c r="F17" s="2">
        <v>21.092297265589274</v>
      </c>
      <c r="G17" s="2">
        <v>71.590800812663815</v>
      </c>
      <c r="H17">
        <f t="shared" si="0"/>
        <v>100</v>
      </c>
      <c r="J17" s="3">
        <f t="shared" si="1"/>
        <v>28.409199187336185</v>
      </c>
      <c r="K17" s="3">
        <f>J17/(1+Inputs!$C$6)^Markov_Test!B17</f>
        <v>18.164959941978925</v>
      </c>
      <c r="M17" s="2">
        <f>D17*Inputs!$D$34+Markov_Test!E17*Inputs!$D$35+Markov_Test!F17*Inputs!$D$36</f>
        <v>9.8203148054199652</v>
      </c>
      <c r="N17">
        <f>M17/(1+Inputs!$C$6)^Markov_Test!B17</f>
        <v>6.2791500697279146</v>
      </c>
      <c r="P17" s="5">
        <f>(D17*(Inputs!$J$25+Inputs!$M$25)+E17*(Inputs!$J$26+Inputs!$M$26)+F17*(Inputs!$J$27+Inputs!$M$27)+G17*Inputs!$P$24)+(Inputs!$C$25+Inputs!$F$25)*Markov_Test!J17</f>
        <v>1389037.809275639</v>
      </c>
      <c r="Q17" s="4">
        <f>P17/(1+Inputs!$C$5)^Markov_Test!B17</f>
        <v>888156.54383646254</v>
      </c>
    </row>
    <row r="18" spans="2:17" x14ac:dyDescent="0.3">
      <c r="B18">
        <v>14</v>
      </c>
      <c r="D18" s="2">
        <f t="array" ref="D18:G18">MMULT(D17:G17,Inputs!$N$13:$Q$16)</f>
        <v>2.6075776017137962</v>
      </c>
      <c r="E18" s="2">
        <v>3.1509598316737946</v>
      </c>
      <c r="F18" s="2">
        <v>18.768740107709213</v>
      </c>
      <c r="G18" s="2">
        <v>75.472722458903192</v>
      </c>
      <c r="H18">
        <f t="shared" si="0"/>
        <v>100</v>
      </c>
      <c r="J18" s="3">
        <f t="shared" si="1"/>
        <v>24.527277541096804</v>
      </c>
      <c r="K18" s="3">
        <f>J18/(1+Inputs!$C$6)^Markov_Test!B18</f>
        <v>15.152505429951619</v>
      </c>
      <c r="M18" s="2">
        <f>D18*Inputs!$D$34+Markov_Test!E18*Inputs!$D$35+Markov_Test!F18*Inputs!$D$36</f>
        <v>8.1486917536722245</v>
      </c>
      <c r="N18">
        <f>M18/(1+Inputs!$C$6)^Markov_Test!B18</f>
        <v>5.0341133799963886</v>
      </c>
      <c r="P18" s="5">
        <f>(D18*(Inputs!$J$25+Inputs!$M$25)+E18*(Inputs!$J$26+Inputs!$M$26)+F18*(Inputs!$J$27+Inputs!$M$27)+G18*Inputs!$P$24)+(Inputs!$C$25+Inputs!$F$25)*Markov_Test!J18</f>
        <v>1341914.8003212628</v>
      </c>
      <c r="Q18" s="4">
        <f>P18/(1+Inputs!$C$5)^Markov_Test!B18</f>
        <v>829010.52774123393</v>
      </c>
    </row>
    <row r="19" spans="2:17" x14ac:dyDescent="0.3">
      <c r="B19">
        <v>15</v>
      </c>
      <c r="D19" s="2">
        <f t="array" ref="D19:G19">MMULT(D18:G18,Inputs!$N$13:$Q$16)</f>
        <v>2.0096079060887884</v>
      </c>
      <c r="E19" s="2">
        <v>2.5127688407557933</v>
      </c>
      <c r="F19" s="2">
        <v>16.573795704382555</v>
      </c>
      <c r="G19" s="2">
        <v>78.903827548772867</v>
      </c>
      <c r="H19">
        <f t="shared" si="0"/>
        <v>100</v>
      </c>
      <c r="J19" s="3">
        <f t="shared" si="1"/>
        <v>21.096172451227137</v>
      </c>
      <c r="K19" s="3">
        <f>J19/(1+Inputs!$C$6)^Markov_Test!B19</f>
        <v>12.592107425028534</v>
      </c>
      <c r="M19" s="2">
        <f>D19*Inputs!$D$34+Markov_Test!E19*Inputs!$D$35+Markov_Test!F19*Inputs!$D$36</f>
        <v>6.756706002847686</v>
      </c>
      <c r="N19">
        <f>M19/(1+Inputs!$C$6)^Markov_Test!B19</f>
        <v>4.0330144259056881</v>
      </c>
      <c r="P19" s="5">
        <f>(D19*(Inputs!$J$25+Inputs!$M$25)+E19*(Inputs!$J$26+Inputs!$M$26)+F19*(Inputs!$J$27+Inputs!$M$27)+G19*Inputs!$P$24)+(Inputs!$C$25+Inputs!$F$25)*Markov_Test!J19</f>
        <v>1298695.366072363</v>
      </c>
      <c r="Q19" s="4">
        <f>P19/(1+Inputs!$C$5)^Markov_Test!B19</f>
        <v>775179.0804601002</v>
      </c>
    </row>
    <row r="20" spans="2:17" x14ac:dyDescent="0.3">
      <c r="B20">
        <v>16</v>
      </c>
      <c r="D20" s="2">
        <f t="array" ref="D20:G20">MMULT(D19:G19,Inputs!$N$13:$Q$16)</f>
        <v>1.5487646210645074</v>
      </c>
      <c r="E20" s="2">
        <v>1.9961085439195863</v>
      </c>
      <c r="F20" s="2">
        <v>14.538819057870437</v>
      </c>
      <c r="G20" s="2">
        <v>81.916307777145477</v>
      </c>
      <c r="H20">
        <f t="shared" si="0"/>
        <v>100</v>
      </c>
      <c r="J20" s="3">
        <f t="shared" si="1"/>
        <v>18.08369222285453</v>
      </c>
      <c r="K20" s="3">
        <f>J20/(1+Inputs!$C$6)^Markov_Test!B20</f>
        <v>10.428972210550935</v>
      </c>
      <c r="M20" s="2">
        <f>D20*Inputs!$D$34+Markov_Test!E20*Inputs!$D$35+Markov_Test!F20*Inputs!$D$36</f>
        <v>5.5991225240798759</v>
      </c>
      <c r="N20">
        <f>M20/(1+Inputs!$C$6)^Markov_Test!B20</f>
        <v>3.2290470600522871</v>
      </c>
      <c r="P20" s="5">
        <f>(D20*(Inputs!$J$25+Inputs!$M$25)+E20*(Inputs!$J$26+Inputs!$M$26)+F20*(Inputs!$J$27+Inputs!$M$27)+G20*Inputs!$P$24)+(Inputs!$C$25+Inputs!$F$25)*Markov_Test!J20</f>
        <v>1259565.5594184764</v>
      </c>
      <c r="Q20" s="4">
        <f>P20/(1+Inputs!$C$5)^Markov_Test!B20</f>
        <v>726398.90430897882</v>
      </c>
    </row>
    <row r="21" spans="2:17" x14ac:dyDescent="0.3">
      <c r="B21">
        <v>17</v>
      </c>
      <c r="D21" s="2">
        <f t="array" ref="D21:G21">MMULT(D20:G20,Inputs!$N$13:$Q$16)</f>
        <v>1.1936019181619946</v>
      </c>
      <c r="E21" s="2">
        <v>1.5804091657588228</v>
      </c>
      <c r="F21" s="2">
        <v>12.680134652026647</v>
      </c>
      <c r="G21" s="2">
        <v>84.545854264052551</v>
      </c>
      <c r="H21">
        <f t="shared" si="0"/>
        <v>100.00000000000001</v>
      </c>
      <c r="J21" s="3">
        <f t="shared" si="1"/>
        <v>15.454145735947463</v>
      </c>
      <c r="K21" s="3">
        <f>J21/(1+Inputs!$C$6)^Markov_Test!B21</f>
        <v>8.6111084120026842</v>
      </c>
      <c r="M21" s="2">
        <f>D21*Inputs!$D$34+Markov_Test!E21*Inputs!$D$35+Markov_Test!F21*Inputs!$D$36</f>
        <v>4.637534614494359</v>
      </c>
      <c r="N21">
        <f>M21/(1+Inputs!$C$6)^Markov_Test!B21</f>
        <v>2.5840518144549325</v>
      </c>
      <c r="P21" s="5">
        <f>(D21*(Inputs!$J$25+Inputs!$M$25)+E21*(Inputs!$J$26+Inputs!$M$26)+F21*(Inputs!$J$27+Inputs!$M$27)+G21*Inputs!$P$24)+(Inputs!$C$25+Inputs!$F$25)*Markov_Test!J21</f>
        <v>1224515.1845205645</v>
      </c>
      <c r="Q21" s="4">
        <f>P21/(1+Inputs!$C$5)^Markov_Test!B21</f>
        <v>682304.4887898874</v>
      </c>
    </row>
    <row r="22" spans="2:17" x14ac:dyDescent="0.3">
      <c r="B22">
        <v>18</v>
      </c>
      <c r="D22" s="2">
        <f t="array" ref="D22:G22">MMULT(D21:G21,Inputs!$N$13:$Q$16)</f>
        <v>0.91988512628908603</v>
      </c>
      <c r="E22" s="2">
        <v>1.2476710790552976</v>
      </c>
      <c r="F22" s="2">
        <v>11.003046788127198</v>
      </c>
      <c r="G22" s="2">
        <v>86.829397006528438</v>
      </c>
      <c r="H22">
        <f t="shared" si="0"/>
        <v>100.00000000000003</v>
      </c>
      <c r="J22" s="3">
        <f t="shared" si="1"/>
        <v>13.170602993471583</v>
      </c>
      <c r="K22" s="3">
        <f>J22/(1+Inputs!$C$6)^Markov_Test!B22</f>
        <v>7.0905408361301685</v>
      </c>
      <c r="M22" s="2">
        <f>D22*Inputs!$D$34+Markov_Test!E22*Inputs!$D$35+Markov_Test!F22*Inputs!$D$36</f>
        <v>3.839492172671561</v>
      </c>
      <c r="N22">
        <f>M22/(1+Inputs!$C$6)^Markov_Test!B22</f>
        <v>2.0670333813739812</v>
      </c>
      <c r="P22" s="5">
        <f>(D22*(Inputs!$J$25+Inputs!$M$25)+E22*(Inputs!$J$26+Inputs!$M$26)+F22*(Inputs!$J$27+Inputs!$M$27)+G22*Inputs!$P$24)+(Inputs!$C$25+Inputs!$F$25)*Markov_Test!J22</f>
        <v>1193399.48366906</v>
      </c>
      <c r="Q22" s="4">
        <f>P22/(1+Inputs!$C$5)^Markov_Test!B22</f>
        <v>642479.90596683428</v>
      </c>
    </row>
    <row r="23" spans="2:17" x14ac:dyDescent="0.3">
      <c r="B23">
        <v>19</v>
      </c>
      <c r="D23" s="2">
        <f t="array" ref="D23:G23">MMULT(D22:G22,Inputs!$N$13:$Q$16)</f>
        <v>0.70893706912847287</v>
      </c>
      <c r="E23" s="2">
        <v>0.9825068511868309</v>
      </c>
      <c r="F23" s="2">
        <v>9.505066415030818</v>
      </c>
      <c r="G23" s="2">
        <v>88.803489664653895</v>
      </c>
      <c r="H23">
        <f t="shared" si="0"/>
        <v>100.00000000000001</v>
      </c>
      <c r="J23" s="3">
        <f t="shared" si="1"/>
        <v>11.196510335346122</v>
      </c>
      <c r="K23" s="3">
        <f>J23/(1+Inputs!$C$6)^Markov_Test!B23</f>
        <v>5.82392856340467</v>
      </c>
      <c r="M23" s="2">
        <f>D23*Inputs!$D$34+Markov_Test!E23*Inputs!$D$35+Markov_Test!F23*Inputs!$D$36</f>
        <v>3.1776860984932291</v>
      </c>
      <c r="N23">
        <f>M23/(1+Inputs!$C$6)^Markov_Test!B23</f>
        <v>1.652891506394216</v>
      </c>
      <c r="P23" s="5">
        <f>(D23*(Inputs!$J$25+Inputs!$M$25)+E23*(Inputs!$J$26+Inputs!$M$26)+F23*(Inputs!$J$27+Inputs!$M$27)+G23*Inputs!$P$24)+(Inputs!$C$25+Inputs!$F$25)*Markov_Test!J23</f>
        <v>1165986.7072747445</v>
      </c>
      <c r="Q23" s="4">
        <f>P23/(1+Inputs!$C$5)^Markov_Test!B23</f>
        <v>606494.62070430198</v>
      </c>
    </row>
    <row r="24" spans="2:17" x14ac:dyDescent="0.3">
      <c r="B24">
        <v>20</v>
      </c>
      <c r="D24" s="2">
        <f t="array" ref="D24:G24">MMULT(D23:G23,Inputs!$N$13:$Q$16)</f>
        <v>0.54636362043593145</v>
      </c>
      <c r="E24" s="2">
        <v>0.77198793649204989</v>
      </c>
      <c r="F24" s="2">
        <v>8.1784417791863397</v>
      </c>
      <c r="G24" s="2">
        <v>90.503206663885692</v>
      </c>
      <c r="H24">
        <f t="shared" si="0"/>
        <v>100.00000000000001</v>
      </c>
      <c r="J24" s="3">
        <f t="shared" si="1"/>
        <v>9.4967933361143206</v>
      </c>
      <c r="K24" s="3">
        <f>J24/(1+Inputs!$C$6)^Markov_Test!B24</f>
        <v>4.77276434222909</v>
      </c>
      <c r="M24" s="2">
        <f>D24*Inputs!$D$34+Markov_Test!E24*Inputs!$D$35+Markov_Test!F24*Inputs!$D$36</f>
        <v>2.6292077729494387</v>
      </c>
      <c r="N24">
        <f>M24/(1+Inputs!$C$6)^Markov_Test!B24</f>
        <v>1.3213501297669579</v>
      </c>
      <c r="P24" s="5">
        <f>(D24*(Inputs!$J$25+Inputs!$M$25)+E24*(Inputs!$J$26+Inputs!$M$26)+F24*(Inputs!$J$27+Inputs!$M$27)+G24*Inputs!$P$24)+(Inputs!$C$25+Inputs!$F$25)*Markov_Test!J24</f>
        <v>1141993.9404878656</v>
      </c>
      <c r="Q24" s="4">
        <f>P24/(1+Inputs!$C$5)^Markov_Test!B24</f>
        <v>573927.19471689279</v>
      </c>
    </row>
    <row r="25" spans="2:17" x14ac:dyDescent="0.3">
      <c r="B25">
        <v>21</v>
      </c>
      <c r="D25" s="2">
        <f t="array" ref="D25:G25">MMULT(D24:G24,Inputs!$N$13:$Q$16)</f>
        <v>0.42107151499756368</v>
      </c>
      <c r="E25" s="2">
        <v>0.60539543329745849</v>
      </c>
      <c r="F25" s="2">
        <v>7.0120964179637832</v>
      </c>
      <c r="G25" s="2">
        <v>91.961436633741201</v>
      </c>
      <c r="H25">
        <f t="shared" si="0"/>
        <v>100</v>
      </c>
      <c r="J25" s="3">
        <f t="shared" si="1"/>
        <v>8.0385633662588063</v>
      </c>
      <c r="K25" s="3">
        <f>J25/(1+Inputs!$C$6)^Markov_Test!B25</f>
        <v>3.9032924712308072</v>
      </c>
      <c r="M25" s="2">
        <f>D25*Inputs!$D$34+Markov_Test!E25*Inputs!$D$35+Markov_Test!F25*Inputs!$D$36</f>
        <v>2.1748906787339122</v>
      </c>
      <c r="N25">
        <f>M25/(1+Inputs!$C$6)^Markov_Test!B25</f>
        <v>1.0560636304348843</v>
      </c>
      <c r="P25" s="5">
        <f>(D25*(Inputs!$J$25+Inputs!$M$25)+E25*(Inputs!$J$26+Inputs!$M$26)+F25*(Inputs!$J$27+Inputs!$M$27)+G25*Inputs!$P$24)+(Inputs!$C$25+Inputs!$F$25)*Markov_Test!J25</f>
        <v>1121113.4178769835</v>
      </c>
      <c r="Q25" s="4">
        <f>P25/(1+Inputs!$C$5)^Markov_Test!B25</f>
        <v>544380.05449619272</v>
      </c>
    </row>
    <row r="26" spans="2:17" x14ac:dyDescent="0.3">
      <c r="B26">
        <v>22</v>
      </c>
      <c r="D26" s="2">
        <f t="array" ref="D26:G26">MMULT(D25:G25,Inputs!$N$13:$Q$16)</f>
        <v>0.32451139517832239</v>
      </c>
      <c r="E26" s="2">
        <v>0.47393546118304675</v>
      </c>
      <c r="F26" s="2">
        <v>5.9930782792238055</v>
      </c>
      <c r="G26" s="2">
        <v>93.208474864414825</v>
      </c>
      <c r="H26">
        <f t="shared" si="0"/>
        <v>100</v>
      </c>
      <c r="J26" s="3">
        <f t="shared" si="1"/>
        <v>6.7915251355851751</v>
      </c>
      <c r="K26" s="3">
        <f>J26/(1+Inputs!$C$6)^Markov_Test!B26</f>
        <v>3.1862483011554863</v>
      </c>
      <c r="M26" s="2">
        <f>D26*Inputs!$D$34+Markov_Test!E26*Inputs!$D$35+Markov_Test!F26*Inputs!$D$36</f>
        <v>1.7987339612742317</v>
      </c>
      <c r="N26">
        <f>M26/(1+Inputs!$C$6)^Markov_Test!B26</f>
        <v>0.8438771724941696</v>
      </c>
      <c r="P26" s="5">
        <f>(D26*(Inputs!$J$25+Inputs!$M$25)+E26*(Inputs!$J$26+Inputs!$M$26)+F26*(Inputs!$J$27+Inputs!$M$27)+G26*Inputs!$P$24)+(Inputs!$C$25+Inputs!$F$25)*Markov_Test!J26</f>
        <v>1103031.3041400351</v>
      </c>
      <c r="Q26" s="4">
        <f>P26/(1+Inputs!$C$5)^Markov_Test!B26</f>
        <v>517487.83208098757</v>
      </c>
    </row>
    <row r="27" spans="2:17" x14ac:dyDescent="0.3">
      <c r="B27">
        <v>23</v>
      </c>
      <c r="D27" s="2">
        <f t="array" ref="D27:G27">MMULT(D26:G26,Inputs!$N$13:$Q$16)</f>
        <v>0.25009444203602949</v>
      </c>
      <c r="E27" s="2">
        <v>0.37045448776843093</v>
      </c>
      <c r="F27" s="2">
        <v>5.1076155932733318</v>
      </c>
      <c r="G27" s="2">
        <v>94.271835476922206</v>
      </c>
      <c r="H27">
        <f t="shared" si="0"/>
        <v>100</v>
      </c>
      <c r="J27" s="3">
        <f t="shared" si="1"/>
        <v>5.7281645230777922</v>
      </c>
      <c r="K27" s="3">
        <f>J27/(1+Inputs!$C$6)^Markov_Test!B27</f>
        <v>2.596494685098055</v>
      </c>
      <c r="M27" s="2">
        <f>D27*Inputs!$D$34+Markov_Test!E27*Inputs!$D$35+Markov_Test!F27*Inputs!$D$36</f>
        <v>1.4874035335365732</v>
      </c>
      <c r="N27">
        <f>M27/(1+Inputs!$C$6)^Markov_Test!B27</f>
        <v>0.67421865308936246</v>
      </c>
      <c r="P27" s="5">
        <f>(D27*(Inputs!$J$25+Inputs!$M$25)+E27*(Inputs!$J$26+Inputs!$M$26)+F27*(Inputs!$J$27+Inputs!$M$27)+G27*Inputs!$P$24)+(Inputs!$C$25+Inputs!$F$25)*Markov_Test!J27</f>
        <v>1087440.6263037061</v>
      </c>
      <c r="Q27" s="4">
        <f>P27/(1+Inputs!$C$5)^Markov_Test!B27</f>
        <v>492921.21327551611</v>
      </c>
    </row>
    <row r="28" spans="2:17" x14ac:dyDescent="0.3">
      <c r="B28">
        <v>24</v>
      </c>
      <c r="D28" s="2">
        <f t="array" ref="D28:G28">MMULT(D27:G27,Inputs!$N$13:$Q$16)</f>
        <v>0.19274278458832722</v>
      </c>
      <c r="E28" s="2">
        <v>0.28917382803982106</v>
      </c>
      <c r="F28" s="2">
        <v>4.3418631631253506</v>
      </c>
      <c r="G28" s="2">
        <v>95.176220224246507</v>
      </c>
      <c r="H28">
        <f t="shared" si="0"/>
        <v>100</v>
      </c>
      <c r="J28" s="3">
        <f t="shared" si="1"/>
        <v>4.8237797757534988</v>
      </c>
      <c r="K28" s="3">
        <f>J28/(1+Inputs!$C$6)^Markov_Test!B28</f>
        <v>2.1126087651269589</v>
      </c>
      <c r="M28" s="2">
        <f>D28*Inputs!$D$34+Markov_Test!E28*Inputs!$D$35+Markov_Test!F28*Inputs!$D$36</f>
        <v>1.2298041269804483</v>
      </c>
      <c r="N28">
        <f>M28/(1+Inputs!$C$6)^Markov_Test!B28</f>
        <v>0.53860149070390906</v>
      </c>
      <c r="P28" s="5">
        <f>(D28*(Inputs!$J$25+Inputs!$M$25)+E28*(Inputs!$J$26+Inputs!$M$26)+F28*(Inputs!$J$27+Inputs!$M$27)+G28*Inputs!$P$24)+(Inputs!$C$25+Inputs!$F$25)*Markov_Test!J28</f>
        <v>1074049.752509603</v>
      </c>
      <c r="Q28" s="4">
        <f>P28/(1+Inputs!$C$5)^Markov_Test!B28</f>
        <v>470387.75126913661</v>
      </c>
    </row>
    <row r="29" spans="2:17" x14ac:dyDescent="0.3">
      <c r="B29">
        <v>25</v>
      </c>
      <c r="D29" s="2">
        <f t="array" ref="D29:G29">MMULT(D28:G28,Inputs!$N$13:$Q$16)</f>
        <v>0.14854300922653202</v>
      </c>
      <c r="E29" s="2">
        <v>0.22545248069877913</v>
      </c>
      <c r="F29" s="2">
        <v>3.6824097022386404</v>
      </c>
      <c r="G29" s="2">
        <v>95.94359480783605</v>
      </c>
      <c r="H29">
        <f t="shared" si="0"/>
        <v>100</v>
      </c>
      <c r="J29" s="3">
        <f t="shared" si="1"/>
        <v>4.0564051921639512</v>
      </c>
      <c r="K29" s="3">
        <f>J29/(1+Inputs!$C$6)^Markov_Test!B29</f>
        <v>1.7164556443233265</v>
      </c>
      <c r="M29" s="2">
        <f>D29*Inputs!$D$34+Markov_Test!E29*Inputs!$D$35+Markov_Test!F29*Inputs!$D$36</f>
        <v>1.0167147612058134</v>
      </c>
      <c r="N29">
        <f>M29/(1+Inputs!$C$6)^Markov_Test!B29</f>
        <v>0.43021979015059558</v>
      </c>
      <c r="P29" s="5">
        <f>(D29*(Inputs!$J$25+Inputs!$M$25)+E29*(Inputs!$J$26+Inputs!$M$26)+F29*(Inputs!$J$27+Inputs!$M$27)+G29*Inputs!$P$24)+(Inputs!$C$25+Inputs!$F$25)*Markov_Test!J29</f>
        <v>1062587.5459263455</v>
      </c>
      <c r="Q29" s="4">
        <f>P29/(1+Inputs!$C$5)^Markov_Test!B29</f>
        <v>449630.72089451907</v>
      </c>
    </row>
    <row r="31" spans="2:17" x14ac:dyDescent="0.3">
      <c r="J31" s="3">
        <f>SUM(J4:J29)/Inputs!$C$7</f>
        <v>10.522686207337511</v>
      </c>
      <c r="K31" s="3">
        <f>SUM(K4:K29)/Inputs!$C$7</f>
        <v>8.4955875730104182</v>
      </c>
      <c r="M31" s="3">
        <f>SUM(M4:M29)/Inputs!$C$7</f>
        <v>5.8883140588928837</v>
      </c>
      <c r="N31" s="3">
        <f>SUM(N4:N29)/Inputs!$C$7</f>
        <v>5.0299904913825362</v>
      </c>
      <c r="P31" s="3">
        <f>SUM(P4:P29)/Inputs!$C$7</f>
        <v>362358.92799472599</v>
      </c>
      <c r="Q31" s="3">
        <f>SUM(Q4:Q29)/Inputs!$C$7</f>
        <v>252328.10784955838</v>
      </c>
    </row>
  </sheetData>
  <mergeCells count="4">
    <mergeCell ref="D2:G2"/>
    <mergeCell ref="J2:K2"/>
    <mergeCell ref="M2:N2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A12-5F49-4446-BD70-AFA853F3F0AB}">
  <dimension ref="E4:H10"/>
  <sheetViews>
    <sheetView tabSelected="1" workbookViewId="0">
      <selection activeCell="F7" sqref="F7"/>
    </sheetView>
  </sheetViews>
  <sheetFormatPr defaultRowHeight="14.4" x14ac:dyDescent="0.3"/>
  <cols>
    <col min="6" max="7" width="12.109375" bestFit="1" customWidth="1"/>
    <col min="8" max="8" width="11.21875" bestFit="1" customWidth="1"/>
  </cols>
  <sheetData>
    <row r="4" spans="5:8" x14ac:dyDescent="0.3">
      <c r="F4" t="s">
        <v>12</v>
      </c>
      <c r="G4" t="s">
        <v>13</v>
      </c>
      <c r="H4" t="s">
        <v>35</v>
      </c>
    </row>
    <row r="5" spans="5:8" x14ac:dyDescent="0.3">
      <c r="E5" t="s">
        <v>28</v>
      </c>
      <c r="F5" s="3">
        <f>Markov_Test!K31</f>
        <v>8.4955875730104182</v>
      </c>
      <c r="G5" s="3">
        <f>'Markov_Gold standard'!K31</f>
        <v>6.6524813406642398</v>
      </c>
      <c r="H5" s="3">
        <f>F5-G5</f>
        <v>1.8431062323461784</v>
      </c>
    </row>
    <row r="6" spans="5:8" x14ac:dyDescent="0.3">
      <c r="E6" t="s">
        <v>31</v>
      </c>
      <c r="F6" s="3">
        <f>Markov_Test!M31</f>
        <v>5.8883140588928837</v>
      </c>
      <c r="G6" s="3">
        <f>'Markov_Gold standard'!M31</f>
        <v>4.3177470722607358</v>
      </c>
      <c r="H6" s="3">
        <f>F6-G6</f>
        <v>1.5705669866321479</v>
      </c>
    </row>
    <row r="7" spans="5:8" x14ac:dyDescent="0.3">
      <c r="E7" t="s">
        <v>32</v>
      </c>
      <c r="F7" s="9">
        <f>Markov_Test!P31</f>
        <v>362358.92799472599</v>
      </c>
      <c r="G7" s="9">
        <f>'Markov_Gold standard'!P31</f>
        <v>313974.32809391094</v>
      </c>
      <c r="H7" s="9">
        <f>F7-G7</f>
        <v>48384.599900815054</v>
      </c>
    </row>
    <row r="9" spans="5:8" x14ac:dyDescent="0.3">
      <c r="E9" t="s">
        <v>33</v>
      </c>
      <c r="H9" s="6">
        <f>H7/H5</f>
        <v>26251.660946978609</v>
      </c>
    </row>
    <row r="10" spans="5:8" x14ac:dyDescent="0.3">
      <c r="E10" t="s">
        <v>34</v>
      </c>
      <c r="H10" s="6">
        <f>H7/H6</f>
        <v>30807.090886692316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 problem</vt:lpstr>
      <vt:lpstr>Structure</vt:lpstr>
      <vt:lpstr>Inputs</vt:lpstr>
      <vt:lpstr>Markov_Gold standard</vt:lpstr>
      <vt:lpstr>Markov_Test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Shubhram Pandey</dc:creator>
  <cp:lastModifiedBy>Shubhram Pandey</cp:lastModifiedBy>
  <dcterms:created xsi:type="dcterms:W3CDTF">2023-03-29T16:24:49Z</dcterms:created>
  <dcterms:modified xsi:type="dcterms:W3CDTF">2023-05-14T18:54:43Z</dcterms:modified>
</cp:coreProperties>
</file>