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8.xml" ContentType="application/vnd.openxmlformats-officedocument.spreadsheetml.table+xml"/>
  <Override PartName="/xl/slicers/slicer2.xml" ContentType="application/vnd.ms-excel.slicer+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C:\Users\alikh\Documents\Data Analytics\Excel\"/>
    </mc:Choice>
  </mc:AlternateContent>
  <xr:revisionPtr revIDLastSave="0" documentId="13_ncr:1_{5C11A315-03E4-4C00-82A9-2A73FFE4D558}" xr6:coauthVersionLast="47" xr6:coauthVersionMax="47" xr10:uidLastSave="{00000000-0000-0000-0000-000000000000}"/>
  <bookViews>
    <workbookView xWindow="-110" yWindow="-110" windowWidth="19420" windowHeight="10300" xr2:uid="{ED5BEF61-8FEC-4B8F-9848-8833C47FDBBB}"/>
  </bookViews>
  <sheets>
    <sheet name="Data" sheetId="1" r:id="rId1"/>
    <sheet name="1" sheetId="2" r:id="rId2"/>
    <sheet name="2" sheetId="3" r:id="rId3"/>
    <sheet name="3" sheetId="4" r:id="rId4"/>
    <sheet name="4" sheetId="5" r:id="rId5"/>
    <sheet name="5" sheetId="7" r:id="rId6"/>
    <sheet name="6" sheetId="8" r:id="rId7"/>
    <sheet name="7" sheetId="9" r:id="rId8"/>
    <sheet name="8" sheetId="10" r:id="rId9"/>
    <sheet name="9" sheetId="11" r:id="rId10"/>
    <sheet name="10" sheetId="13" r:id="rId11"/>
  </sheets>
  <definedNames>
    <definedName name="_xlnm._FilterDatabase" localSheetId="9" hidden="1">'9'!$G$8:$G$307</definedName>
    <definedName name="_xlchart.v1.0" hidden="1">'6'!$AE$3:$AE$302</definedName>
    <definedName name="_xlchart.v1.1" hidden="1">'6'!$AC$3:$AC$302</definedName>
    <definedName name="_xlchart.v1.2" hidden="1">'6'!$AE$3:$AE$302</definedName>
    <definedName name="_xlcn.WorksheetConnection_DataAnalysisSalesData.xlsxdata" hidden="1">data[]</definedName>
    <definedName name="_xlcn.WorksheetConnection_DataAnalysisSalesData.xlsxdata_cost" hidden="1">data_cost[]</definedName>
    <definedName name="Slicer_Geography">#N/A</definedName>
    <definedName name="Slicer_Geography1">#N/A</definedName>
    <definedName name="Slicer_Sales_Person">#N/A</definedName>
  </definedNames>
  <calcPr calcId="181029"/>
  <pivotCaches>
    <pivotCache cacheId="0" r:id="rId12"/>
    <pivotCache cacheId="1" r:id="rId13"/>
    <pivotCache cacheId="2" r:id="rId14"/>
    <pivotCache cacheId="3" r:id="rId15"/>
  </pivotCaches>
  <extLst>
    <ext xmlns:x14="http://schemas.microsoft.com/office/spreadsheetml/2009/9/main" uri="{876F7934-8845-4945-9796-88D515C7AA90}">
      <x14:pivotCaches>
        <pivotCache cacheId="4" r:id="rId16"/>
        <pivotCache cacheId="5"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_cost" name="data_cost" connection="WorksheetConnection_Data Analysis - Sales Data.xlsx!data_cost"/>
          <x15:modelTable id="data" name="data" connection="WorksheetConnection_Data Analysis - Sales Data.xlsx!data"/>
        </x15:modelTables>
      </x15:dataModel>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17" i="11" l="1"/>
  <c r="I16" i="11"/>
  <c r="I15" i="11"/>
  <c r="I14" i="11"/>
  <c r="I13" i="11"/>
  <c r="I12" i="11"/>
  <c r="I11" i="11"/>
  <c r="I10" i="11"/>
  <c r="I9" i="11"/>
  <c r="I8" i="11"/>
  <c r="H8" i="11"/>
  <c r="H17" i="11"/>
  <c r="H16" i="11"/>
  <c r="H15" i="11"/>
  <c r="J15" i="11" s="1"/>
  <c r="H14" i="11"/>
  <c r="J14" i="11" s="1"/>
  <c r="H13" i="11"/>
  <c r="J13" i="11" s="1"/>
  <c r="H12" i="11"/>
  <c r="J12" i="11" s="1"/>
  <c r="H11" i="11"/>
  <c r="H10" i="11"/>
  <c r="J10" i="11" s="1"/>
  <c r="H9" i="11"/>
  <c r="J16" i="11" l="1"/>
  <c r="J9" i="11"/>
  <c r="J17" i="11"/>
  <c r="J8" i="11"/>
  <c r="J11" i="11"/>
  <c r="E13" i="11"/>
  <c r="E11" i="11"/>
  <c r="E10" i="11"/>
  <c r="D13" i="11"/>
  <c r="E12" i="11" l="1"/>
  <c r="D11" i="11"/>
  <c r="D10" i="11"/>
  <c r="E7" i="11"/>
  <c r="AH5" i="10"/>
  <c r="AI5" i="10" s="1"/>
  <c r="AH6" i="10"/>
  <c r="AI6" i="10" s="1"/>
  <c r="AH7" i="10"/>
  <c r="AI7" i="10" s="1"/>
  <c r="AH8" i="10"/>
  <c r="AI8" i="10" s="1"/>
  <c r="AH9" i="10"/>
  <c r="AI9" i="10" s="1"/>
  <c r="AH10" i="10"/>
  <c r="AI10" i="10" s="1"/>
  <c r="AH11" i="10"/>
  <c r="AI11" i="10" s="1"/>
  <c r="AH12" i="10"/>
  <c r="AI12" i="10" s="1"/>
  <c r="AH13" i="10"/>
  <c r="AI13" i="10" s="1"/>
  <c r="AH14" i="10"/>
  <c r="AI14" i="10" s="1"/>
  <c r="AH15" i="10"/>
  <c r="AI15" i="10" s="1"/>
  <c r="AH16" i="10"/>
  <c r="AI16" i="10" s="1"/>
  <c r="AH17" i="10"/>
  <c r="AI17" i="10" s="1"/>
  <c r="AH18" i="10"/>
  <c r="AI18" i="10" s="1"/>
  <c r="AH19" i="10"/>
  <c r="AI19" i="10" s="1"/>
  <c r="AH20" i="10"/>
  <c r="AI20" i="10" s="1"/>
  <c r="AH21" i="10"/>
  <c r="AI21" i="10" s="1"/>
  <c r="AH22" i="10"/>
  <c r="AI22" i="10" s="1"/>
  <c r="AH23" i="10"/>
  <c r="AI23" i="10" s="1"/>
  <c r="AH24" i="10"/>
  <c r="AI24" i="10" s="1"/>
  <c r="AH25" i="10"/>
  <c r="AI25" i="10" s="1"/>
  <c r="AH26" i="10"/>
  <c r="AI26" i="10" s="1"/>
  <c r="AH27" i="10"/>
  <c r="AI27" i="10" s="1"/>
  <c r="AH28" i="10"/>
  <c r="AI28" i="10" s="1"/>
  <c r="AH29" i="10"/>
  <c r="AI29" i="10" s="1"/>
  <c r="AH30" i="10"/>
  <c r="AI30" i="10" s="1"/>
  <c r="AH31" i="10"/>
  <c r="AI31" i="10" s="1"/>
  <c r="AH32" i="10"/>
  <c r="AI32" i="10" s="1"/>
  <c r="AH33" i="10"/>
  <c r="AI33" i="10" s="1"/>
  <c r="AH34" i="10"/>
  <c r="AI34" i="10" s="1"/>
  <c r="AH35" i="10"/>
  <c r="AI35" i="10" s="1"/>
  <c r="AH36" i="10"/>
  <c r="AI36" i="10" s="1"/>
  <c r="AH37" i="10"/>
  <c r="AI37" i="10" s="1"/>
  <c r="AH38" i="10"/>
  <c r="AI38" i="10" s="1"/>
  <c r="AH39" i="10"/>
  <c r="AI39" i="10" s="1"/>
  <c r="AH40" i="10"/>
  <c r="AI40" i="10" s="1"/>
  <c r="AH41" i="10"/>
  <c r="AI41" i="10" s="1"/>
  <c r="AH42" i="10"/>
  <c r="AI42" i="10" s="1"/>
  <c r="AH43" i="10"/>
  <c r="AI43" i="10" s="1"/>
  <c r="AH44" i="10"/>
  <c r="AI44" i="10" s="1"/>
  <c r="AH45" i="10"/>
  <c r="AI45" i="10" s="1"/>
  <c r="AH46" i="10"/>
  <c r="AI46" i="10" s="1"/>
  <c r="AH47" i="10"/>
  <c r="AI47" i="10" s="1"/>
  <c r="AH48" i="10"/>
  <c r="AI48" i="10" s="1"/>
  <c r="AH49" i="10"/>
  <c r="AI49" i="10" s="1"/>
  <c r="AH50" i="10"/>
  <c r="AI50" i="10" s="1"/>
  <c r="AH51" i="10"/>
  <c r="AI51" i="10" s="1"/>
  <c r="AH52" i="10"/>
  <c r="AI52" i="10" s="1"/>
  <c r="AH53" i="10"/>
  <c r="AI53" i="10" s="1"/>
  <c r="AH54" i="10"/>
  <c r="AI54" i="10" s="1"/>
  <c r="AH55" i="10"/>
  <c r="AI55" i="10" s="1"/>
  <c r="AH56" i="10"/>
  <c r="AI56" i="10" s="1"/>
  <c r="AH57" i="10"/>
  <c r="AI57" i="10" s="1"/>
  <c r="AH58" i="10"/>
  <c r="AI58" i="10" s="1"/>
  <c r="AH59" i="10"/>
  <c r="AI59" i="10" s="1"/>
  <c r="AH60" i="10"/>
  <c r="AI60" i="10" s="1"/>
  <c r="AH61" i="10"/>
  <c r="AI61" i="10" s="1"/>
  <c r="AH62" i="10"/>
  <c r="AI62" i="10" s="1"/>
  <c r="AH63" i="10"/>
  <c r="AI63" i="10" s="1"/>
  <c r="AH64" i="10"/>
  <c r="AI64" i="10" s="1"/>
  <c r="AH65" i="10"/>
  <c r="AI65" i="10" s="1"/>
  <c r="AH66" i="10"/>
  <c r="AI66" i="10" s="1"/>
  <c r="AH67" i="10"/>
  <c r="AI67" i="10" s="1"/>
  <c r="AH68" i="10"/>
  <c r="AI68" i="10" s="1"/>
  <c r="AH69" i="10"/>
  <c r="AI69" i="10" s="1"/>
  <c r="AH70" i="10"/>
  <c r="AI70" i="10" s="1"/>
  <c r="AH71" i="10"/>
  <c r="AI71" i="10" s="1"/>
  <c r="AH72" i="10"/>
  <c r="AI72" i="10" s="1"/>
  <c r="AH73" i="10"/>
  <c r="AI73" i="10" s="1"/>
  <c r="AH74" i="10"/>
  <c r="AI74" i="10" s="1"/>
  <c r="AH75" i="10"/>
  <c r="AI75" i="10" s="1"/>
  <c r="AH76" i="10"/>
  <c r="AI76" i="10" s="1"/>
  <c r="AH77" i="10"/>
  <c r="AI77" i="10" s="1"/>
  <c r="AH78" i="10"/>
  <c r="AI78" i="10" s="1"/>
  <c r="AH79" i="10"/>
  <c r="AI79" i="10" s="1"/>
  <c r="AH80" i="10"/>
  <c r="AI80" i="10" s="1"/>
  <c r="AH81" i="10"/>
  <c r="AI81" i="10" s="1"/>
  <c r="AH82" i="10"/>
  <c r="AI82" i="10" s="1"/>
  <c r="AH83" i="10"/>
  <c r="AI83" i="10" s="1"/>
  <c r="AH84" i="10"/>
  <c r="AI84" i="10" s="1"/>
  <c r="AH85" i="10"/>
  <c r="AI85" i="10" s="1"/>
  <c r="AH86" i="10"/>
  <c r="AI86" i="10" s="1"/>
  <c r="AH87" i="10"/>
  <c r="AI87" i="10" s="1"/>
  <c r="AH88" i="10"/>
  <c r="AI88" i="10" s="1"/>
  <c r="AH89" i="10"/>
  <c r="AI89" i="10" s="1"/>
  <c r="AH90" i="10"/>
  <c r="AI90" i="10" s="1"/>
  <c r="AH91" i="10"/>
  <c r="AI91" i="10" s="1"/>
  <c r="AH92" i="10"/>
  <c r="AI92" i="10" s="1"/>
  <c r="AH93" i="10"/>
  <c r="AI93" i="10" s="1"/>
  <c r="AH94" i="10"/>
  <c r="AI94" i="10" s="1"/>
  <c r="AH95" i="10"/>
  <c r="AI95" i="10" s="1"/>
  <c r="AH96" i="10"/>
  <c r="AI96" i="10" s="1"/>
  <c r="AH97" i="10"/>
  <c r="AI97" i="10" s="1"/>
  <c r="AH98" i="10"/>
  <c r="AI98" i="10" s="1"/>
  <c r="AH99" i="10"/>
  <c r="AI99" i="10" s="1"/>
  <c r="AH100" i="10"/>
  <c r="AI100" i="10" s="1"/>
  <c r="AH101" i="10"/>
  <c r="AI101" i="10" s="1"/>
  <c r="AH102" i="10"/>
  <c r="AI102" i="10" s="1"/>
  <c r="AH103" i="10"/>
  <c r="AI103" i="10" s="1"/>
  <c r="AH104" i="10"/>
  <c r="AI104" i="10" s="1"/>
  <c r="AH105" i="10"/>
  <c r="AI105" i="10" s="1"/>
  <c r="AH106" i="10"/>
  <c r="AI106" i="10" s="1"/>
  <c r="AH107" i="10"/>
  <c r="AI107" i="10" s="1"/>
  <c r="AH108" i="10"/>
  <c r="AI108" i="10" s="1"/>
  <c r="AH109" i="10"/>
  <c r="AI109" i="10" s="1"/>
  <c r="AH110" i="10"/>
  <c r="AI110" i="10" s="1"/>
  <c r="AH111" i="10"/>
  <c r="AI111" i="10" s="1"/>
  <c r="AH112" i="10"/>
  <c r="AI112" i="10" s="1"/>
  <c r="AH113" i="10"/>
  <c r="AI113" i="10" s="1"/>
  <c r="AH114" i="10"/>
  <c r="AI114" i="10" s="1"/>
  <c r="AH115" i="10"/>
  <c r="AI115" i="10" s="1"/>
  <c r="AH116" i="10"/>
  <c r="AI116" i="10" s="1"/>
  <c r="AH117" i="10"/>
  <c r="AI117" i="10" s="1"/>
  <c r="AH118" i="10"/>
  <c r="AI118" i="10" s="1"/>
  <c r="AH119" i="10"/>
  <c r="AI119" i="10" s="1"/>
  <c r="AH120" i="10"/>
  <c r="AI120" i="10" s="1"/>
  <c r="AH121" i="10"/>
  <c r="AI121" i="10" s="1"/>
  <c r="AH122" i="10"/>
  <c r="AI122" i="10" s="1"/>
  <c r="AH123" i="10"/>
  <c r="AI123" i="10" s="1"/>
  <c r="AH124" i="10"/>
  <c r="AI124" i="10" s="1"/>
  <c r="AH125" i="10"/>
  <c r="AI125" i="10" s="1"/>
  <c r="AH126" i="10"/>
  <c r="AI126" i="10" s="1"/>
  <c r="AH127" i="10"/>
  <c r="AI127" i="10" s="1"/>
  <c r="AH128" i="10"/>
  <c r="AI128" i="10" s="1"/>
  <c r="AH129" i="10"/>
  <c r="AI129" i="10" s="1"/>
  <c r="AH130" i="10"/>
  <c r="AI130" i="10" s="1"/>
  <c r="AH131" i="10"/>
  <c r="AI131" i="10" s="1"/>
  <c r="AH132" i="10"/>
  <c r="AI132" i="10" s="1"/>
  <c r="AH133" i="10"/>
  <c r="AI133" i="10" s="1"/>
  <c r="AH134" i="10"/>
  <c r="AI134" i="10" s="1"/>
  <c r="AH135" i="10"/>
  <c r="AI135" i="10" s="1"/>
  <c r="AH136" i="10"/>
  <c r="AI136" i="10" s="1"/>
  <c r="AH137" i="10"/>
  <c r="AI137" i="10" s="1"/>
  <c r="AH138" i="10"/>
  <c r="AI138" i="10" s="1"/>
  <c r="AH139" i="10"/>
  <c r="AI139" i="10" s="1"/>
  <c r="AH140" i="10"/>
  <c r="AI140" i="10" s="1"/>
  <c r="AH141" i="10"/>
  <c r="AI141" i="10" s="1"/>
  <c r="AH142" i="10"/>
  <c r="AI142" i="10" s="1"/>
  <c r="AH143" i="10"/>
  <c r="AI143" i="10" s="1"/>
  <c r="AH144" i="10"/>
  <c r="AI144" i="10" s="1"/>
  <c r="AH145" i="10"/>
  <c r="AI145" i="10" s="1"/>
  <c r="AH146" i="10"/>
  <c r="AI146" i="10" s="1"/>
  <c r="AH147" i="10"/>
  <c r="AI147" i="10" s="1"/>
  <c r="AH148" i="10"/>
  <c r="AI148" i="10" s="1"/>
  <c r="AH149" i="10"/>
  <c r="AI149" i="10" s="1"/>
  <c r="AH150" i="10"/>
  <c r="AI150" i="10" s="1"/>
  <c r="AH151" i="10"/>
  <c r="AI151" i="10" s="1"/>
  <c r="AH152" i="10"/>
  <c r="AI152" i="10" s="1"/>
  <c r="AH153" i="10"/>
  <c r="AI153" i="10" s="1"/>
  <c r="AH154" i="10"/>
  <c r="AI154" i="10" s="1"/>
  <c r="AH155" i="10"/>
  <c r="AI155" i="10" s="1"/>
  <c r="AH156" i="10"/>
  <c r="AI156" i="10" s="1"/>
  <c r="AH157" i="10"/>
  <c r="AI157" i="10" s="1"/>
  <c r="AH158" i="10"/>
  <c r="AI158" i="10" s="1"/>
  <c r="AH159" i="10"/>
  <c r="AI159" i="10" s="1"/>
  <c r="AH160" i="10"/>
  <c r="AI160" i="10" s="1"/>
  <c r="AH161" i="10"/>
  <c r="AI161" i="10" s="1"/>
  <c r="AH162" i="10"/>
  <c r="AI162" i="10" s="1"/>
  <c r="AH163" i="10"/>
  <c r="AI163" i="10" s="1"/>
  <c r="AH164" i="10"/>
  <c r="AI164" i="10" s="1"/>
  <c r="AH165" i="10"/>
  <c r="AI165" i="10" s="1"/>
  <c r="AH166" i="10"/>
  <c r="AI166" i="10" s="1"/>
  <c r="AH167" i="10"/>
  <c r="AI167" i="10" s="1"/>
  <c r="AH168" i="10"/>
  <c r="AI168" i="10" s="1"/>
  <c r="AH169" i="10"/>
  <c r="AI169" i="10" s="1"/>
  <c r="AH170" i="10"/>
  <c r="AI170" i="10" s="1"/>
  <c r="AH171" i="10"/>
  <c r="AI171" i="10" s="1"/>
  <c r="AH172" i="10"/>
  <c r="AI172" i="10" s="1"/>
  <c r="AH173" i="10"/>
  <c r="AI173" i="10" s="1"/>
  <c r="AH174" i="10"/>
  <c r="AI174" i="10" s="1"/>
  <c r="AH175" i="10"/>
  <c r="AI175" i="10" s="1"/>
  <c r="AH176" i="10"/>
  <c r="AI176" i="10" s="1"/>
  <c r="AH177" i="10"/>
  <c r="AI177" i="10" s="1"/>
  <c r="AH178" i="10"/>
  <c r="AI178" i="10" s="1"/>
  <c r="AH179" i="10"/>
  <c r="AI179" i="10" s="1"/>
  <c r="AH180" i="10"/>
  <c r="AI180" i="10" s="1"/>
  <c r="AH181" i="10"/>
  <c r="AI181" i="10" s="1"/>
  <c r="AH182" i="10"/>
  <c r="AI182" i="10" s="1"/>
  <c r="AH183" i="10"/>
  <c r="AI183" i="10" s="1"/>
  <c r="AH184" i="10"/>
  <c r="AI184" i="10" s="1"/>
  <c r="AH185" i="10"/>
  <c r="AI185" i="10" s="1"/>
  <c r="AH186" i="10"/>
  <c r="AI186" i="10" s="1"/>
  <c r="AH187" i="10"/>
  <c r="AI187" i="10" s="1"/>
  <c r="AH188" i="10"/>
  <c r="AI188" i="10" s="1"/>
  <c r="AH189" i="10"/>
  <c r="AI189" i="10" s="1"/>
  <c r="AH190" i="10"/>
  <c r="AI190" i="10" s="1"/>
  <c r="AH191" i="10"/>
  <c r="AI191" i="10" s="1"/>
  <c r="AH192" i="10"/>
  <c r="AI192" i="10" s="1"/>
  <c r="AH193" i="10"/>
  <c r="AI193" i="10" s="1"/>
  <c r="AH194" i="10"/>
  <c r="AI194" i="10" s="1"/>
  <c r="AH195" i="10"/>
  <c r="AI195" i="10" s="1"/>
  <c r="AH196" i="10"/>
  <c r="AI196" i="10" s="1"/>
  <c r="AH197" i="10"/>
  <c r="AI197" i="10" s="1"/>
  <c r="AH198" i="10"/>
  <c r="AI198" i="10" s="1"/>
  <c r="AH199" i="10"/>
  <c r="AI199" i="10" s="1"/>
  <c r="AH200" i="10"/>
  <c r="AI200" i="10" s="1"/>
  <c r="AH201" i="10"/>
  <c r="AI201" i="10" s="1"/>
  <c r="AH202" i="10"/>
  <c r="AI202" i="10" s="1"/>
  <c r="AH203" i="10"/>
  <c r="AI203" i="10" s="1"/>
  <c r="AH204" i="10"/>
  <c r="AI204" i="10" s="1"/>
  <c r="AH205" i="10"/>
  <c r="AI205" i="10" s="1"/>
  <c r="AH206" i="10"/>
  <c r="AI206" i="10" s="1"/>
  <c r="AH207" i="10"/>
  <c r="AI207" i="10" s="1"/>
  <c r="AH208" i="10"/>
  <c r="AI208" i="10" s="1"/>
  <c r="AH209" i="10"/>
  <c r="AI209" i="10" s="1"/>
  <c r="AH210" i="10"/>
  <c r="AI210" i="10" s="1"/>
  <c r="AH211" i="10"/>
  <c r="AI211" i="10" s="1"/>
  <c r="AH212" i="10"/>
  <c r="AI212" i="10" s="1"/>
  <c r="AH213" i="10"/>
  <c r="AI213" i="10" s="1"/>
  <c r="AH214" i="10"/>
  <c r="AI214" i="10" s="1"/>
  <c r="AH215" i="10"/>
  <c r="AI215" i="10" s="1"/>
  <c r="AH216" i="10"/>
  <c r="AI216" i="10" s="1"/>
  <c r="AH217" i="10"/>
  <c r="AI217" i="10" s="1"/>
  <c r="AH218" i="10"/>
  <c r="AI218" i="10" s="1"/>
  <c r="AH219" i="10"/>
  <c r="AI219" i="10" s="1"/>
  <c r="AH220" i="10"/>
  <c r="AI220" i="10" s="1"/>
  <c r="AH221" i="10"/>
  <c r="AI221" i="10" s="1"/>
  <c r="AH222" i="10"/>
  <c r="AI222" i="10" s="1"/>
  <c r="AH223" i="10"/>
  <c r="AI223" i="10" s="1"/>
  <c r="AH224" i="10"/>
  <c r="AI224" i="10" s="1"/>
  <c r="AH225" i="10"/>
  <c r="AI225" i="10" s="1"/>
  <c r="AH226" i="10"/>
  <c r="AI226" i="10" s="1"/>
  <c r="AH227" i="10"/>
  <c r="AI227" i="10" s="1"/>
  <c r="AH228" i="10"/>
  <c r="AI228" i="10" s="1"/>
  <c r="AH229" i="10"/>
  <c r="AI229" i="10" s="1"/>
  <c r="AH230" i="10"/>
  <c r="AI230" i="10" s="1"/>
  <c r="AH231" i="10"/>
  <c r="AI231" i="10" s="1"/>
  <c r="AH232" i="10"/>
  <c r="AI232" i="10" s="1"/>
  <c r="AH233" i="10"/>
  <c r="AI233" i="10" s="1"/>
  <c r="AH234" i="10"/>
  <c r="AI234" i="10" s="1"/>
  <c r="AH235" i="10"/>
  <c r="AI235" i="10" s="1"/>
  <c r="AH236" i="10"/>
  <c r="AI236" i="10" s="1"/>
  <c r="AH237" i="10"/>
  <c r="AI237" i="10" s="1"/>
  <c r="AH238" i="10"/>
  <c r="AI238" i="10" s="1"/>
  <c r="AH239" i="10"/>
  <c r="AI239" i="10" s="1"/>
  <c r="AH240" i="10"/>
  <c r="AI240" i="10" s="1"/>
  <c r="AH241" i="10"/>
  <c r="AI241" i="10" s="1"/>
  <c r="AH242" i="10"/>
  <c r="AI242" i="10" s="1"/>
  <c r="AH243" i="10"/>
  <c r="AI243" i="10" s="1"/>
  <c r="AH244" i="10"/>
  <c r="AI244" i="10" s="1"/>
  <c r="AH245" i="10"/>
  <c r="AI245" i="10" s="1"/>
  <c r="AH246" i="10"/>
  <c r="AI246" i="10" s="1"/>
  <c r="AH247" i="10"/>
  <c r="AI247" i="10" s="1"/>
  <c r="AH248" i="10"/>
  <c r="AI248" i="10" s="1"/>
  <c r="AH249" i="10"/>
  <c r="AI249" i="10" s="1"/>
  <c r="AH250" i="10"/>
  <c r="AI250" i="10" s="1"/>
  <c r="AH251" i="10"/>
  <c r="AI251" i="10" s="1"/>
  <c r="AH252" i="10"/>
  <c r="AI252" i="10" s="1"/>
  <c r="AH253" i="10"/>
  <c r="AI253" i="10" s="1"/>
  <c r="AH254" i="10"/>
  <c r="AI254" i="10" s="1"/>
  <c r="AH255" i="10"/>
  <c r="AI255" i="10" s="1"/>
  <c r="AH256" i="10"/>
  <c r="AI256" i="10" s="1"/>
  <c r="AH257" i="10"/>
  <c r="AI257" i="10" s="1"/>
  <c r="AH258" i="10"/>
  <c r="AI258" i="10" s="1"/>
  <c r="AH259" i="10"/>
  <c r="AI259" i="10" s="1"/>
  <c r="AH260" i="10"/>
  <c r="AI260" i="10" s="1"/>
  <c r="AH261" i="10"/>
  <c r="AI261" i="10" s="1"/>
  <c r="AH262" i="10"/>
  <c r="AI262" i="10" s="1"/>
  <c r="AH263" i="10"/>
  <c r="AI263" i="10" s="1"/>
  <c r="AH264" i="10"/>
  <c r="AI264" i="10" s="1"/>
  <c r="AH265" i="10"/>
  <c r="AI265" i="10" s="1"/>
  <c r="AH266" i="10"/>
  <c r="AI266" i="10" s="1"/>
  <c r="AH267" i="10"/>
  <c r="AI267" i="10" s="1"/>
  <c r="AH268" i="10"/>
  <c r="AI268" i="10" s="1"/>
  <c r="AH269" i="10"/>
  <c r="AI269" i="10" s="1"/>
  <c r="AH270" i="10"/>
  <c r="AI270" i="10" s="1"/>
  <c r="AH271" i="10"/>
  <c r="AI271" i="10" s="1"/>
  <c r="AH272" i="10"/>
  <c r="AI272" i="10" s="1"/>
  <c r="AH273" i="10"/>
  <c r="AI273" i="10" s="1"/>
  <c r="AH274" i="10"/>
  <c r="AI274" i="10" s="1"/>
  <c r="AH275" i="10"/>
  <c r="AI275" i="10" s="1"/>
  <c r="AH276" i="10"/>
  <c r="AI276" i="10" s="1"/>
  <c r="AH277" i="10"/>
  <c r="AI277" i="10" s="1"/>
  <c r="AH278" i="10"/>
  <c r="AI278" i="10" s="1"/>
  <c r="AH279" i="10"/>
  <c r="AI279" i="10" s="1"/>
  <c r="AH280" i="10"/>
  <c r="AI280" i="10" s="1"/>
  <c r="AH281" i="10"/>
  <c r="AI281" i="10" s="1"/>
  <c r="AH282" i="10"/>
  <c r="AI282" i="10" s="1"/>
  <c r="AH283" i="10"/>
  <c r="AI283" i="10" s="1"/>
  <c r="AH284" i="10"/>
  <c r="AI284" i="10" s="1"/>
  <c r="AH285" i="10"/>
  <c r="AI285" i="10" s="1"/>
  <c r="AH286" i="10"/>
  <c r="AI286" i="10" s="1"/>
  <c r="AH287" i="10"/>
  <c r="AI287" i="10" s="1"/>
  <c r="AH288" i="10"/>
  <c r="AI288" i="10" s="1"/>
  <c r="AH289" i="10"/>
  <c r="AI289" i="10" s="1"/>
  <c r="AH290" i="10"/>
  <c r="AI290" i="10" s="1"/>
  <c r="AH291" i="10"/>
  <c r="AI291" i="10" s="1"/>
  <c r="AH292" i="10"/>
  <c r="AI292" i="10" s="1"/>
  <c r="AH293" i="10"/>
  <c r="AI293" i="10" s="1"/>
  <c r="AH294" i="10"/>
  <c r="AI294" i="10" s="1"/>
  <c r="AH295" i="10"/>
  <c r="AI295" i="10" s="1"/>
  <c r="AH296" i="10"/>
  <c r="AI296" i="10" s="1"/>
  <c r="AH297" i="10"/>
  <c r="AI297" i="10" s="1"/>
  <c r="AH298" i="10"/>
  <c r="AI298" i="10" s="1"/>
  <c r="AH299" i="10"/>
  <c r="AI299" i="10" s="1"/>
  <c r="AH300" i="10"/>
  <c r="AI300" i="10" s="1"/>
  <c r="AH301" i="10"/>
  <c r="AI301" i="10" s="1"/>
  <c r="AH302" i="10"/>
  <c r="AI302" i="10" s="1"/>
  <c r="AH303" i="10"/>
  <c r="AI303" i="10" s="1"/>
  <c r="AH304" i="10"/>
  <c r="AI304" i="10" s="1"/>
  <c r="D12" i="11" l="1"/>
  <c r="G9" i="4"/>
  <c r="G8" i="4"/>
  <c r="G7" i="4"/>
  <c r="G6" i="4"/>
  <c r="G5" i="4"/>
  <c r="G4" i="4"/>
  <c r="D6" i="4"/>
  <c r="E6" i="4" s="1"/>
  <c r="D7" i="4"/>
  <c r="E7" i="4" s="1"/>
  <c r="D5" i="4"/>
  <c r="E5" i="4" s="1"/>
  <c r="D8" i="4"/>
  <c r="E8" i="4" s="1"/>
  <c r="D9" i="4"/>
  <c r="E9" i="4" s="1"/>
  <c r="D4" i="4"/>
  <c r="E4" i="4" s="1"/>
  <c r="F6" i="4"/>
  <c r="F7" i="4"/>
  <c r="F5" i="4"/>
  <c r="F8" i="4"/>
  <c r="F9" i="4"/>
  <c r="F4" i="4"/>
  <c r="E10" i="2"/>
  <c r="D10" i="2"/>
  <c r="E9" i="2"/>
  <c r="D9" i="2"/>
  <c r="E7" i="2"/>
  <c r="E6" i="2"/>
  <c r="D7" i="2"/>
  <c r="D6" i="2"/>
  <c r="E5" i="2"/>
  <c r="D5" i="2"/>
  <c r="E4" i="2"/>
  <c r="D4" i="2"/>
  <c r="E8" i="2" l="1"/>
  <c r="D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2F6756-A075-415B-8791-F9A46532CF9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0EB09B6-CC4A-4182-976E-A67D0F5A1B7A}" name="WorksheetConnection_Data Analysis - Sales Data.xlsx!data" type="102" refreshedVersion="8" minRefreshableVersion="5">
    <extLst>
      <ext xmlns:x15="http://schemas.microsoft.com/office/spreadsheetml/2010/11/main" uri="{DE250136-89BD-433C-8126-D09CA5730AF9}">
        <x15:connection id="data" autoDelete="1">
          <x15:rangePr sourceName="_xlcn.WorksheetConnection_DataAnalysisSalesData.xlsxdata"/>
        </x15:connection>
      </ext>
    </extLst>
  </connection>
  <connection id="3" xr16:uid="{481C3F95-6000-4B91-BA78-AC7FA603A3EE}" name="WorksheetConnection_Data Analysis - Sales Data.xlsx!data_cost" type="102" refreshedVersion="8" minRefreshableVersion="5">
    <extLst>
      <ext xmlns:x15="http://schemas.microsoft.com/office/spreadsheetml/2010/11/main" uri="{DE250136-89BD-433C-8126-D09CA5730AF9}">
        <x15:connection id="data_cost" autoDelete="1">
          <x15:rangePr sourceName="_xlcn.WorksheetConnection_DataAnalysisSalesData.xlsxdata_cost"/>
        </x15:connection>
      </ext>
    </extLst>
  </connection>
</connections>
</file>

<file path=xl/sharedStrings.xml><?xml version="1.0" encoding="utf-8"?>
<sst xmlns="http://schemas.openxmlformats.org/spreadsheetml/2006/main" count="4723" uniqueCount="95">
  <si>
    <t>Sales Person</t>
  </si>
  <si>
    <t>Geography</t>
  </si>
  <si>
    <t>Product</t>
  </si>
  <si>
    <t>Amount</t>
  </si>
  <si>
    <t>Units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</si>
  <si>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</si>
  <si>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</si>
  <si>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</si>
  <si>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</si>
  <si>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</si>
  <si>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</si>
  <si>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</si>
  <si>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</si>
  <si>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</si>
  <si>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</si>
  <si>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</si>
  <si>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</si>
  <si>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</si>
  <si>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</si>
  <si>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</si>
  <si>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</si>
  <si>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</si>
  <si>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</si>
  <si>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</si>
  <si>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</si>
  <si>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</si>
  <si>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</si>
  <si>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</si>
  <si>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</si>
  <si>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</si>
  <si>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</si>
  <si>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</si>
  <si>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</si>
  <si>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</si>
  <si>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</si>
  <si>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</si>
  <si>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</si>
  <si>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</si>
  <si>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</si>
  <si>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</si>
  <si>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</si>
  <si>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</si>
  <si>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</si>
  <si>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Quick Statistics</t>
  </si>
  <si>
    <t>Average</t>
  </si>
  <si>
    <t>Median</t>
  </si>
  <si>
    <t>Minimum</t>
  </si>
  <si>
    <t>Maximum</t>
  </si>
  <si>
    <t>Range</t>
  </si>
  <si>
    <t>First Q</t>
  </si>
  <si>
    <t>Third Q</t>
  </si>
  <si>
    <t>Stats</t>
  </si>
  <si>
    <t>Exploratory Data Analysis with CF</t>
  </si>
  <si>
    <t>2. Duplicate values in units column are in red</t>
  </si>
  <si>
    <t>1. Amount is color scaled to get an idea of variance in amounts</t>
  </si>
  <si>
    <t>2. Units are formatted with data bars fo visualization</t>
  </si>
  <si>
    <t>1. Amounts above average are red filled</t>
  </si>
  <si>
    <t>Sales by Country (with Formulae)</t>
  </si>
  <si>
    <t>Country</t>
  </si>
  <si>
    <t>Data Analysis - Sales Data</t>
  </si>
  <si>
    <t xml:space="preserve"> </t>
  </si>
  <si>
    <t xml:space="preserve">     </t>
  </si>
  <si>
    <t>Sales by Country (with Pivots)</t>
  </si>
  <si>
    <t>Grand Total</t>
  </si>
  <si>
    <t>Sum of Amount</t>
  </si>
  <si>
    <t>Sum of Units</t>
  </si>
  <si>
    <t>Countries</t>
  </si>
  <si>
    <t xml:space="preserve">    </t>
  </si>
  <si>
    <t>Click on cells to see induvidual performances of each sales person</t>
  </si>
  <si>
    <t>Top 5 Products by $ Per Unit</t>
  </si>
  <si>
    <t>Sales per unit</t>
  </si>
  <si>
    <t>Are There any Anomalies in Data?</t>
  </si>
  <si>
    <t>Row Labels</t>
  </si>
  <si>
    <t>Best and Worst Sales Person by Country</t>
  </si>
  <si>
    <t>Best</t>
  </si>
  <si>
    <t>Worst</t>
  </si>
  <si>
    <t>Cost per unit</t>
  </si>
  <si>
    <t>Cost Per Unit</t>
  </si>
  <si>
    <t>A</t>
  </si>
  <si>
    <t>Profit by product</t>
  </si>
  <si>
    <t>Cost</t>
  </si>
  <si>
    <t>Total Profit</t>
  </si>
  <si>
    <t>Dynamic Country-Level Sales Report</t>
  </si>
  <si>
    <t>Pick a country</t>
  </si>
  <si>
    <t>Quick Summary</t>
  </si>
  <si>
    <t>Number of transactions</t>
  </si>
  <si>
    <t>Sales</t>
  </si>
  <si>
    <t>Profit</t>
  </si>
  <si>
    <t>Total</t>
  </si>
  <si>
    <t>Quantity</t>
  </si>
  <si>
    <t>By Sales Person</t>
  </si>
  <si>
    <t>✅❎</t>
  </si>
  <si>
    <t>Which Products to Discontinue?</t>
  </si>
  <si>
    <t>Sum of Cost</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</si>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</sst>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quot;$&quot;#,##0_);[Red]\(&quot;$&quot;#,##0\)"/>
    <numFmt numFmtId="165" formatCode="[$$-409]#,##0.00"/>
    <numFmt numFmtId="166" formatCode="[$$-409]#,##0"/>
    <numFmt numFmtId="167" formatCode="&quot;$&quot;#,##0.00_);[Red]\(&quot;$&quot;#,##0.00\)"/>
    <numFmt numFmtId="168" formatCode="[$$-1009]#,##0"/>
    <numFmt numFmtId="169" formatCode="[$$-C09]#,##0"/>
    <numFmt numFmtId="170" formatCode="[$$-2809]#,##0"/>
    <numFmt numFmtId="171" formatCode="0.0%;\-0.0%;0.0%"/>
    <numFmt numFmtId="172" formatCode="\$#,##0;\-\$#,##0;\$#,##0"/>
  </numFmts>
  <fonts count="8" x14ac:knownFonts="1">
    <font>
      <sz val="11"/>
      <color theme="1"/>
      <name val="Calibri"/>
      <family val="2"/>
      <scheme val="minor"/>
    </font>
    <font>
      <b/>
      <sz val="11"/>
      <color theme="1"/>
      <name val="Calibri"/>
      <family val="2"/>
      <scheme val="minor"/>
    </font>
    <font>
      <sz val="28"/>
      <color theme="1"/>
      <name val="Segoe UI Light"/>
      <family val="2"/>
    </font>
    <font>
      <sz val="28"/>
      <color theme="1"/>
      <name val="Segoe UI Black"/>
      <family val="2"/>
    </font>
    <font>
      <b/>
      <sz val="14"/>
      <color theme="1"/>
      <name val="Calibri"/>
      <family val="2"/>
      <scheme val="minor"/>
    </font>
    <font>
      <sz val="11"/>
      <color theme="1" tint="0.34998626667073579"/>
      <name val="Calibri"/>
      <family val="2"/>
      <scheme val="minor"/>
    </font>
    <font>
      <sz val="12"/>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0"/>
        <bgColor indexed="64"/>
      </patternFill>
    </fill>
    <fill>
      <patternFill patternType="solid">
        <fgColor rgb="FFFFC000"/>
        <bgColor indexed="64"/>
      </patternFill>
    </fill>
    <fill>
      <patternFill patternType="solid">
        <fgColor rgb="FFFFDD71"/>
        <bgColor indexed="64"/>
      </patternFill>
    </fill>
  </fills>
  <borders count="3">
    <border>
      <left/>
      <right/>
      <top/>
      <bottom/>
      <diagonal/>
    </border>
    <border>
      <left style="thin">
        <color theme="4"/>
      </left>
      <right/>
      <top style="thin">
        <color theme="4"/>
      </top>
      <bottom/>
      <diagonal/>
    </border>
    <border>
      <left/>
      <right/>
      <top/>
      <bottom style="double">
        <color indexed="64"/>
      </bottom>
      <diagonal/>
    </border>
  </borders>
  <cellStyleXfs count="1">
    <xf numFmtId="0" fontId="0" fillId="0" borderId="0"/>
  </cellStyleXfs>
  <cellXfs count="40">
    <xf numFmtId="0" fontId="0" fillId="0" borderId="0" xfId="0"/>
    <xf numFmtId="0" fontId="1" fillId="0" borderId="0" xfId="0" applyFont="1"/>
    <xf numFmtId="164" fontId="0" fillId="0" borderId="0" xfId="0" applyNumberFormat="1"/>
    <xf numFmtId="3" fontId="0" fillId="0" borderId="0" xfId="0" applyNumberFormat="1"/>
    <xf numFmtId="0" fontId="3" fillId="2" borderId="0" xfId="0" applyFont="1" applyFill="1"/>
    <xf numFmtId="0" fontId="2" fillId="2" borderId="0" xfId="0" applyFont="1" applyFill="1"/>
    <xf numFmtId="0" fontId="0" fillId="2" borderId="0" xfId="0" applyFill="1"/>
    <xf numFmtId="0" fontId="0" fillId="3" borderId="0" xfId="0" applyFill="1"/>
    <xf numFmtId="0" fontId="4" fillId="0" borderId="0" xfId="0" applyFont="1"/>
    <xf numFmtId="0" fontId="4" fillId="0" borderId="0" xfId="0" applyFont="1" applyAlignment="1">
      <alignment horizontal="left"/>
    </xf>
    <xf numFmtId="165" fontId="0" fillId="0" borderId="0" xfId="0" applyNumberFormat="1"/>
    <xf numFmtId="4" fontId="0" fillId="0" borderId="0" xfId="0" applyNumberFormat="1"/>
    <xf numFmtId="166" fontId="0" fillId="0" borderId="0" xfId="0" applyNumberFormat="1"/>
    <xf numFmtId="0" fontId="4" fillId="0" borderId="0" xfId="0" applyFont="1" applyAlignment="1">
      <alignment horizontal="right"/>
    </xf>
    <xf numFmtId="0" fontId="0" fillId="0" borderId="0" xfId="0" applyBorder="1"/>
    <xf numFmtId="0" fontId="0" fillId="4" borderId="0" xfId="0" applyFill="1" applyBorder="1"/>
    <xf numFmtId="0" fontId="4" fillId="4" borderId="0" xfId="0" applyFont="1" applyFill="1"/>
    <xf numFmtId="3" fontId="5"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6" fillId="0" borderId="0" xfId="0" applyFont="1"/>
    <xf numFmtId="0" fontId="7" fillId="0" borderId="0" xfId="0" pivotButton="1" applyFont="1"/>
    <xf numFmtId="0" fontId="7" fillId="0" borderId="0" xfId="0" applyFont="1"/>
    <xf numFmtId="0" fontId="0" fillId="0" borderId="0" xfId="0" applyAlignment="1">
      <alignment horizontal="left" indent="1"/>
    </xf>
    <xf numFmtId="167" fontId="0" fillId="0" borderId="0" xfId="0" applyNumberFormat="1"/>
    <xf numFmtId="0" fontId="0" fillId="0" borderId="0" xfId="0" applyAlignment="1">
      <alignment horizontal="right"/>
    </xf>
    <xf numFmtId="0" fontId="4" fillId="0" borderId="0" xfId="0" applyFont="1" applyAlignment="1"/>
    <xf numFmtId="0" fontId="0" fillId="0" borderId="1" xfId="0" applyFont="1" applyBorder="1"/>
    <xf numFmtId="0" fontId="0" fillId="6" borderId="0" xfId="0" applyFill="1"/>
    <xf numFmtId="0" fontId="0" fillId="6" borderId="0" xfId="0" applyFill="1" applyAlignment="1">
      <alignment horizontal="right"/>
    </xf>
    <xf numFmtId="0" fontId="0" fillId="0" borderId="0" xfId="0" applyAlignment="1">
      <alignment horizontal="center"/>
    </xf>
    <xf numFmtId="0" fontId="0" fillId="5" borderId="2" xfId="0" applyFill="1" applyBorder="1"/>
    <xf numFmtId="0" fontId="0" fillId="6" borderId="0" xfId="0" applyFill="1" applyBorder="1"/>
    <xf numFmtId="0" fontId="0" fillId="6" borderId="0" xfId="0" applyFill="1" applyAlignment="1">
      <alignment horizontal="center"/>
    </xf>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cellXfs>
  <cellStyles count="1">
    <cellStyle name="Normal" xfId="0" builtinId="0"/>
  </cellStyles>
  <dxfs count="33">
    <dxf>
      <numFmt numFmtId="169" formatCode="[$$-C09]#,##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4"/>
        <color theme="1"/>
        <name val="Calibri"/>
        <family val="2"/>
        <scheme val="minor"/>
      </font>
    </dxf>
    <dxf>
      <numFmt numFmtId="169" formatCode="[$$-C09]#,##0"/>
    </dxf>
    <dxf>
      <alignment horizontal="right"/>
    </dxf>
    <dxf>
      <numFmt numFmtId="170" formatCode="[$$-2809]#,##0"/>
    </dxf>
    <dxf>
      <alignment horizontal="right"/>
    </dxf>
    <dxf>
      <numFmt numFmtId="3" formatCode="#,##0"/>
    </dxf>
    <dxf>
      <numFmt numFmtId="164" formatCode="&quot;$&quot;#,##0_);[Red]\(&quot;$&quot;#,##0\)"/>
    </dxf>
    <dxf>
      <font>
        <b/>
        <i val="0"/>
        <strike val="0"/>
        <condense val="0"/>
        <extend val="0"/>
        <outline val="0"/>
        <shadow val="0"/>
        <u val="none"/>
        <vertAlign val="baseline"/>
        <sz val="14"/>
        <color theme="1"/>
        <name val="Calibri"/>
        <family val="2"/>
        <scheme val="minor"/>
      </font>
    </dxf>
    <dxf>
      <numFmt numFmtId="165" formatCode="[$$-409]#,##0.00"/>
    </dxf>
    <dxf>
      <font>
        <sz val="14"/>
      </font>
    </dxf>
    <dxf>
      <font>
        <sz val="14"/>
      </font>
    </dxf>
    <dxf>
      <numFmt numFmtId="3" formatCode="#,##0"/>
    </dxf>
    <dxf>
      <font>
        <strike val="0"/>
        <outline val="0"/>
        <shadow val="0"/>
        <u val="none"/>
        <vertAlign val="baseline"/>
        <sz val="11"/>
        <color theme="1" tint="0.34998626667073579"/>
        <name val="Calibri"/>
        <family val="2"/>
        <scheme val="minor"/>
      </font>
      <numFmt numFmtId="3" formatCode="#,##0"/>
    </dxf>
    <dxf>
      <numFmt numFmtId="3" formatCode="#,##0"/>
    </dxf>
    <dxf>
      <numFmt numFmtId="166" formatCode="[$$-409]#,##0"/>
    </dxf>
    <dxf>
      <font>
        <b/>
        <strike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4"/>
        <color theme="1"/>
        <name val="Calibri"/>
        <family val="2"/>
        <scheme val="minor"/>
      </font>
    </dxf>
    <dxf>
      <font>
        <color rgb="FF9C0006"/>
      </font>
    </dxf>
    <dxf>
      <font>
        <color rgb="FF9C0006"/>
      </font>
      <fill>
        <patternFill>
          <bgColor rgb="FFFFC7CE"/>
        </patternFill>
      </fill>
    </dxf>
    <dxf>
      <font>
        <b/>
      </font>
    </dxf>
    <dxf>
      <font>
        <b/>
        <strike val="0"/>
        <outline val="0"/>
        <shadow val="0"/>
        <u val="none"/>
        <vertAlign val="baseline"/>
        <sz val="14"/>
        <color theme="1"/>
        <name val="Calibri"/>
        <family val="2"/>
        <scheme val="minor"/>
      </font>
    </dxf>
    <dxf>
      <numFmt numFmtId="167" formatCode="&quot;$&quot;#,##0.00_);[Red]\(&quot;$&quot;#,##0.00\)"/>
    </dxf>
    <dxf>
      <numFmt numFmtId="3" formatCode="#,##0"/>
    </dxf>
    <dxf>
      <numFmt numFmtId="164" formatCode="&quot;$&quot;#,##0_);[Red]\(&quot;$&quot;#,##0\)"/>
    </dxf>
    <dxf>
      <font>
        <b/>
        <i val="0"/>
        <strike val="0"/>
        <condense val="0"/>
        <extend val="0"/>
        <outline val="0"/>
        <shadow val="0"/>
        <u val="none"/>
        <vertAlign val="baseline"/>
        <sz val="14"/>
        <color theme="1"/>
        <name val="Calibri"/>
        <family val="2"/>
        <scheme val="minor"/>
      </font>
    </dxf>
  </dxfs>
  <tableStyles count="0" defaultTableStyle="TableStyleMedium2" defaultPivotStyle="PivotStyleLight16"/>
  <colors>
    <mruColors>
      <color rgb="FFFFDD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Units</a:t>
            </a:r>
            <a:r>
              <a:rPr lang="en-US" baseline="0"/>
              <a:t> by Amount</a:t>
            </a:r>
            <a:endParaRPr lang="en-US"/>
          </a:p>
        </c:rich>
      </c:tx>
      <c:layout>
        <c:manualLayout>
          <c:xMode val="edge"/>
          <c:yMode val="edge"/>
          <c:x val="0.6406337173481828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'6'!$AE$3:$AE$302</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'6'!$AF$3:$AF$302</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76D8-418A-9A0D-CAC496FB49D0}"/>
            </c:ext>
          </c:extLst>
        </c:ser>
        <c:dLbls>
          <c:showLegendKey val="0"/>
          <c:showVal val="0"/>
          <c:showCatName val="0"/>
          <c:showSerName val="0"/>
          <c:showPercent val="0"/>
          <c:showBubbleSize val="0"/>
        </c:dLbls>
        <c:axId val="2023683791"/>
        <c:axId val="2023677135"/>
      </c:scatterChart>
      <c:valAx>
        <c:axId val="202368379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23677135"/>
        <c:crosses val="autoZero"/>
        <c:crossBetween val="midCat"/>
      </c:valAx>
      <c:valAx>
        <c:axId val="202367713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20236837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Amount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a:t>
          </a:r>
        </a:p>
      </cx:txPr>
    </cx:title>
    <cx:plotArea>
      <cx:plotAreaRegion>
        <cx:series layoutId="boxWhisker" uniqueId="{9861F190-AE44-4165-93BE-32C6B2A42B28}">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Amount by Geography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by Geography</a:t>
          </a:r>
        </a:p>
      </cx:txPr>
    </cx:title>
    <cx:plotArea>
      <cx:plotAreaRegion>
        <cx:series layoutId="boxWhisker" uniqueId="{121E54FE-FB37-476C-BDB8-2E8ED91D0EC1}">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6350</xdr:colOff>
      <xdr:row>3</xdr:row>
      <xdr:rowOff>0</xdr:rowOff>
    </xdr:from>
    <xdr:to>
      <xdr:col>14</xdr:col>
      <xdr:colOff>393700</xdr:colOff>
      <xdr:row>12</xdr:row>
      <xdr:rowOff>69849</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481B3D43-CC99-CAE8-04AF-56DDE02E9C30}"/>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5867400" y="882650"/>
              <a:ext cx="3435350" cy="1777999"/>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16</xdr:col>
      <xdr:colOff>9072</xdr:colOff>
      <xdr:row>2</xdr:row>
      <xdr:rowOff>11578</xdr:rowOff>
    </xdr:from>
    <xdr:to>
      <xdr:col>22</xdr:col>
      <xdr:colOff>592844</xdr:colOff>
      <xdr:row>18</xdr:row>
      <xdr:rowOff>145143</xdr:rowOff>
    </xdr:to>
    <xdr:graphicFrame macro="">
      <xdr:nvGraphicFramePr>
        <xdr:cNvPr id="2" name="Chart 1">
          <a:extLst>
            <a:ext uri="{FF2B5EF4-FFF2-40B4-BE49-F238E27FC236}">
              <a16:creationId xmlns:a16="http://schemas.microsoft.com/office/drawing/2014/main" id="{67326A41-B442-BC0E-4CF8-BCAC45BBC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xdr:row>
      <xdr:rowOff>212725</xdr:rowOff>
    </xdr:from>
    <xdr:to>
      <xdr:col>7</xdr:col>
      <xdr:colOff>584200</xdr:colOff>
      <xdr:row>19</xdr:row>
      <xdr:rowOff>18143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810A505-C2A1-C24C-54FF-83BAE985C0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714375"/>
              <a:ext cx="4279900" cy="3170918"/>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34925</xdr:colOff>
      <xdr:row>2</xdr:row>
      <xdr:rowOff>9524</xdr:rowOff>
    </xdr:from>
    <xdr:to>
      <xdr:col>15</xdr:col>
      <xdr:colOff>480785</xdr:colOff>
      <xdr:row>18</xdr:row>
      <xdr:rowOff>145142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80F70FA-A248-2954-6907-8D5FA2BF48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340225" y="746124"/>
              <a:ext cx="4713060" cy="3082018"/>
            </a:xfrm>
            <a:prstGeom prst="rect">
              <a:avLst/>
            </a:prstGeom>
            <a:solidFill>
              <a:prstClr val="white"/>
            </a:solidFill>
            <a:ln w="1">
              <a:solidFill>
                <a:prstClr val="green"/>
              </a:solidFill>
            </a:ln>
          </xdr:spPr>
          <xdr:txBody>
            <a:bodyPr vertOverflow="clip" horzOverflow="clip"/>
            <a:lstStyle/>
            <a:p>
              <a:r>
                <a:rPr lang="en-PK"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488950</xdr:colOff>
      <xdr:row>1</xdr:row>
      <xdr:rowOff>31750</xdr:rowOff>
    </xdr:from>
    <xdr:to>
      <xdr:col>6</xdr:col>
      <xdr:colOff>546100</xdr:colOff>
      <xdr:row>14</xdr:row>
      <xdr:rowOff>111125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1B9FEECA-F0BB-B6D5-D53A-D71ED4F53C3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419021" y="530679"/>
              <a:ext cx="1835150" cy="24923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402291</xdr:colOff>
      <xdr:row>1</xdr:row>
      <xdr:rowOff>127374</xdr:rowOff>
    </xdr:from>
    <xdr:to>
      <xdr:col>11</xdr:col>
      <xdr:colOff>393327</xdr:colOff>
      <xdr:row>15</xdr:row>
      <xdr:rowOff>36793</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9D97FA3F-9350-14BF-6B5C-8E9A3CF5251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6647703" y="627903"/>
              <a:ext cx="1828800" cy="252412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kh" refreshedDate="44774.147189351854" createdVersion="8" refreshedVersion="8" minRefreshableVersion="3" recordCount="300" xr:uid="{FC552DE3-16ED-43F9-A1A6-15A5BCC4AD86}">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49137083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kh" refreshedDate="44774.931963773146" backgroundQuery="1" createdVersion="8" refreshedVersion="8" minRefreshableVersion="3" recordCount="0" supportSubquery="1" supportAdvancedDrill="1" xr:uid="{D3B4CB1D-4DF4-4A28-87B3-B2A7F4D785C1}">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7" level="32767"/>
  </cacheFields>
  <cacheHierarchies count="23">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_cost].[Sales Person]" caption="Sales Person" attribute="1" defaultMemberUniqueName="[data_cost].[Sales Person].[All]" allUniqueName="[data_cost].[Sales Person].[All]" dimensionUniqueName="[data_cost]" displayFolder="" count="0" memberValueDatatype="130" unbalanced="0"/>
    <cacheHierarchy uniqueName="[data_cost].[Geography]" caption="Geography" attribute="1" defaultMemberUniqueName="[data_cost].[Geography].[All]" allUniqueName="[data_cost].[Geography].[All]" dimensionUniqueName="[data_cost]" displayFolder="" count="0" memberValueDatatype="130" unbalanced="0"/>
    <cacheHierarchy uniqueName="[data_cost].[Product]" caption="Product" attribute="1" defaultMemberUniqueName="[data_cost].[Product].[All]" allUniqueName="[data_cost].[Product].[All]" dimensionUniqueName="[data_cost]" displayFolder="" count="0" memberValueDatatype="130" unbalanced="0"/>
    <cacheHierarchy uniqueName="[data_cost].[Amount]" caption="Amount" attribute="1" defaultMemberUniqueName="[data_cost].[Amount].[All]" allUniqueName="[data_cost].[Amount].[All]" dimensionUniqueName="[data_cost]" displayFolder="" count="0" memberValueDatatype="20" unbalanced="0"/>
    <cacheHierarchy uniqueName="[data_cost].[Units]" caption="Units" attribute="1" defaultMemberUniqueName="[data_cost].[Units].[All]" allUniqueName="[data_cost].[Units].[All]" dimensionUniqueName="[data_cost]" displayFolder="" count="0" memberValueDatatype="20" unbalanced="0"/>
    <cacheHierarchy uniqueName="[data_cost].[Cost Per Unit]" caption="Cost Per Unit" attribute="1" defaultMemberUniqueName="[data_cost].[Cost Per Unit].[All]" allUniqueName="[data_cost].[Cost Per Unit].[All]" dimensionUniqueName="[data_cost]" displayFolder="" count="0" memberValueDatatype="5" unbalanced="0"/>
    <cacheHierarchy uniqueName="[data_cost].[Cost]" caption="Cost" attribute="1" defaultMemberUniqueName="[data_cost].[Cost].[All]" allUniqueName="[data_cost].[Cost].[All]" dimensionUniqueName="[data_cost]"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_cost" count="0">
      <extLst>
        <ext xmlns:x15="http://schemas.microsoft.com/office/spreadsheetml/2010/11/main" uri="{B97F6D7D-B522-45F9-BDA1-12C45D357490}">
          <x15:cacheHierarchy aggregatedColumn="8"/>
        </ext>
      </extLst>
    </cacheHierarchy>
    <cacheHierarchy uniqueName="[Measures].[Sum of Cost]" caption="Sum of Cost" measure="1" displayFolder="" measureGroup="data_cost" count="0">
      <extLst>
        <ext xmlns:x15="http://schemas.microsoft.com/office/spreadsheetml/2010/11/main" uri="{B97F6D7D-B522-45F9-BDA1-12C45D357490}">
          <x15:cacheHierarchy aggregatedColumn="11"/>
        </ext>
      </extLst>
    </cacheHierarchy>
    <cacheHierarchy uniqueName="[Measures].[Sum of Units 2]" caption="Sum of Units 2" measure="1" displayFolder="" measureGroup="data_cost" count="0">
      <extLst>
        <ext xmlns:x15="http://schemas.microsoft.com/office/spreadsheetml/2010/11/main" uri="{B97F6D7D-B522-45F9-BDA1-12C45D357490}">
          <x15:cacheHierarchy aggregatedColumn="9"/>
        </ext>
      </extLst>
    </cacheHierarchy>
    <cacheHierarchy uniqueName="[Measures].[Sales per unit]" caption="Sales per unit" measure="1" displayFolder="" measureGroup="data" count="0" oneField="1">
      <fieldsUsage count="1">
        <fieldUsage x="1"/>
      </fieldsUsage>
    </cacheHierarchy>
    <cacheHierarchy uniqueName="[Measures].[Profit %]" caption="Profit %" measure="1" displayFolder="" measureGroup="data_cost" count="0"/>
    <cacheHierarchy uniqueName="[Measures].[Total Profit]" caption="Total Profit" measure="1" displayFolder="" measureGroup="data_cost" count="0"/>
    <cacheHierarchy uniqueName="[Measures].[__XL_Count data]" caption="__XL_Count data" measure="1" displayFolder="" measureGroup="data" count="0" hidden="1"/>
    <cacheHierarchy uniqueName="[Measures].[__XL_Count data_cost]" caption="__XL_Count data_cost" measure="1" displayFolder="" measureGroup="data_cost" count="0" hidden="1"/>
    <cacheHierarchy uniqueName="[Measures].[__No measures defined]" caption="__No measures defined" measure="1" displayFolder="" count="0" hidden="1"/>
  </cacheHierarchies>
  <kpis count="0"/>
  <dimensions count="3">
    <dimension name="data" uniqueName="[data]" caption="data"/>
    <dimension name="data_cost" uniqueName="[data_cost]" caption="data_cost"/>
    <dimension measure="1" name="Measures" uniqueName="[Measures]" caption="Measures"/>
  </dimensions>
  <measureGroups count="2">
    <measureGroup name="data" caption="data"/>
    <measureGroup name="data_cost" caption="data_cost"/>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kh" refreshedDate="44774.93411076389" backgroundQuery="1" createdVersion="8" refreshedVersion="8" minRefreshableVersion="3" recordCount="0" supportSubquery="1" supportAdvancedDrill="1" xr:uid="{C5C5C2C7-CEDB-4DB1-8814-E9D171FDC6D6}">
  <cacheSource type="external" connectionId="1"/>
  <cacheFields count="7">
    <cacheField name="[data_cost].[Product].[Product]" caption="Product" numFmtId="0" hierarchy="7"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2]" caption="Sum of Amount 2" numFmtId="0" hierarchy="14" level="32767"/>
    <cacheField name="[Measures].[Sum of Units 2]" caption="Sum of Units 2" numFmtId="0" hierarchy="16" level="32767"/>
    <cacheField name="[Measures].[Sum of Cost]" caption="Sum of Cost" numFmtId="0" hierarchy="15" level="32767"/>
    <cacheField name="[Measures].[Total Profit]" caption="Total Profit" numFmtId="0" hierarchy="19" level="32767"/>
    <cacheField name="[Measures].[Profit %]" caption="Profit %" numFmtId="0" hierarchy="18" level="32767"/>
    <cacheField name="[data_cost].[Geography].[Geography]" caption="Geography" numFmtId="0" hierarchy="6" level="1">
      <sharedItems containsSemiMixedTypes="0" containsNonDate="0" containsString="0"/>
    </cacheField>
  </cacheFields>
  <cacheHierarchies count="23">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_cost].[Sales Person]" caption="Sales Person" attribute="1" defaultMemberUniqueName="[data_cost].[Sales Person].[All]" allUniqueName="[data_cost].[Sales Person].[All]" dimensionUniqueName="[data_cost]" displayFolder="" count="0" memberValueDatatype="130" unbalanced="0"/>
    <cacheHierarchy uniqueName="[data_cost].[Geography]" caption="Geography" attribute="1" defaultMemberUniqueName="[data_cost].[Geography].[All]" allUniqueName="[data_cost].[Geography].[All]" dimensionUniqueName="[data_cost]" displayFolder="" count="2" memberValueDatatype="130" unbalanced="0">
      <fieldsUsage count="2">
        <fieldUsage x="-1"/>
        <fieldUsage x="6"/>
      </fieldsUsage>
    </cacheHierarchy>
    <cacheHierarchy uniqueName="[data_cost].[Product]" caption="Product" attribute="1" defaultMemberUniqueName="[data_cost].[Product].[All]" allUniqueName="[data_cost].[Product].[All]" dimensionUniqueName="[data_cost]" displayFolder="" count="2" memberValueDatatype="130" unbalanced="0">
      <fieldsUsage count="2">
        <fieldUsage x="-1"/>
        <fieldUsage x="0"/>
      </fieldsUsage>
    </cacheHierarchy>
    <cacheHierarchy uniqueName="[data_cost].[Amount]" caption="Amount" attribute="1" defaultMemberUniqueName="[data_cost].[Amount].[All]" allUniqueName="[data_cost].[Amount].[All]" dimensionUniqueName="[data_cost]" displayFolder="" count="0" memberValueDatatype="20" unbalanced="0"/>
    <cacheHierarchy uniqueName="[data_cost].[Units]" caption="Units" attribute="1" defaultMemberUniqueName="[data_cost].[Units].[All]" allUniqueName="[data_cost].[Units].[All]" dimensionUniqueName="[data_cost]" displayFolder="" count="0" memberValueDatatype="20" unbalanced="0"/>
    <cacheHierarchy uniqueName="[data_cost].[Cost Per Unit]" caption="Cost Per Unit" attribute="1" defaultMemberUniqueName="[data_cost].[Cost Per Unit].[All]" allUniqueName="[data_cost].[Cost Per Unit].[All]" dimensionUniqueName="[data_cost]" displayFolder="" count="0" memberValueDatatype="5" unbalanced="0"/>
    <cacheHierarchy uniqueName="[data_cost].[Cost]" caption="Cost" attribute="1" defaultMemberUniqueName="[data_cost].[Cost].[All]" allUniqueName="[data_cost].[Cost].[All]" dimensionUniqueName="[data_cost]"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_cost" count="0" oneField="1">
      <fieldsUsage count="1">
        <fieldUsage x="1"/>
      </fieldsUsage>
      <extLst>
        <ext xmlns:x15="http://schemas.microsoft.com/office/spreadsheetml/2010/11/main" uri="{B97F6D7D-B522-45F9-BDA1-12C45D357490}">
          <x15:cacheHierarchy aggregatedColumn="8"/>
        </ext>
      </extLst>
    </cacheHierarchy>
    <cacheHierarchy uniqueName="[Measures].[Sum of Cost]" caption="Sum of Cost" measure="1" displayFolder="" measureGroup="data_cost" count="0" oneField="1">
      <fieldsUsage count="1">
        <fieldUsage x="3"/>
      </fieldsUsage>
      <extLst>
        <ext xmlns:x15="http://schemas.microsoft.com/office/spreadsheetml/2010/11/main" uri="{B97F6D7D-B522-45F9-BDA1-12C45D357490}">
          <x15:cacheHierarchy aggregatedColumn="11"/>
        </ext>
      </extLst>
    </cacheHierarchy>
    <cacheHierarchy uniqueName="[Measures].[Sum of Units 2]" caption="Sum of Units 2" measure="1" displayFolder="" measureGroup="data_cost" count="0" oneField="1">
      <fieldsUsage count="1">
        <fieldUsage x="2"/>
      </fieldsUsage>
      <extLst>
        <ext xmlns:x15="http://schemas.microsoft.com/office/spreadsheetml/2010/11/main" uri="{B97F6D7D-B522-45F9-BDA1-12C45D357490}">
          <x15:cacheHierarchy aggregatedColumn="9"/>
        </ext>
      </extLst>
    </cacheHierarchy>
    <cacheHierarchy uniqueName="[Measures].[Sales per unit]" caption="Sales per unit" measure="1" displayFolder="" measureGroup="data" count="0"/>
    <cacheHierarchy uniqueName="[Measures].[Profit %]" caption="Profit %" measure="1" displayFolder="" measureGroup="data_cost" count="0" oneField="1">
      <fieldsUsage count="1">
        <fieldUsage x="5"/>
      </fieldsUsage>
    </cacheHierarchy>
    <cacheHierarchy uniqueName="[Measures].[Total Profit]" caption="Total Profit" measure="1" displayFolder="" measureGroup="data_cost" count="0" oneField="1">
      <fieldsUsage count="1">
        <fieldUsage x="4"/>
      </fieldsUsage>
    </cacheHierarchy>
    <cacheHierarchy uniqueName="[Measures].[__XL_Count data]" caption="__XL_Count data" measure="1" displayFolder="" measureGroup="data" count="0" hidden="1"/>
    <cacheHierarchy uniqueName="[Measures].[__XL_Count data_cost]" caption="__XL_Count data_cost" measure="1" displayFolder="" measureGroup="data_cost" count="0" hidden="1"/>
    <cacheHierarchy uniqueName="[Measures].[__No measures defined]" caption="__No measures defined" measure="1" displayFolder="" count="0" hidden="1"/>
  </cacheHierarchies>
  <kpis count="0"/>
  <dimensions count="3">
    <dimension name="data" uniqueName="[data]" caption="data"/>
    <dimension name="data_cost" uniqueName="[data_cost]" caption="data_cost"/>
    <dimension measure="1" name="Measures" uniqueName="[Measures]" caption="Measures"/>
  </dimensions>
  <measureGroups count="2">
    <measureGroup name="data" caption="data"/>
    <measureGroup name="data_cost" caption="data_cost"/>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kh" refreshedDate="44774.935821527775" backgroundQuery="1" createdVersion="8" refreshedVersion="8" minRefreshableVersion="3" recordCount="0" supportSubquery="1" supportAdvancedDrill="1" xr:uid="{D9EF4695-180B-44B8-8005-12002F799EB3}">
  <cacheSource type="external" connectionId="1"/>
  <cacheFields count="2">
    <cacheField name="[data_cost].[Product].[Product]" caption="Product" numFmtId="0" hierarchy="7"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data_cost].[Geography].[Geography]" caption="Geography" numFmtId="0" hierarchy="6" level="1">
      <sharedItems containsSemiMixedTypes="0" containsNonDate="0" containsString="0"/>
    </cacheField>
  </cacheFields>
  <cacheHierarchies count="23">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_cost].[Sales Person]" caption="Sales Person" attribute="1" defaultMemberUniqueName="[data_cost].[Sales Person].[All]" allUniqueName="[data_cost].[Sales Person].[All]" dimensionUniqueName="[data_cost]" displayFolder="" count="0" memberValueDatatype="130" unbalanced="0"/>
    <cacheHierarchy uniqueName="[data_cost].[Geography]" caption="Geography" attribute="1" defaultMemberUniqueName="[data_cost].[Geography].[All]" allUniqueName="[data_cost].[Geography].[All]" dimensionUniqueName="[data_cost]" displayFolder="" count="2" memberValueDatatype="130" unbalanced="0">
      <fieldsUsage count="2">
        <fieldUsage x="-1"/>
        <fieldUsage x="1"/>
      </fieldsUsage>
    </cacheHierarchy>
    <cacheHierarchy uniqueName="[data_cost].[Product]" caption="Product" attribute="1" defaultMemberUniqueName="[data_cost].[Product].[All]" allUniqueName="[data_cost].[Product].[All]" dimensionUniqueName="[data_cost]" displayFolder="" count="2" memberValueDatatype="130" unbalanced="0">
      <fieldsUsage count="2">
        <fieldUsage x="-1"/>
        <fieldUsage x="0"/>
      </fieldsUsage>
    </cacheHierarchy>
    <cacheHierarchy uniqueName="[data_cost].[Amount]" caption="Amount" attribute="1" defaultMemberUniqueName="[data_cost].[Amount].[All]" allUniqueName="[data_cost].[Amount].[All]" dimensionUniqueName="[data_cost]" displayFolder="" count="0" memberValueDatatype="20" unbalanced="0"/>
    <cacheHierarchy uniqueName="[data_cost].[Units]" caption="Units" attribute="1" defaultMemberUniqueName="[data_cost].[Units].[All]" allUniqueName="[data_cost].[Units].[All]" dimensionUniqueName="[data_cost]" displayFolder="" count="0" memberValueDatatype="20" unbalanced="0"/>
    <cacheHierarchy uniqueName="[data_cost].[Cost Per Unit]" caption="Cost Per Unit" attribute="1" defaultMemberUniqueName="[data_cost].[Cost Per Unit].[All]" allUniqueName="[data_cost].[Cost Per Unit].[All]" dimensionUniqueName="[data_cost]" displayFolder="" count="0" memberValueDatatype="5" unbalanced="0"/>
    <cacheHierarchy uniqueName="[data_cost].[Cost]" caption="Cost" attribute="1" defaultMemberUniqueName="[data_cost].[Cost].[All]" allUniqueName="[data_cost].[Cost].[All]" dimensionUniqueName="[data_cost]"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_cost" count="0">
      <extLst>
        <ext xmlns:x15="http://schemas.microsoft.com/office/spreadsheetml/2010/11/main" uri="{B97F6D7D-B522-45F9-BDA1-12C45D357490}">
          <x15:cacheHierarchy aggregatedColumn="8"/>
        </ext>
      </extLst>
    </cacheHierarchy>
    <cacheHierarchy uniqueName="[Measures].[Sum of Cost]" caption="Sum of Cost" measure="1" displayFolder="" measureGroup="data_cost" count="0">
      <extLst>
        <ext xmlns:x15="http://schemas.microsoft.com/office/spreadsheetml/2010/11/main" uri="{B97F6D7D-B522-45F9-BDA1-12C45D357490}">
          <x15:cacheHierarchy aggregatedColumn="11"/>
        </ext>
      </extLst>
    </cacheHierarchy>
    <cacheHierarchy uniqueName="[Measures].[Sum of Units 2]" caption="Sum of Units 2" measure="1" displayFolder="" measureGroup="data_cost" count="0">
      <extLst>
        <ext xmlns:x15="http://schemas.microsoft.com/office/spreadsheetml/2010/11/main" uri="{B97F6D7D-B522-45F9-BDA1-12C45D357490}">
          <x15:cacheHierarchy aggregatedColumn="9"/>
        </ext>
      </extLst>
    </cacheHierarchy>
    <cacheHierarchy uniqueName="[Measures].[Sales per unit]" caption="Sales per unit" measure="1" displayFolder="" measureGroup="data" count="0"/>
    <cacheHierarchy uniqueName="[Measures].[Profit %]" caption="Profit %" measure="1" displayFolder="" measureGroup="data_cost" count="0"/>
    <cacheHierarchy uniqueName="[Measures].[Total Profit]" caption="Total Profit" measure="1" displayFolder="" measureGroup="data_cost" count="0"/>
    <cacheHierarchy uniqueName="[Measures].[__XL_Count data]" caption="__XL_Count data" measure="1" displayFolder="" measureGroup="data" count="0" hidden="1"/>
    <cacheHierarchy uniqueName="[Measures].[__XL_Count data_cost]" caption="__XL_Count data_cost" measure="1" displayFolder="" measureGroup="data_cost" count="0" hidden="1"/>
    <cacheHierarchy uniqueName="[Measures].[__No measures defined]" caption="__No measures defined" measure="1" displayFolder="" count="0" hidden="1"/>
  </cacheHierarchies>
  <kpis count="0"/>
  <dimensions count="3">
    <dimension name="data" uniqueName="[data]" caption="data"/>
    <dimension name="data_cost" uniqueName="[data_cost]" caption="data_cost"/>
    <dimension measure="1" name="Measures" uniqueName="[Measures]" caption="Measures"/>
  </dimensions>
  <measureGroups count="2">
    <measureGroup name="data" caption="data"/>
    <measureGroup name="data_cost" caption="data_cost"/>
  </measureGroups>
  <maps count="2">
    <map measureGroup="0"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kh" refreshedDate="44774.931960185182" backgroundQuery="1" createdVersion="3" refreshedVersion="8" minRefreshableVersion="3" recordCount="0" supportSubquery="1" supportAdvancedDrill="1" xr:uid="{C894A439-62C5-426E-B5E3-7B15A0C780CD}">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_cost].[Sales Person]" caption="Sales Person" attribute="1" defaultMemberUniqueName="[data_cost].[Sales Person].[All]" allUniqueName="[data_cost].[Sales Person].[All]" dimensionUniqueName="[data_cost]" displayFolder="" count="0" memberValueDatatype="130" unbalanced="0"/>
    <cacheHierarchy uniqueName="[data_cost].[Geography]" caption="Geography" attribute="1" defaultMemberUniqueName="[data_cost].[Geography].[All]" allUniqueName="[data_cost].[Geography].[All]" dimensionUniqueName="[data_cost]" displayFolder="" count="2" memberValueDatatype="130" unbalanced="0"/>
    <cacheHierarchy uniqueName="[data_cost].[Product]" caption="Product" attribute="1" defaultMemberUniqueName="[data_cost].[Product].[All]" allUniqueName="[data_cost].[Product].[All]" dimensionUniqueName="[data_cost]" displayFolder="" count="0" memberValueDatatype="130" unbalanced="0"/>
    <cacheHierarchy uniqueName="[data_cost].[Amount]" caption="Amount" attribute="1" defaultMemberUniqueName="[data_cost].[Amount].[All]" allUniqueName="[data_cost].[Amount].[All]" dimensionUniqueName="[data_cost]" displayFolder="" count="0" memberValueDatatype="20" unbalanced="0"/>
    <cacheHierarchy uniqueName="[data_cost].[Units]" caption="Units" attribute="1" defaultMemberUniqueName="[data_cost].[Units].[All]" allUniqueName="[data_cost].[Units].[All]" dimensionUniqueName="[data_cost]" displayFolder="" count="0" memberValueDatatype="20" unbalanced="0"/>
    <cacheHierarchy uniqueName="[data_cost].[Cost Per Unit]" caption="Cost Per Unit" attribute="1" defaultMemberUniqueName="[data_cost].[Cost Per Unit].[All]" allUniqueName="[data_cost].[Cost Per Unit].[All]" dimensionUniqueName="[data_cost]" displayFolder="" count="0" memberValueDatatype="5" unbalanced="0"/>
    <cacheHierarchy uniqueName="[data_cost].[Cost]" caption="Cost" attribute="1" defaultMemberUniqueName="[data_cost].[Cost].[All]" allUniqueName="[data_cost].[Cost].[All]" dimensionUniqueName="[data_cost]"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_cost" count="0">
      <extLst>
        <ext xmlns:x15="http://schemas.microsoft.com/office/spreadsheetml/2010/11/main" uri="{B97F6D7D-B522-45F9-BDA1-12C45D357490}">
          <x15:cacheHierarchy aggregatedColumn="8"/>
        </ext>
      </extLst>
    </cacheHierarchy>
    <cacheHierarchy uniqueName="[Measures].[Sum of Cost]" caption="Sum of Cost" measure="1" displayFolder="" measureGroup="data_cost" count="0">
      <extLst>
        <ext xmlns:x15="http://schemas.microsoft.com/office/spreadsheetml/2010/11/main" uri="{B97F6D7D-B522-45F9-BDA1-12C45D357490}">
          <x15:cacheHierarchy aggregatedColumn="11"/>
        </ext>
      </extLst>
    </cacheHierarchy>
    <cacheHierarchy uniqueName="[Measures].[Sum of Units 2]" caption="Sum of Units 2" measure="1" displayFolder="" measureGroup="data_cost" count="0">
      <extLst>
        <ext xmlns:x15="http://schemas.microsoft.com/office/spreadsheetml/2010/11/main" uri="{B97F6D7D-B522-45F9-BDA1-12C45D357490}">
          <x15:cacheHierarchy aggregatedColumn="9"/>
        </ext>
      </extLst>
    </cacheHierarchy>
    <cacheHierarchy uniqueName="[Measures].[Sales per unit]" caption="Sales per unit" measure="1" displayFolder="" measureGroup="data" count="0"/>
    <cacheHierarchy uniqueName="[Measures].[Profit %]" caption="Profit %" measure="1" displayFolder="" measureGroup="data_cost" count="0"/>
    <cacheHierarchy uniqueName="[Measures].[Total Profit]" caption="Total Profit" measure="1" displayFolder="" measureGroup="data_cost" count="0"/>
    <cacheHierarchy uniqueName="[Measures].[__XL_Count data]" caption="__XL_Count data" measure="1" displayFolder="" measureGroup="data" count="0" hidden="1"/>
    <cacheHierarchy uniqueName="[Measures].[__XL_Count data_cost]" caption="__XL_Count data_cost" measure="1" displayFolder="" measureGroup="data_cost"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420823153"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ikh" refreshedDate="44774.933785763889" backgroundQuery="1" createdVersion="3" refreshedVersion="8" minRefreshableVersion="3" recordCount="0" supportSubquery="1" supportAdvancedDrill="1" xr:uid="{C0839CE9-554C-4BD2-BB34-AF019EBA29CB}">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_cost].[Sales Person]" caption="Sales Person" attribute="1" defaultMemberUniqueName="[data_cost].[Sales Person].[All]" allUniqueName="[data_cost].[Sales Person].[All]" dimensionUniqueName="[data_cost]" displayFolder="" count="0" memberValueDatatype="130" unbalanced="0"/>
    <cacheHierarchy uniqueName="[data_cost].[Geography]" caption="Geography" attribute="1" defaultMemberUniqueName="[data_cost].[Geography].[All]" allUniqueName="[data_cost].[Geography].[All]" dimensionUniqueName="[data_cost]" displayFolder="" count="2" memberValueDatatype="130" unbalanced="0"/>
    <cacheHierarchy uniqueName="[data_cost].[Product]" caption="Product" attribute="1" defaultMemberUniqueName="[data_cost].[Product].[All]" allUniqueName="[data_cost].[Product].[All]" dimensionUniqueName="[data_cost]" displayFolder="" count="0" memberValueDatatype="130" unbalanced="0"/>
    <cacheHierarchy uniqueName="[data_cost].[Amount]" caption="Amount" attribute="1" defaultMemberUniqueName="[data_cost].[Amount].[All]" allUniqueName="[data_cost].[Amount].[All]" dimensionUniqueName="[data_cost]" displayFolder="" count="0" memberValueDatatype="20" unbalanced="0"/>
    <cacheHierarchy uniqueName="[data_cost].[Units]" caption="Units" attribute="1" defaultMemberUniqueName="[data_cost].[Units].[All]" allUniqueName="[data_cost].[Units].[All]" dimensionUniqueName="[data_cost]" displayFolder="" count="0" memberValueDatatype="20" unbalanced="0"/>
    <cacheHierarchy uniqueName="[data_cost].[Cost Per Unit]" caption="Cost Per Unit" attribute="1" defaultMemberUniqueName="[data_cost].[Cost Per Unit].[All]" allUniqueName="[data_cost].[Cost Per Unit].[All]" dimensionUniqueName="[data_cost]" displayFolder="" count="0" memberValueDatatype="5" unbalanced="0"/>
    <cacheHierarchy uniqueName="[data_cost].[Cost]" caption="Cost" attribute="1" defaultMemberUniqueName="[data_cost].[Cost].[All]" allUniqueName="[data_cost].[Cost].[All]" dimensionUniqueName="[data_cost]"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Amount 2]" caption="Sum of Amount 2" measure="1" displayFolder="" measureGroup="data_cost" count="0">
      <extLst>
        <ext xmlns:x15="http://schemas.microsoft.com/office/spreadsheetml/2010/11/main" uri="{B97F6D7D-B522-45F9-BDA1-12C45D357490}">
          <x15:cacheHierarchy aggregatedColumn="8"/>
        </ext>
      </extLst>
    </cacheHierarchy>
    <cacheHierarchy uniqueName="[Measures].[Sum of Cost]" caption="Sum of Cost" measure="1" displayFolder="" measureGroup="data_cost" count="0">
      <extLst>
        <ext xmlns:x15="http://schemas.microsoft.com/office/spreadsheetml/2010/11/main" uri="{B97F6D7D-B522-45F9-BDA1-12C45D357490}">
          <x15:cacheHierarchy aggregatedColumn="11"/>
        </ext>
      </extLst>
    </cacheHierarchy>
    <cacheHierarchy uniqueName="[Measures].[Sum of Units 2]" caption="Sum of Units 2" measure="1" displayFolder="" measureGroup="data_cost" count="0">
      <extLst>
        <ext xmlns:x15="http://schemas.microsoft.com/office/spreadsheetml/2010/11/main" uri="{B97F6D7D-B522-45F9-BDA1-12C45D357490}">
          <x15:cacheHierarchy aggregatedColumn="9"/>
        </ext>
      </extLst>
    </cacheHierarchy>
    <cacheHierarchy uniqueName="[Measures].[Sales per unit]" caption="Sales per unit" measure="1" displayFolder="" measureGroup="data" count="0"/>
    <cacheHierarchy uniqueName="[Measures].[Profit %]" caption="Profit %" measure="1" displayFolder="" measureGroup="data_cost" count="0"/>
    <cacheHierarchy uniqueName="[Measures].[Total Profit]" caption="Total Profit" measure="1" displayFolder="" measureGroup="data_cost" count="0"/>
    <cacheHierarchy uniqueName="[Measures].[__XL_Count data]" caption="__XL_Count data" measure="1" displayFolder="" measureGroup="data" count="0" hidden="1"/>
    <cacheHierarchy uniqueName="[Measures].[__XL_Count data_cost]" caption="__XL_Count data_cost" measure="1" displayFolder="" measureGroup="data_cost"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3797722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25C4E6-0B1A-4E87-9516-CF3E2FAAD18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ies">
  <location ref="D4:H10"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1"/>
    </i>
    <i>
      <x v="3"/>
    </i>
    <i>
      <x v="5"/>
    </i>
    <i>
      <x v="4"/>
    </i>
    <i>
      <x/>
    </i>
  </rowItems>
  <colFields count="1">
    <field x="-2"/>
  </colFields>
  <colItems count="4">
    <i>
      <x/>
    </i>
    <i i="1">
      <x v="1"/>
    </i>
    <i i="2">
      <x v="2"/>
    </i>
    <i i="3">
      <x v="3"/>
    </i>
  </colItems>
  <dataFields count="4">
    <dataField name="Sum of Amount" fld="3" baseField="0" baseItem="0" numFmtId="166"/>
    <dataField name=" " fld="3" baseField="0" baseItem="0"/>
    <dataField name="Sum of Units" fld="4" baseField="0" baseItem="0" numFmtId="3"/>
    <dataField name="    " fld="4" baseField="0" baseItem="0"/>
  </dataFields>
  <formats count="2">
    <format dxfId="15">
      <pivotArea field="1" type="button" dataOnly="0" labelOnly="1" outline="0" axis="axisRow" fieldPosition="0"/>
    </format>
    <format dxfId="14">
      <pivotArea dataOnly="0" labelOnly="1" outline="0" fieldPosition="0">
        <references count="1">
          <reference field="4294967294" count="3">
            <x v="0"/>
            <x v="1"/>
            <x v="2"/>
          </reference>
        </references>
      </pivotArea>
    </format>
  </formats>
  <conditionalFormats count="2">
    <conditionalFormat priority="1">
      <pivotAreas count="1">
        <pivotArea type="data" outline="0" collapsedLevelsAreSubtotals="1" fieldPosition="0">
          <references count="1">
            <reference field="4294967294" count="1" selected="0">
              <x v="3"/>
            </reference>
          </references>
        </pivotArea>
      </pivotAreas>
    </conditionalFormat>
    <conditionalFormat priority="2">
      <pivotAreas count="1">
        <pivotArea type="data" outline="0" collapsedLevelsAreSubtotals="1" fieldPosition="0">
          <references count="1">
            <reference field="4294967294" count="1" selected="0">
              <x v="1"/>
            </reference>
          </references>
        </pivotArea>
      </pivotAreas>
    </conditionalFormat>
  </conditional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DB2D1E-9DAF-439A-9315-DDBA8E48E2E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C3:D9"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formats count="1">
    <format dxfId="13">
      <pivotArea dataOnly="0" outline="0" fieldPosition="0">
        <references count="1">
          <reference field="4294967294" count="1">
            <x v="0"/>
          </reference>
        </references>
      </pivotArea>
    </format>
  </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7">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Sales Data.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72758E-BFD0-437D-AE53-BF1514CFC160}"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F4:G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2">
    <i>
      <x/>
    </i>
    <i r="1">
      <x v="2"/>
    </i>
    <i>
      <x v="1"/>
    </i>
    <i r="1">
      <x v="1"/>
    </i>
    <i>
      <x v="2"/>
    </i>
    <i r="1">
      <x v="1"/>
    </i>
    <i>
      <x v="3"/>
    </i>
    <i r="1">
      <x v="8"/>
    </i>
    <i>
      <x v="4"/>
    </i>
    <i r="1">
      <x v="2"/>
    </i>
    <i>
      <x v="5"/>
    </i>
    <i r="1">
      <x/>
    </i>
  </rowItems>
  <colItems count="1">
    <i/>
  </colItems>
  <dataFields count="1">
    <dataField name="Sum of Amount" fld="3" baseField="0" baseItem="0" numFmtId="169"/>
  </dataFields>
  <formats count="2">
    <format dxfId="7">
      <pivotArea dataOnly="0" labelOnly="1" outline="0" axis="axisValues" fieldPosition="0"/>
    </format>
    <format dxfId="6">
      <pivotArea outline="0" collapsedLevelsAreSubtotals="1" fieldPosition="0"/>
    </format>
  </format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EFC403-DD5E-4CBD-8EBE-B02F37945BF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C4:D16" firstHeaderRow="1"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numFmtId="170"/>
  </dataFields>
  <formats count="2">
    <format dxfId="9">
      <pivotArea dataOnly="0" labelOnly="1" outline="0" axis="axisValues" fieldPosition="0"/>
    </format>
    <format dxfId="8">
      <pivotArea outline="0" collapsedLevelsAreSubtotals="1" fieldPosition="0"/>
    </format>
  </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6CA83D-CD27-4D20-BF24-3588364584B9}" name="profit_tabl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26" firstHeaderRow="1" firstDataRow="1" firstDataCol="1"/>
  <pivotFields count="2">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_cos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AF55A8-6C65-425F-950B-3405EB258D78}" name="PivotTable4"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C2:H25" firstHeaderRow="0" firstDataRow="1" firstDataCol="1"/>
  <pivotFields count="7">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5">
    <i>
      <x/>
    </i>
    <i i="1">
      <x v="1"/>
    </i>
    <i i="2">
      <x v="2"/>
    </i>
    <i i="3">
      <x v="3"/>
    </i>
    <i i="4">
      <x v="4"/>
    </i>
  </colItems>
  <dataFields count="5">
    <dataField name="Sum of Amount" fld="1" baseField="0" baseItem="0" numFmtId="169"/>
    <dataField name="Sum of Units" fld="2" baseField="0" baseItem="0"/>
    <dataField name="Sum of Cost" fld="3" baseField="0" baseItem="0"/>
    <dataField fld="4" subtotal="count" baseField="0" baseItem="0"/>
    <dataField fld="5" subtotal="count" baseField="0" baseItem="0"/>
  </dataFields>
  <formats count="1">
    <format dxfId="0">
      <pivotArea outline="0" collapsedLevelsAreSubtotals="1" fieldPosition="0">
        <references count="1">
          <reference field="4294967294" count="1" selected="0">
            <x v="0"/>
          </reference>
        </references>
      </pivotArea>
    </format>
  </formats>
  <conditionalFormats count="1">
    <conditionalFormat priority="1">
      <pivotAreas count="1">
        <pivotArea outline="0" fieldPosition="0">
          <references count="1">
            <reference field="4294967294" count="1">
              <x v="4"/>
            </reference>
          </references>
        </pivotArea>
      </pivotAreas>
    </conditionalFormat>
  </conditionalFormats>
  <pivotHierarchies count="23">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_cost]"/>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A2A7DB11-FFBE-454A-B863-57EEB2A0FDBE}" sourceName="Sales Person">
  <pivotTables>
    <pivotTable tabId="5" name="PivotTable1"/>
  </pivotTables>
  <data>
    <tabular pivotCacheId="491370831">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AFAF6D88-43F1-4A9D-8E36-E493A87E5859}" sourceName="[data_cost].[Geography]">
  <pivotTables>
    <pivotTable tabId="10" name="profit_table"/>
  </pivotTables>
  <data>
    <olap pivotCacheId="420823153">
      <levels count="2">
        <level uniqueName="[data_cost].[Geography].[(All)]" sourceCaption="(All)" count="0"/>
        <level uniqueName="[data_cost].[Geography].[Geography]" sourceCaption="Geography" count="6">
          <ranges>
            <range startItem="0">
              <i n="[data_cost].[Geography].&amp;[Australia]" c="Australia"/>
              <i n="[data_cost].[Geography].&amp;[Canada]" c="Canada"/>
              <i n="[data_cost].[Geography].&amp;[India]" c="India"/>
              <i n="[data_cost].[Geography].&amp;[New Zealand]" c="New Zealand"/>
              <i n="[data_cost].[Geography].&amp;[UK]" c="UK"/>
              <i n="[data_cost].[Geography].&amp;[USA]" c="USA"/>
            </range>
          </ranges>
        </level>
      </levels>
      <selections count="1">
        <selection n="[data_cost].[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C24C1D25-8995-40B7-B392-85C7230482F6}" sourceName="[data_cost].[Geography]">
  <pivotTables>
    <pivotTable tabId="13" name="PivotTable4"/>
  </pivotTables>
  <data>
    <olap pivotCacheId="1837977225">
      <levels count="2">
        <level uniqueName="[data_cost].[Geography].[(All)]" sourceCaption="(All)" count="0"/>
        <level uniqueName="[data_cost].[Geography].[Geography]" sourceCaption="Geography" count="6">
          <ranges>
            <range startItem="0">
              <i n="[data_cost].[Geography].&amp;[Australia]" c="Australia"/>
              <i n="[data_cost].[Geography].&amp;[Canada]" c="Canada"/>
              <i n="[data_cost].[Geography].&amp;[India]" c="India"/>
              <i n="[data_cost].[Geography].&amp;[New Zealand]" c="New Zealand"/>
              <i n="[data_cost].[Geography].&amp;[UK]" c="UK"/>
              <i n="[data_cost].[Geography].&amp;[USA]" c="USA"/>
            </range>
          </ranges>
        </level>
      </levels>
      <selections count="1">
        <selection n="[data_cost].[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DDA42AC3-44E8-4567-80EC-C1709315CBDA}"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880DCAE-CA3F-4207-B98F-B8CDC0CF7A32}"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290B56D4-09D1-4A23-BB40-A9E5EFFCF103}"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850710-9FF8-4F2F-88F4-E68B98658701}" name="data" displayName="data" ref="B3:F303" totalsRowShown="0" headerRowDxfId="32">
  <tableColumns count="5">
    <tableColumn id="1" xr3:uid="{E12B7FA4-18E1-438C-8D92-93197D8272E2}" name="Sales Person"/>
    <tableColumn id="2" xr3:uid="{F4FC9C4B-05DE-491E-8905-3EDEBAB5010A}" name="Geography"/>
    <tableColumn id="3" xr3:uid="{AE184CDF-9C15-4407-A130-023FCDBB342C}" name="Product"/>
    <tableColumn id="4" xr3:uid="{6B0A39E9-2882-42F0-945D-199842E07F06}" name="Amount" dataDxfId="31"/>
    <tableColumn id="5" xr3:uid="{F8022CE4-8CC9-41CB-878C-7E1AEF1380C2}" name="Units" dataDxfId="3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3B52295-A515-4947-A620-B61426C0E152}" name="products" displayName="products" ref="H3:I25" totalsRowShown="0">
  <tableColumns count="2">
    <tableColumn id="1" xr3:uid="{762F127A-A432-4236-B13C-3F3012273D04}" name="Product"/>
    <tableColumn id="2" xr3:uid="{CEB2D6F6-35A9-4FD3-AED2-EB1DA84178D4}" name="Cost per unit" dataDxfId="2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CD782F-02B0-4BC4-8704-8D7684A3988F}" name="Table3" displayName="Table3" ref="C3:E10" totalsRowShown="0" headerRowDxfId="28">
  <tableColumns count="3">
    <tableColumn id="1" xr3:uid="{54DD4BB1-DB29-4AAA-9BBE-46485EE1EEBA}" name="Stats" dataDxfId="27"/>
    <tableColumn id="2" xr3:uid="{38EC7610-97B9-4BC9-B22E-8E8E8A6569EB}" name="Amount"/>
    <tableColumn id="3" xr3:uid="{BA5D6BC4-4948-49D1-90A8-934CA2141296}" name="Units"/>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E649C7-0E59-416B-A86F-AFF7F656514F}" name="data6" displayName="data6" ref="C4:G304" totalsRowShown="0" headerRowDxfId="24">
  <sortState xmlns:xlrd2="http://schemas.microsoft.com/office/spreadsheetml/2017/richdata2" ref="C5:G304">
    <sortCondition descending="1" ref="F4:F304"/>
  </sortState>
  <tableColumns count="5">
    <tableColumn id="1" xr3:uid="{E54DB483-AA2D-4DA8-80DF-B6F7AAC5092C}" name="Sales Person"/>
    <tableColumn id="2" xr3:uid="{0508DA7B-14F5-4F78-81F0-47844020F13B}" name="Geography"/>
    <tableColumn id="3" xr3:uid="{FF9C09FD-65D7-463D-98FC-BDBBCF5A1C85}" name="Product"/>
    <tableColumn id="4" xr3:uid="{07A7A83F-4C52-456A-9DFE-BCB27E900E6D}" name="Amount" dataDxfId="23"/>
    <tableColumn id="5" xr3:uid="{3E71D0B3-1520-42CC-91EA-CF47F53D853D}" name="Units" dataDxfId="22"/>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1127536-540A-461C-90D0-DCBD8028A191}" name="data68" displayName="data68" ref="I4:M304" totalsRowShown="0" headerRowDxfId="21">
  <sortState xmlns:xlrd2="http://schemas.microsoft.com/office/spreadsheetml/2017/richdata2" ref="I5:M304">
    <sortCondition descending="1" ref="M4:M304"/>
  </sortState>
  <tableColumns count="5">
    <tableColumn id="1" xr3:uid="{2A38583A-0CDA-472B-9BEE-F153A5C02AF7}" name="Sales Person"/>
    <tableColumn id="2" xr3:uid="{0EE3DA87-21F0-4D22-A448-FAF55AD3A686}" name="Geography"/>
    <tableColumn id="3" xr3:uid="{31F460C7-F8B2-44BC-BA27-7BC81A5E6051}" name="Product"/>
    <tableColumn id="4" xr3:uid="{DCE1C9F8-BCA3-43A4-802F-056EAFD10B18}" name="Amount"/>
    <tableColumn id="5" xr3:uid="{CDF99D24-8641-41E6-B9EB-98C8DF2D89FE}" name="Units"/>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82088B3-0A28-4C39-A3A5-44FDC3F58B3B}" name="sales_by_country" displayName="sales_by_country" ref="C3:G9" totalsRowShown="0" headerRowDxfId="20">
  <sortState xmlns:xlrd2="http://schemas.microsoft.com/office/spreadsheetml/2017/richdata2" ref="C4:E9">
    <sortCondition descending="1" ref="D3:D9"/>
  </sortState>
  <tableColumns count="5">
    <tableColumn id="1" xr3:uid="{76AB577E-D9D9-41D4-939C-2DE8A4C71612}" name="Country"/>
    <tableColumn id="2" xr3:uid="{BC1049EA-7EFB-47C9-8C72-5FFC9480FE20}" name="Amount" dataDxfId="19">
      <calculatedColumnFormula>SUMIF(data[Geography], sales_by_country[[#This Row],[Country]],data[Amount])</calculatedColumnFormula>
    </tableColumn>
    <tableColumn id="3" xr3:uid="{48979AD5-E5F0-49F3-90AB-35018949C472}" name=" " dataDxfId="18">
      <calculatedColumnFormula>sales_by_country[[#This Row],[Amount]]</calculatedColumnFormula>
    </tableColumn>
    <tableColumn id="4" xr3:uid="{4177271D-D28F-4C56-9A63-78305C650BB7}" name="Units" dataDxfId="17">
      <calculatedColumnFormula>SUMIF(data[Geography], sales_by_country[[#This Row],[Country]],data[Units])</calculatedColumnFormula>
    </tableColumn>
    <tableColumn id="5" xr3:uid="{5434ABC0-AC84-4BE9-91A6-EF2F40E27745}" name="     " dataDxfId="16">
      <calculatedColumnFormula>SUMIF(data[Geography], sales_by_country[[#This Row],[Country]],data[Units])</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36AE897-43DA-47B4-A9F8-C45713CDA443}" name="data11" displayName="data11" ref="AB2:AF302" totalsRowShown="0" headerRowDxfId="12">
  <tableColumns count="5">
    <tableColumn id="1" xr3:uid="{B1449663-E9DC-48CC-B0B9-8AE41C049C64}" name="Sales Person"/>
    <tableColumn id="2" xr3:uid="{1301553B-8CAE-43B3-95E4-A9B4107B00DB}" name="Geography"/>
    <tableColumn id="3" xr3:uid="{C52C7A5F-892F-46D4-AA02-21E0D5E44B66}" name="Product"/>
    <tableColumn id="4" xr3:uid="{F3C61411-2ACD-485A-A9FC-CFB665FE1072}" name="Amount" dataDxfId="11"/>
    <tableColumn id="5" xr3:uid="{17FE4C28-7353-4F47-815F-DB23D6465C86}" name="Units" dataDxfId="1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C49CD93-040D-4CB1-9AB7-19D9DE878E53}" name="data_cost" displayName="data_cost" ref="AC4:AI304" totalsRowShown="0" headerRowDxfId="5">
  <tableColumns count="7">
    <tableColumn id="1" xr3:uid="{AACBC4B6-64A9-4882-A7DF-0E55BD160174}" name="Sales Person"/>
    <tableColumn id="2" xr3:uid="{4BEB0207-3BA6-4FCE-8FDC-75AAE6C31603}" name="Geography"/>
    <tableColumn id="3" xr3:uid="{EDE5AF86-000E-469C-A531-D007A2205D75}" name="Product"/>
    <tableColumn id="4" xr3:uid="{1CBEE2E8-2C3A-44BA-BA31-5E597649153C}" name="Amount" dataDxfId="4"/>
    <tableColumn id="5" xr3:uid="{64F37E1B-DCE9-444A-BB0B-DF0F49208A2C}" name="Units" dataDxfId="3"/>
    <tableColumn id="6" xr3:uid="{71096C03-3383-4A05-822C-5859B2F104C7}" name="Cost Per Unit" dataDxfId="2">
      <calculatedColumnFormula>VLOOKUP(data_cost[[#This Row],[Product]], products[], 2,FALSE)</calculatedColumnFormula>
    </tableColumn>
    <tableColumn id="7" xr3:uid="{34EA2A4B-3825-4394-B4A2-318002805E25}" name="Cost" dataDxfId="1">
      <calculatedColumnFormula>data_cost[Cost Per Unit]*data_cost[[#This Row],[Units]]</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3.xml"/><Relationship Id="rId1" Type="http://schemas.openxmlformats.org/officeDocument/2006/relationships/pivotTable" Target="../pivotTables/pivotTable5.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9529-20AD-41E5-8B02-E707BE7655AF}">
  <dimension ref="A1:I303"/>
  <sheetViews>
    <sheetView tabSelected="1" zoomScale="85" zoomScaleNormal="85" workbookViewId="0">
      <selection activeCell="D11" sqref="D11"/>
    </sheetView>
  </sheetViews>
  <sheetFormatPr defaultRowHeight="14.5" x14ac:dyDescent="0.35"/>
  <cols>
    <col min="1" max="1" width="3.6328125" customWidth="1"/>
    <col min="2" max="2" width="15.1796875" bestFit="1" customWidth="1"/>
    <col min="3" max="3" width="12.1796875" bestFit="1" customWidth="1"/>
    <col min="4" max="4" width="20.36328125" bestFit="1" customWidth="1"/>
    <col min="5" max="5" width="9.90625" bestFit="1" customWidth="1"/>
    <col min="6" max="6" width="8.1796875" customWidth="1"/>
    <col min="8" max="8" width="21.81640625" bestFit="1" customWidth="1"/>
    <col min="9" max="9" width="14.453125" customWidth="1"/>
  </cols>
  <sheetData>
    <row r="1" spans="1:9" s="6" customFormat="1" ht="39.5" x14ac:dyDescent="0.95">
      <c r="A1" s="7"/>
      <c r="B1" s="4" t="s">
        <v>59</v>
      </c>
      <c r="C1" s="5"/>
    </row>
    <row r="3" spans="1:9" ht="18.5" x14ac:dyDescent="0.45">
      <c r="B3" s="8" t="s">
        <v>0</v>
      </c>
      <c r="C3" s="8" t="s">
        <v>1</v>
      </c>
      <c r="D3" s="8" t="s">
        <v>2</v>
      </c>
      <c r="E3" s="9" t="s">
        <v>3</v>
      </c>
      <c r="F3" s="9" t="s">
        <v>4</v>
      </c>
      <c r="H3" t="s">
        <v>2</v>
      </c>
      <c r="I3" t="s">
        <v>76</v>
      </c>
    </row>
    <row r="4" spans="1:9" x14ac:dyDescent="0.35">
      <c r="B4" t="s">
        <v>5</v>
      </c>
      <c r="C4" t="s">
        <v>6</v>
      </c>
      <c r="D4" t="s">
        <v>7</v>
      </c>
      <c r="E4" s="2">
        <v>1624</v>
      </c>
      <c r="F4" s="3">
        <v>114</v>
      </c>
      <c r="H4" t="s">
        <v>31</v>
      </c>
      <c r="I4" s="25">
        <v>9.33</v>
      </c>
    </row>
    <row r="5" spans="1:9" x14ac:dyDescent="0.35">
      <c r="B5" t="s">
        <v>8</v>
      </c>
      <c r="C5" t="s">
        <v>9</v>
      </c>
      <c r="D5" t="s">
        <v>10</v>
      </c>
      <c r="E5" s="2">
        <v>6706</v>
      </c>
      <c r="F5" s="3">
        <v>459</v>
      </c>
      <c r="H5" t="s">
        <v>24</v>
      </c>
      <c r="I5" s="25">
        <v>11.7</v>
      </c>
    </row>
    <row r="6" spans="1:9" x14ac:dyDescent="0.35">
      <c r="B6" t="s">
        <v>11</v>
      </c>
      <c r="C6" t="s">
        <v>9</v>
      </c>
      <c r="D6" t="s">
        <v>12</v>
      </c>
      <c r="E6" s="2">
        <v>959</v>
      </c>
      <c r="F6" s="3">
        <v>147</v>
      </c>
      <c r="H6" t="s">
        <v>12</v>
      </c>
      <c r="I6" s="25">
        <v>11.88</v>
      </c>
    </row>
    <row r="7" spans="1:9" x14ac:dyDescent="0.35">
      <c r="B7" t="s">
        <v>13</v>
      </c>
      <c r="C7" t="s">
        <v>14</v>
      </c>
      <c r="D7" t="s">
        <v>15</v>
      </c>
      <c r="E7" s="2">
        <v>9632</v>
      </c>
      <c r="F7" s="3">
        <v>288</v>
      </c>
      <c r="H7" t="s">
        <v>37</v>
      </c>
      <c r="I7" s="25">
        <v>11.73</v>
      </c>
    </row>
    <row r="8" spans="1:9" x14ac:dyDescent="0.35">
      <c r="B8" t="s">
        <v>16</v>
      </c>
      <c r="C8" t="s">
        <v>17</v>
      </c>
      <c r="D8" t="s">
        <v>18</v>
      </c>
      <c r="E8" s="2">
        <v>2100</v>
      </c>
      <c r="F8" s="3">
        <v>414</v>
      </c>
      <c r="H8" t="s">
        <v>29</v>
      </c>
      <c r="I8" s="25">
        <v>8.7899999999999991</v>
      </c>
    </row>
    <row r="9" spans="1:9" x14ac:dyDescent="0.35">
      <c r="B9" t="s">
        <v>5</v>
      </c>
      <c r="C9" t="s">
        <v>9</v>
      </c>
      <c r="D9" t="s">
        <v>19</v>
      </c>
      <c r="E9" s="2">
        <v>8869</v>
      </c>
      <c r="F9" s="3">
        <v>432</v>
      </c>
      <c r="H9" t="s">
        <v>28</v>
      </c>
      <c r="I9" s="25">
        <v>3.11</v>
      </c>
    </row>
    <row r="10" spans="1:9" x14ac:dyDescent="0.35">
      <c r="B10" t="s">
        <v>16</v>
      </c>
      <c r="C10" t="s">
        <v>20</v>
      </c>
      <c r="D10" t="s">
        <v>21</v>
      </c>
      <c r="E10" s="2">
        <v>2681</v>
      </c>
      <c r="F10" s="3">
        <v>54</v>
      </c>
      <c r="H10" t="s">
        <v>15</v>
      </c>
      <c r="I10" s="25">
        <v>6.47</v>
      </c>
    </row>
    <row r="11" spans="1:9" x14ac:dyDescent="0.35">
      <c r="B11" t="s">
        <v>8</v>
      </c>
      <c r="C11" t="s">
        <v>9</v>
      </c>
      <c r="D11" t="s">
        <v>22</v>
      </c>
      <c r="E11" s="2">
        <v>5012</v>
      </c>
      <c r="F11" s="3">
        <v>210</v>
      </c>
      <c r="H11" t="s">
        <v>36</v>
      </c>
      <c r="I11" s="25">
        <v>7.64</v>
      </c>
    </row>
    <row r="12" spans="1:9" x14ac:dyDescent="0.35">
      <c r="B12" t="s">
        <v>23</v>
      </c>
      <c r="C12" t="s">
        <v>20</v>
      </c>
      <c r="D12" t="s">
        <v>24</v>
      </c>
      <c r="E12" s="2">
        <v>1281</v>
      </c>
      <c r="F12" s="3">
        <v>75</v>
      </c>
      <c r="H12" t="s">
        <v>33</v>
      </c>
      <c r="I12" s="25">
        <v>10.62</v>
      </c>
    </row>
    <row r="13" spans="1:9" x14ac:dyDescent="0.35">
      <c r="B13" t="s">
        <v>25</v>
      </c>
      <c r="C13" t="s">
        <v>6</v>
      </c>
      <c r="D13" t="s">
        <v>24</v>
      </c>
      <c r="E13" s="2">
        <v>4991</v>
      </c>
      <c r="F13" s="3">
        <v>12</v>
      </c>
      <c r="H13" t="s">
        <v>41</v>
      </c>
      <c r="I13" s="25">
        <v>9</v>
      </c>
    </row>
    <row r="14" spans="1:9" x14ac:dyDescent="0.35">
      <c r="B14" t="s">
        <v>26</v>
      </c>
      <c r="C14" t="s">
        <v>17</v>
      </c>
      <c r="D14" t="s">
        <v>18</v>
      </c>
      <c r="E14" s="2">
        <v>1785</v>
      </c>
      <c r="F14" s="3">
        <v>462</v>
      </c>
      <c r="H14" t="s">
        <v>22</v>
      </c>
      <c r="I14" s="25">
        <v>9.77</v>
      </c>
    </row>
    <row r="15" spans="1:9" x14ac:dyDescent="0.35">
      <c r="B15" t="s">
        <v>27</v>
      </c>
      <c r="C15" t="s">
        <v>6</v>
      </c>
      <c r="D15" t="s">
        <v>28</v>
      </c>
      <c r="E15" s="2">
        <v>3983</v>
      </c>
      <c r="F15" s="3">
        <v>144</v>
      </c>
      <c r="H15" t="s">
        <v>34</v>
      </c>
      <c r="I15" s="25">
        <v>6.49</v>
      </c>
    </row>
    <row r="16" spans="1:9" x14ac:dyDescent="0.35">
      <c r="B16" t="s">
        <v>11</v>
      </c>
      <c r="C16" t="s">
        <v>20</v>
      </c>
      <c r="D16" t="s">
        <v>29</v>
      </c>
      <c r="E16" s="2">
        <v>2646</v>
      </c>
      <c r="F16" s="3">
        <v>120</v>
      </c>
      <c r="H16" t="s">
        <v>38</v>
      </c>
      <c r="I16" s="25">
        <v>4.97</v>
      </c>
    </row>
    <row r="17" spans="2:9" x14ac:dyDescent="0.35">
      <c r="B17" t="s">
        <v>26</v>
      </c>
      <c r="C17" t="s">
        <v>30</v>
      </c>
      <c r="D17" t="s">
        <v>31</v>
      </c>
      <c r="E17" s="2">
        <v>252</v>
      </c>
      <c r="F17" s="3">
        <v>54</v>
      </c>
      <c r="H17" t="s">
        <v>18</v>
      </c>
      <c r="I17" s="25">
        <v>13.15</v>
      </c>
    </row>
    <row r="18" spans="2:9" x14ac:dyDescent="0.35">
      <c r="B18" t="s">
        <v>27</v>
      </c>
      <c r="C18" t="s">
        <v>9</v>
      </c>
      <c r="D18" t="s">
        <v>18</v>
      </c>
      <c r="E18" s="2">
        <v>2464</v>
      </c>
      <c r="F18" s="3">
        <v>234</v>
      </c>
      <c r="H18" t="s">
        <v>42</v>
      </c>
      <c r="I18" s="25">
        <v>5.6</v>
      </c>
    </row>
    <row r="19" spans="2:9" x14ac:dyDescent="0.35">
      <c r="B19" t="s">
        <v>27</v>
      </c>
      <c r="C19" t="s">
        <v>9</v>
      </c>
      <c r="D19" t="s">
        <v>32</v>
      </c>
      <c r="E19" s="2">
        <v>2114</v>
      </c>
      <c r="F19" s="3">
        <v>66</v>
      </c>
      <c r="H19" t="s">
        <v>39</v>
      </c>
      <c r="I19" s="25">
        <v>16.73</v>
      </c>
    </row>
    <row r="20" spans="2:9" x14ac:dyDescent="0.35">
      <c r="B20" t="s">
        <v>16</v>
      </c>
      <c r="C20" t="s">
        <v>6</v>
      </c>
      <c r="D20" t="s">
        <v>21</v>
      </c>
      <c r="E20" s="2">
        <v>7693</v>
      </c>
      <c r="F20" s="3">
        <v>87</v>
      </c>
      <c r="H20" t="s">
        <v>40</v>
      </c>
      <c r="I20" s="25">
        <v>10.38</v>
      </c>
    </row>
    <row r="21" spans="2:9" x14ac:dyDescent="0.35">
      <c r="B21" t="s">
        <v>25</v>
      </c>
      <c r="C21" t="s">
        <v>30</v>
      </c>
      <c r="D21" t="s">
        <v>33</v>
      </c>
      <c r="E21" s="2">
        <v>15610</v>
      </c>
      <c r="F21" s="3">
        <v>339</v>
      </c>
      <c r="H21" t="s">
        <v>32</v>
      </c>
      <c r="I21" s="25">
        <v>7.16</v>
      </c>
    </row>
    <row r="22" spans="2:9" x14ac:dyDescent="0.35">
      <c r="B22" t="s">
        <v>13</v>
      </c>
      <c r="C22" t="s">
        <v>30</v>
      </c>
      <c r="D22" t="s">
        <v>22</v>
      </c>
      <c r="E22" s="2">
        <v>336</v>
      </c>
      <c r="F22" s="3">
        <v>144</v>
      </c>
      <c r="H22" t="s">
        <v>7</v>
      </c>
      <c r="I22" s="25">
        <v>14.49</v>
      </c>
    </row>
    <row r="23" spans="2:9" x14ac:dyDescent="0.35">
      <c r="B23" t="s">
        <v>26</v>
      </c>
      <c r="C23" t="s">
        <v>17</v>
      </c>
      <c r="D23" t="s">
        <v>33</v>
      </c>
      <c r="E23" s="2">
        <v>9443</v>
      </c>
      <c r="F23" s="3">
        <v>162</v>
      </c>
      <c r="H23" t="s">
        <v>21</v>
      </c>
      <c r="I23" s="25">
        <v>5.79</v>
      </c>
    </row>
    <row r="24" spans="2:9" x14ac:dyDescent="0.35">
      <c r="B24" t="s">
        <v>11</v>
      </c>
      <c r="C24" t="s">
        <v>30</v>
      </c>
      <c r="D24" t="s">
        <v>34</v>
      </c>
      <c r="E24" s="2">
        <v>8155</v>
      </c>
      <c r="F24" s="3">
        <v>90</v>
      </c>
      <c r="H24" t="s">
        <v>10</v>
      </c>
      <c r="I24" s="25">
        <v>8.65</v>
      </c>
    </row>
    <row r="25" spans="2:9" x14ac:dyDescent="0.35">
      <c r="B25" t="s">
        <v>8</v>
      </c>
      <c r="C25" t="s">
        <v>20</v>
      </c>
      <c r="D25" t="s">
        <v>34</v>
      </c>
      <c r="E25" s="2">
        <v>1701</v>
      </c>
      <c r="F25" s="3">
        <v>234</v>
      </c>
      <c r="H25" t="s">
        <v>19</v>
      </c>
      <c r="I25" s="25">
        <v>12.37</v>
      </c>
    </row>
    <row r="26" spans="2:9" x14ac:dyDescent="0.35">
      <c r="B26" t="s">
        <v>35</v>
      </c>
      <c r="C26" t="s">
        <v>20</v>
      </c>
      <c r="D26" t="s">
        <v>22</v>
      </c>
      <c r="E26" s="2">
        <v>2205</v>
      </c>
      <c r="F26" s="3">
        <v>141</v>
      </c>
    </row>
    <row r="27" spans="2:9" x14ac:dyDescent="0.35">
      <c r="B27" t="s">
        <v>8</v>
      </c>
      <c r="C27" t="s">
        <v>6</v>
      </c>
      <c r="D27" t="s">
        <v>36</v>
      </c>
      <c r="E27" s="2">
        <v>1771</v>
      </c>
      <c r="F27" s="3">
        <v>204</v>
      </c>
    </row>
    <row r="28" spans="2:9" x14ac:dyDescent="0.35">
      <c r="B28" t="s">
        <v>13</v>
      </c>
      <c r="C28" t="s">
        <v>9</v>
      </c>
      <c r="D28" t="s">
        <v>37</v>
      </c>
      <c r="E28" s="2">
        <v>2114</v>
      </c>
      <c r="F28" s="3">
        <v>186</v>
      </c>
    </row>
    <row r="29" spans="2:9" x14ac:dyDescent="0.35">
      <c r="B29" t="s">
        <v>13</v>
      </c>
      <c r="C29" t="s">
        <v>14</v>
      </c>
      <c r="D29" t="s">
        <v>31</v>
      </c>
      <c r="E29" s="2">
        <v>10311</v>
      </c>
      <c r="F29" s="3">
        <v>231</v>
      </c>
    </row>
    <row r="30" spans="2:9" x14ac:dyDescent="0.35">
      <c r="B30" t="s">
        <v>27</v>
      </c>
      <c r="C30" t="s">
        <v>17</v>
      </c>
      <c r="D30" t="s">
        <v>29</v>
      </c>
      <c r="E30" s="2">
        <v>21</v>
      </c>
      <c r="F30" s="3">
        <v>168</v>
      </c>
    </row>
    <row r="31" spans="2:9" x14ac:dyDescent="0.35">
      <c r="B31" t="s">
        <v>35</v>
      </c>
      <c r="C31" t="s">
        <v>9</v>
      </c>
      <c r="D31" t="s">
        <v>33</v>
      </c>
      <c r="E31" s="2">
        <v>1974</v>
      </c>
      <c r="F31" s="3">
        <v>195</v>
      </c>
    </row>
    <row r="32" spans="2:9" x14ac:dyDescent="0.35">
      <c r="B32" t="s">
        <v>25</v>
      </c>
      <c r="C32" t="s">
        <v>14</v>
      </c>
      <c r="D32" t="s">
        <v>34</v>
      </c>
      <c r="E32" s="2">
        <v>6314</v>
      </c>
      <c r="F32" s="3">
        <v>15</v>
      </c>
    </row>
    <row r="33" spans="2:6" x14ac:dyDescent="0.35">
      <c r="B33" t="s">
        <v>35</v>
      </c>
      <c r="C33" t="s">
        <v>6</v>
      </c>
      <c r="D33" t="s">
        <v>34</v>
      </c>
      <c r="E33" s="2">
        <v>4683</v>
      </c>
      <c r="F33" s="3">
        <v>30</v>
      </c>
    </row>
    <row r="34" spans="2:6" x14ac:dyDescent="0.35">
      <c r="B34" t="s">
        <v>13</v>
      </c>
      <c r="C34" t="s">
        <v>6</v>
      </c>
      <c r="D34" t="s">
        <v>38</v>
      </c>
      <c r="E34" s="2">
        <v>6398</v>
      </c>
      <c r="F34" s="3">
        <v>102</v>
      </c>
    </row>
    <row r="35" spans="2:6" x14ac:dyDescent="0.35">
      <c r="B35" t="s">
        <v>26</v>
      </c>
      <c r="C35" t="s">
        <v>9</v>
      </c>
      <c r="D35" t="s">
        <v>36</v>
      </c>
      <c r="E35" s="2">
        <v>553</v>
      </c>
      <c r="F35" s="3">
        <v>15</v>
      </c>
    </row>
    <row r="36" spans="2:6" x14ac:dyDescent="0.35">
      <c r="B36" t="s">
        <v>8</v>
      </c>
      <c r="C36" t="s">
        <v>17</v>
      </c>
      <c r="D36" t="s">
        <v>7</v>
      </c>
      <c r="E36" s="2">
        <v>7021</v>
      </c>
      <c r="F36" s="3">
        <v>183</v>
      </c>
    </row>
    <row r="37" spans="2:6" x14ac:dyDescent="0.35">
      <c r="B37" t="s">
        <v>5</v>
      </c>
      <c r="C37" t="s">
        <v>17</v>
      </c>
      <c r="D37" t="s">
        <v>22</v>
      </c>
      <c r="E37" s="2">
        <v>5817</v>
      </c>
      <c r="F37" s="3">
        <v>12</v>
      </c>
    </row>
    <row r="38" spans="2:6" x14ac:dyDescent="0.35">
      <c r="B38" t="s">
        <v>13</v>
      </c>
      <c r="C38" t="s">
        <v>17</v>
      </c>
      <c r="D38" t="s">
        <v>24</v>
      </c>
      <c r="E38" s="2">
        <v>3976</v>
      </c>
      <c r="F38" s="3">
        <v>72</v>
      </c>
    </row>
    <row r="39" spans="2:6" x14ac:dyDescent="0.35">
      <c r="B39" t="s">
        <v>16</v>
      </c>
      <c r="C39" t="s">
        <v>20</v>
      </c>
      <c r="D39" t="s">
        <v>39</v>
      </c>
      <c r="E39" s="2">
        <v>1134</v>
      </c>
      <c r="F39" s="3">
        <v>282</v>
      </c>
    </row>
    <row r="40" spans="2:6" x14ac:dyDescent="0.35">
      <c r="B40" t="s">
        <v>26</v>
      </c>
      <c r="C40" t="s">
        <v>17</v>
      </c>
      <c r="D40" t="s">
        <v>40</v>
      </c>
      <c r="E40" s="2">
        <v>6027</v>
      </c>
      <c r="F40" s="3">
        <v>144</v>
      </c>
    </row>
    <row r="41" spans="2:6" x14ac:dyDescent="0.35">
      <c r="B41" t="s">
        <v>16</v>
      </c>
      <c r="C41" t="s">
        <v>6</v>
      </c>
      <c r="D41" t="s">
        <v>29</v>
      </c>
      <c r="E41" s="2">
        <v>1904</v>
      </c>
      <c r="F41" s="3">
        <v>405</v>
      </c>
    </row>
    <row r="42" spans="2:6" x14ac:dyDescent="0.35">
      <c r="B42" t="s">
        <v>23</v>
      </c>
      <c r="C42" t="s">
        <v>30</v>
      </c>
      <c r="D42" t="s">
        <v>10</v>
      </c>
      <c r="E42" s="2">
        <v>3262</v>
      </c>
      <c r="F42" s="3">
        <v>75</v>
      </c>
    </row>
    <row r="43" spans="2:6" x14ac:dyDescent="0.35">
      <c r="B43" t="s">
        <v>5</v>
      </c>
      <c r="C43" t="s">
        <v>30</v>
      </c>
      <c r="D43" t="s">
        <v>39</v>
      </c>
      <c r="E43" s="2">
        <v>2289</v>
      </c>
      <c r="F43" s="3">
        <v>135</v>
      </c>
    </row>
    <row r="44" spans="2:6" x14ac:dyDescent="0.35">
      <c r="B44" t="s">
        <v>25</v>
      </c>
      <c r="C44" t="s">
        <v>30</v>
      </c>
      <c r="D44" t="s">
        <v>39</v>
      </c>
      <c r="E44" s="2">
        <v>6986</v>
      </c>
      <c r="F44" s="3">
        <v>21</v>
      </c>
    </row>
    <row r="45" spans="2:6" x14ac:dyDescent="0.35">
      <c r="B45" t="s">
        <v>26</v>
      </c>
      <c r="C45" t="s">
        <v>20</v>
      </c>
      <c r="D45" t="s">
        <v>34</v>
      </c>
      <c r="E45" s="2">
        <v>4417</v>
      </c>
      <c r="F45" s="3">
        <v>153</v>
      </c>
    </row>
    <row r="46" spans="2:6" x14ac:dyDescent="0.35">
      <c r="B46" t="s">
        <v>16</v>
      </c>
      <c r="C46" t="s">
        <v>30</v>
      </c>
      <c r="D46" t="s">
        <v>37</v>
      </c>
      <c r="E46" s="2">
        <v>1442</v>
      </c>
      <c r="F46" s="3">
        <v>15</v>
      </c>
    </row>
    <row r="47" spans="2:6" x14ac:dyDescent="0.35">
      <c r="B47" t="s">
        <v>27</v>
      </c>
      <c r="C47" t="s">
        <v>9</v>
      </c>
      <c r="D47" t="s">
        <v>24</v>
      </c>
      <c r="E47" s="2">
        <v>2415</v>
      </c>
      <c r="F47" s="3">
        <v>255</v>
      </c>
    </row>
    <row r="48" spans="2:6" x14ac:dyDescent="0.35">
      <c r="B48" t="s">
        <v>26</v>
      </c>
      <c r="C48" t="s">
        <v>6</v>
      </c>
      <c r="D48" t="s">
        <v>36</v>
      </c>
      <c r="E48" s="2">
        <v>238</v>
      </c>
      <c r="F48" s="3">
        <v>18</v>
      </c>
    </row>
    <row r="49" spans="2:6" x14ac:dyDescent="0.35">
      <c r="B49" t="s">
        <v>16</v>
      </c>
      <c r="C49" t="s">
        <v>6</v>
      </c>
      <c r="D49" t="s">
        <v>34</v>
      </c>
      <c r="E49" s="2">
        <v>4949</v>
      </c>
      <c r="F49" s="3">
        <v>189</v>
      </c>
    </row>
    <row r="50" spans="2:6" x14ac:dyDescent="0.35">
      <c r="B50" t="s">
        <v>25</v>
      </c>
      <c r="C50" t="s">
        <v>20</v>
      </c>
      <c r="D50" t="s">
        <v>10</v>
      </c>
      <c r="E50" s="2">
        <v>5075</v>
      </c>
      <c r="F50" s="3">
        <v>21</v>
      </c>
    </row>
    <row r="51" spans="2:6" x14ac:dyDescent="0.35">
      <c r="B51" t="s">
        <v>27</v>
      </c>
      <c r="C51" t="s">
        <v>14</v>
      </c>
      <c r="D51" t="s">
        <v>29</v>
      </c>
      <c r="E51" s="2">
        <v>9198</v>
      </c>
      <c r="F51" s="3">
        <v>36</v>
      </c>
    </row>
    <row r="52" spans="2:6" x14ac:dyDescent="0.35">
      <c r="B52" t="s">
        <v>16</v>
      </c>
      <c r="C52" t="s">
        <v>30</v>
      </c>
      <c r="D52" t="s">
        <v>32</v>
      </c>
      <c r="E52" s="2">
        <v>3339</v>
      </c>
      <c r="F52" s="3">
        <v>75</v>
      </c>
    </row>
    <row r="53" spans="2:6" x14ac:dyDescent="0.35">
      <c r="B53" t="s">
        <v>5</v>
      </c>
      <c r="C53" t="s">
        <v>30</v>
      </c>
      <c r="D53" t="s">
        <v>28</v>
      </c>
      <c r="E53" s="2">
        <v>5019</v>
      </c>
      <c r="F53" s="3">
        <v>156</v>
      </c>
    </row>
    <row r="54" spans="2:6" x14ac:dyDescent="0.35">
      <c r="B54" t="s">
        <v>25</v>
      </c>
      <c r="C54" t="s">
        <v>14</v>
      </c>
      <c r="D54" t="s">
        <v>29</v>
      </c>
      <c r="E54" s="2">
        <v>16184</v>
      </c>
      <c r="F54" s="3">
        <v>39</v>
      </c>
    </row>
    <row r="55" spans="2:6" x14ac:dyDescent="0.35">
      <c r="B55" t="s">
        <v>16</v>
      </c>
      <c r="C55" t="s">
        <v>14</v>
      </c>
      <c r="D55" t="s">
        <v>41</v>
      </c>
      <c r="E55" s="2">
        <v>497</v>
      </c>
      <c r="F55" s="3">
        <v>63</v>
      </c>
    </row>
    <row r="56" spans="2:6" x14ac:dyDescent="0.35">
      <c r="B56" t="s">
        <v>26</v>
      </c>
      <c r="C56" t="s">
        <v>14</v>
      </c>
      <c r="D56" t="s">
        <v>32</v>
      </c>
      <c r="E56" s="2">
        <v>8211</v>
      </c>
      <c r="F56" s="3">
        <v>75</v>
      </c>
    </row>
    <row r="57" spans="2:6" x14ac:dyDescent="0.35">
      <c r="B57" t="s">
        <v>26</v>
      </c>
      <c r="C57" t="s">
        <v>20</v>
      </c>
      <c r="D57" t="s">
        <v>40</v>
      </c>
      <c r="E57" s="2">
        <v>6580</v>
      </c>
      <c r="F57" s="3">
        <v>183</v>
      </c>
    </row>
    <row r="58" spans="2:6" x14ac:dyDescent="0.35">
      <c r="B58" t="s">
        <v>13</v>
      </c>
      <c r="C58" t="s">
        <v>9</v>
      </c>
      <c r="D58" t="s">
        <v>31</v>
      </c>
      <c r="E58" s="2">
        <v>4760</v>
      </c>
      <c r="F58" s="3">
        <v>69</v>
      </c>
    </row>
    <row r="59" spans="2:6" x14ac:dyDescent="0.35">
      <c r="B59" t="s">
        <v>5</v>
      </c>
      <c r="C59" t="s">
        <v>14</v>
      </c>
      <c r="D59" t="s">
        <v>18</v>
      </c>
      <c r="E59" s="2">
        <v>5439</v>
      </c>
      <c r="F59" s="3">
        <v>30</v>
      </c>
    </row>
    <row r="60" spans="2:6" x14ac:dyDescent="0.35">
      <c r="B60" t="s">
        <v>13</v>
      </c>
      <c r="C60" t="s">
        <v>30</v>
      </c>
      <c r="D60" t="s">
        <v>28</v>
      </c>
      <c r="E60" s="2">
        <v>1463</v>
      </c>
      <c r="F60" s="3">
        <v>39</v>
      </c>
    </row>
    <row r="61" spans="2:6" x14ac:dyDescent="0.35">
      <c r="B61" t="s">
        <v>27</v>
      </c>
      <c r="C61" t="s">
        <v>30</v>
      </c>
      <c r="D61" t="s">
        <v>10</v>
      </c>
      <c r="E61" s="2">
        <v>7777</v>
      </c>
      <c r="F61" s="3">
        <v>504</v>
      </c>
    </row>
    <row r="62" spans="2:6" x14ac:dyDescent="0.35">
      <c r="B62" t="s">
        <v>11</v>
      </c>
      <c r="C62" t="s">
        <v>6</v>
      </c>
      <c r="D62" t="s">
        <v>32</v>
      </c>
      <c r="E62" s="2">
        <v>1085</v>
      </c>
      <c r="F62" s="3">
        <v>273</v>
      </c>
    </row>
    <row r="63" spans="2:6" x14ac:dyDescent="0.35">
      <c r="B63" t="s">
        <v>25</v>
      </c>
      <c r="C63" t="s">
        <v>6</v>
      </c>
      <c r="D63" t="s">
        <v>21</v>
      </c>
      <c r="E63" s="2">
        <v>182</v>
      </c>
      <c r="F63" s="3">
        <v>48</v>
      </c>
    </row>
    <row r="64" spans="2:6" x14ac:dyDescent="0.35">
      <c r="B64" t="s">
        <v>16</v>
      </c>
      <c r="C64" t="s">
        <v>30</v>
      </c>
      <c r="D64" t="s">
        <v>39</v>
      </c>
      <c r="E64" s="2">
        <v>4242</v>
      </c>
      <c r="F64" s="3">
        <v>207</v>
      </c>
    </row>
    <row r="65" spans="2:6" x14ac:dyDescent="0.35">
      <c r="B65" t="s">
        <v>16</v>
      </c>
      <c r="C65" t="s">
        <v>14</v>
      </c>
      <c r="D65" t="s">
        <v>10</v>
      </c>
      <c r="E65" s="2">
        <v>6118</v>
      </c>
      <c r="F65" s="3">
        <v>9</v>
      </c>
    </row>
    <row r="66" spans="2:6" x14ac:dyDescent="0.35">
      <c r="B66" t="s">
        <v>35</v>
      </c>
      <c r="C66" t="s">
        <v>14</v>
      </c>
      <c r="D66" t="s">
        <v>34</v>
      </c>
      <c r="E66" s="2">
        <v>2317</v>
      </c>
      <c r="F66" s="3">
        <v>261</v>
      </c>
    </row>
    <row r="67" spans="2:6" x14ac:dyDescent="0.35">
      <c r="B67" t="s">
        <v>16</v>
      </c>
      <c r="C67" t="s">
        <v>20</v>
      </c>
      <c r="D67" t="s">
        <v>29</v>
      </c>
      <c r="E67" s="2">
        <v>938</v>
      </c>
      <c r="F67" s="3">
        <v>6</v>
      </c>
    </row>
    <row r="68" spans="2:6" x14ac:dyDescent="0.35">
      <c r="B68" t="s">
        <v>8</v>
      </c>
      <c r="C68" t="s">
        <v>6</v>
      </c>
      <c r="D68" t="s">
        <v>37</v>
      </c>
      <c r="E68" s="2">
        <v>9709</v>
      </c>
      <c r="F68" s="3">
        <v>30</v>
      </c>
    </row>
    <row r="69" spans="2:6" x14ac:dyDescent="0.35">
      <c r="B69" t="s">
        <v>23</v>
      </c>
      <c r="C69" t="s">
        <v>30</v>
      </c>
      <c r="D69" t="s">
        <v>33</v>
      </c>
      <c r="E69" s="2">
        <v>2205</v>
      </c>
      <c r="F69" s="3">
        <v>138</v>
      </c>
    </row>
    <row r="70" spans="2:6" x14ac:dyDescent="0.35">
      <c r="B70" t="s">
        <v>23</v>
      </c>
      <c r="C70" t="s">
        <v>6</v>
      </c>
      <c r="D70" t="s">
        <v>28</v>
      </c>
      <c r="E70" s="2">
        <v>4487</v>
      </c>
      <c r="F70" s="3">
        <v>111</v>
      </c>
    </row>
    <row r="71" spans="2:6" x14ac:dyDescent="0.35">
      <c r="B71" t="s">
        <v>25</v>
      </c>
      <c r="C71" t="s">
        <v>9</v>
      </c>
      <c r="D71" t="s">
        <v>15</v>
      </c>
      <c r="E71" s="2">
        <v>2415</v>
      </c>
      <c r="F71" s="3">
        <v>15</v>
      </c>
    </row>
    <row r="72" spans="2:6" x14ac:dyDescent="0.35">
      <c r="B72" t="s">
        <v>5</v>
      </c>
      <c r="C72" t="s">
        <v>30</v>
      </c>
      <c r="D72" t="s">
        <v>36</v>
      </c>
      <c r="E72" s="2">
        <v>4018</v>
      </c>
      <c r="F72" s="3">
        <v>162</v>
      </c>
    </row>
    <row r="73" spans="2:6" x14ac:dyDescent="0.35">
      <c r="B73" t="s">
        <v>25</v>
      </c>
      <c r="C73" t="s">
        <v>30</v>
      </c>
      <c r="D73" t="s">
        <v>36</v>
      </c>
      <c r="E73" s="2">
        <v>861</v>
      </c>
      <c r="F73" s="3">
        <v>195</v>
      </c>
    </row>
    <row r="74" spans="2:6" x14ac:dyDescent="0.35">
      <c r="B74" t="s">
        <v>35</v>
      </c>
      <c r="C74" t="s">
        <v>20</v>
      </c>
      <c r="D74" t="s">
        <v>24</v>
      </c>
      <c r="E74" s="2">
        <v>5586</v>
      </c>
      <c r="F74" s="3">
        <v>525</v>
      </c>
    </row>
    <row r="75" spans="2:6" x14ac:dyDescent="0.35">
      <c r="B75" t="s">
        <v>23</v>
      </c>
      <c r="C75" t="s">
        <v>30</v>
      </c>
      <c r="D75" t="s">
        <v>19</v>
      </c>
      <c r="E75" s="2">
        <v>2226</v>
      </c>
      <c r="F75" s="3">
        <v>48</v>
      </c>
    </row>
    <row r="76" spans="2:6" x14ac:dyDescent="0.35">
      <c r="B76" t="s">
        <v>11</v>
      </c>
      <c r="C76" t="s">
        <v>30</v>
      </c>
      <c r="D76" t="s">
        <v>40</v>
      </c>
      <c r="E76" s="2">
        <v>14329</v>
      </c>
      <c r="F76" s="3">
        <v>150</v>
      </c>
    </row>
    <row r="77" spans="2:6" x14ac:dyDescent="0.35">
      <c r="B77" t="s">
        <v>11</v>
      </c>
      <c r="C77" t="s">
        <v>30</v>
      </c>
      <c r="D77" t="s">
        <v>33</v>
      </c>
      <c r="E77" s="2">
        <v>8463</v>
      </c>
      <c r="F77" s="3">
        <v>492</v>
      </c>
    </row>
    <row r="78" spans="2:6" x14ac:dyDescent="0.35">
      <c r="B78" t="s">
        <v>25</v>
      </c>
      <c r="C78" t="s">
        <v>30</v>
      </c>
      <c r="D78" t="s">
        <v>32</v>
      </c>
      <c r="E78" s="2">
        <v>2891</v>
      </c>
      <c r="F78" s="3">
        <v>102</v>
      </c>
    </row>
    <row r="79" spans="2:6" x14ac:dyDescent="0.35">
      <c r="B79" t="s">
        <v>27</v>
      </c>
      <c r="C79" t="s">
        <v>14</v>
      </c>
      <c r="D79" t="s">
        <v>34</v>
      </c>
      <c r="E79" s="2">
        <v>3773</v>
      </c>
      <c r="F79" s="3">
        <v>165</v>
      </c>
    </row>
    <row r="80" spans="2:6" x14ac:dyDescent="0.35">
      <c r="B80" t="s">
        <v>13</v>
      </c>
      <c r="C80" t="s">
        <v>14</v>
      </c>
      <c r="D80" t="s">
        <v>40</v>
      </c>
      <c r="E80" s="2">
        <v>854</v>
      </c>
      <c r="F80" s="3">
        <v>309</v>
      </c>
    </row>
    <row r="81" spans="2:6" x14ac:dyDescent="0.35">
      <c r="B81" t="s">
        <v>16</v>
      </c>
      <c r="C81" t="s">
        <v>14</v>
      </c>
      <c r="D81" t="s">
        <v>28</v>
      </c>
      <c r="E81" s="2">
        <v>4970</v>
      </c>
      <c r="F81" s="3">
        <v>156</v>
      </c>
    </row>
    <row r="82" spans="2:6" x14ac:dyDescent="0.35">
      <c r="B82" t="s">
        <v>11</v>
      </c>
      <c r="C82" t="s">
        <v>9</v>
      </c>
      <c r="D82" t="s">
        <v>42</v>
      </c>
      <c r="E82" s="2">
        <v>98</v>
      </c>
      <c r="F82" s="3">
        <v>159</v>
      </c>
    </row>
    <row r="83" spans="2:6" x14ac:dyDescent="0.35">
      <c r="B83" t="s">
        <v>25</v>
      </c>
      <c r="C83" t="s">
        <v>9</v>
      </c>
      <c r="D83" t="s">
        <v>37</v>
      </c>
      <c r="E83" s="2">
        <v>13391</v>
      </c>
      <c r="F83" s="3">
        <v>201</v>
      </c>
    </row>
    <row r="84" spans="2:6" x14ac:dyDescent="0.35">
      <c r="B84" t="s">
        <v>8</v>
      </c>
      <c r="C84" t="s">
        <v>17</v>
      </c>
      <c r="D84" t="s">
        <v>21</v>
      </c>
      <c r="E84" s="2">
        <v>8890</v>
      </c>
      <c r="F84" s="3">
        <v>210</v>
      </c>
    </row>
    <row r="85" spans="2:6" x14ac:dyDescent="0.35">
      <c r="B85" t="s">
        <v>26</v>
      </c>
      <c r="C85" t="s">
        <v>20</v>
      </c>
      <c r="D85" t="s">
        <v>31</v>
      </c>
      <c r="E85" s="2">
        <v>56</v>
      </c>
      <c r="F85" s="3">
        <v>51</v>
      </c>
    </row>
    <row r="86" spans="2:6" x14ac:dyDescent="0.35">
      <c r="B86" t="s">
        <v>27</v>
      </c>
      <c r="C86" t="s">
        <v>14</v>
      </c>
      <c r="D86" t="s">
        <v>18</v>
      </c>
      <c r="E86" s="2">
        <v>3339</v>
      </c>
      <c r="F86" s="3">
        <v>39</v>
      </c>
    </row>
    <row r="87" spans="2:6" x14ac:dyDescent="0.35">
      <c r="B87" t="s">
        <v>35</v>
      </c>
      <c r="C87" t="s">
        <v>9</v>
      </c>
      <c r="D87" t="s">
        <v>15</v>
      </c>
      <c r="E87" s="2">
        <v>3808</v>
      </c>
      <c r="F87" s="3">
        <v>279</v>
      </c>
    </row>
    <row r="88" spans="2:6" x14ac:dyDescent="0.35">
      <c r="B88" t="s">
        <v>35</v>
      </c>
      <c r="C88" t="s">
        <v>20</v>
      </c>
      <c r="D88" t="s">
        <v>31</v>
      </c>
      <c r="E88" s="2">
        <v>63</v>
      </c>
      <c r="F88" s="3">
        <v>123</v>
      </c>
    </row>
    <row r="89" spans="2:6" x14ac:dyDescent="0.35">
      <c r="B89" t="s">
        <v>26</v>
      </c>
      <c r="C89" t="s">
        <v>17</v>
      </c>
      <c r="D89" t="s">
        <v>39</v>
      </c>
      <c r="E89" s="2">
        <v>7812</v>
      </c>
      <c r="F89" s="3">
        <v>81</v>
      </c>
    </row>
    <row r="90" spans="2:6" x14ac:dyDescent="0.35">
      <c r="B90" t="s">
        <v>5</v>
      </c>
      <c r="C90" t="s">
        <v>6</v>
      </c>
      <c r="D90" t="s">
        <v>36</v>
      </c>
      <c r="E90" s="2">
        <v>7693</v>
      </c>
      <c r="F90" s="3">
        <v>21</v>
      </c>
    </row>
    <row r="91" spans="2:6" x14ac:dyDescent="0.35">
      <c r="B91" t="s">
        <v>27</v>
      </c>
      <c r="C91" t="s">
        <v>14</v>
      </c>
      <c r="D91" t="s">
        <v>40</v>
      </c>
      <c r="E91" s="2">
        <v>973</v>
      </c>
      <c r="F91" s="3">
        <v>162</v>
      </c>
    </row>
    <row r="92" spans="2:6" x14ac:dyDescent="0.35">
      <c r="B92" t="s">
        <v>35</v>
      </c>
      <c r="C92" t="s">
        <v>9</v>
      </c>
      <c r="D92" t="s">
        <v>41</v>
      </c>
      <c r="E92" s="2">
        <v>567</v>
      </c>
      <c r="F92" s="3">
        <v>228</v>
      </c>
    </row>
    <row r="93" spans="2:6" x14ac:dyDescent="0.35">
      <c r="B93" t="s">
        <v>35</v>
      </c>
      <c r="C93" t="s">
        <v>14</v>
      </c>
      <c r="D93" t="s">
        <v>32</v>
      </c>
      <c r="E93" s="2">
        <v>2471</v>
      </c>
      <c r="F93" s="3">
        <v>342</v>
      </c>
    </row>
    <row r="94" spans="2:6" x14ac:dyDescent="0.35">
      <c r="B94" t="s">
        <v>25</v>
      </c>
      <c r="C94" t="s">
        <v>20</v>
      </c>
      <c r="D94" t="s">
        <v>31</v>
      </c>
      <c r="E94" s="2">
        <v>7189</v>
      </c>
      <c r="F94" s="3">
        <v>54</v>
      </c>
    </row>
    <row r="95" spans="2:6" x14ac:dyDescent="0.35">
      <c r="B95" t="s">
        <v>13</v>
      </c>
      <c r="C95" t="s">
        <v>9</v>
      </c>
      <c r="D95" t="s">
        <v>40</v>
      </c>
      <c r="E95" s="2">
        <v>7455</v>
      </c>
      <c r="F95" s="3">
        <v>216</v>
      </c>
    </row>
    <row r="96" spans="2:6" x14ac:dyDescent="0.35">
      <c r="B96" t="s">
        <v>27</v>
      </c>
      <c r="C96" t="s">
        <v>30</v>
      </c>
      <c r="D96" t="s">
        <v>42</v>
      </c>
      <c r="E96" s="2">
        <v>3108</v>
      </c>
      <c r="F96" s="3">
        <v>54</v>
      </c>
    </row>
    <row r="97" spans="2:6" x14ac:dyDescent="0.35">
      <c r="B97" t="s">
        <v>16</v>
      </c>
      <c r="C97" t="s">
        <v>20</v>
      </c>
      <c r="D97" t="s">
        <v>18</v>
      </c>
      <c r="E97" s="2">
        <v>469</v>
      </c>
      <c r="F97" s="3">
        <v>75</v>
      </c>
    </row>
    <row r="98" spans="2:6" x14ac:dyDescent="0.35">
      <c r="B98" t="s">
        <v>11</v>
      </c>
      <c r="C98" t="s">
        <v>6</v>
      </c>
      <c r="D98" t="s">
        <v>34</v>
      </c>
      <c r="E98" s="2">
        <v>2737</v>
      </c>
      <c r="F98" s="3">
        <v>93</v>
      </c>
    </row>
    <row r="99" spans="2:6" x14ac:dyDescent="0.35">
      <c r="B99" t="s">
        <v>11</v>
      </c>
      <c r="C99" t="s">
        <v>6</v>
      </c>
      <c r="D99" t="s">
        <v>18</v>
      </c>
      <c r="E99" s="2">
        <v>4305</v>
      </c>
      <c r="F99" s="3">
        <v>156</v>
      </c>
    </row>
    <row r="100" spans="2:6" x14ac:dyDescent="0.35">
      <c r="B100" t="s">
        <v>11</v>
      </c>
      <c r="C100" t="s">
        <v>20</v>
      </c>
      <c r="D100" t="s">
        <v>28</v>
      </c>
      <c r="E100" s="2">
        <v>2408</v>
      </c>
      <c r="F100" s="3">
        <v>9</v>
      </c>
    </row>
    <row r="101" spans="2:6" x14ac:dyDescent="0.35">
      <c r="B101" t="s">
        <v>27</v>
      </c>
      <c r="C101" t="s">
        <v>14</v>
      </c>
      <c r="D101" t="s">
        <v>36</v>
      </c>
      <c r="E101" s="2">
        <v>1281</v>
      </c>
      <c r="F101" s="3">
        <v>18</v>
      </c>
    </row>
    <row r="102" spans="2:6" x14ac:dyDescent="0.35">
      <c r="B102" t="s">
        <v>5</v>
      </c>
      <c r="C102" t="s">
        <v>9</v>
      </c>
      <c r="D102" t="s">
        <v>10</v>
      </c>
      <c r="E102" s="2">
        <v>12348</v>
      </c>
      <c r="F102" s="3">
        <v>234</v>
      </c>
    </row>
    <row r="103" spans="2:6" x14ac:dyDescent="0.35">
      <c r="B103" t="s">
        <v>27</v>
      </c>
      <c r="C103" t="s">
        <v>30</v>
      </c>
      <c r="D103" t="s">
        <v>40</v>
      </c>
      <c r="E103" s="2">
        <v>3689</v>
      </c>
      <c r="F103" s="3">
        <v>312</v>
      </c>
    </row>
    <row r="104" spans="2:6" x14ac:dyDescent="0.35">
      <c r="B104" t="s">
        <v>23</v>
      </c>
      <c r="C104" t="s">
        <v>14</v>
      </c>
      <c r="D104" t="s">
        <v>36</v>
      </c>
      <c r="E104" s="2">
        <v>2870</v>
      </c>
      <c r="F104" s="3">
        <v>300</v>
      </c>
    </row>
    <row r="105" spans="2:6" x14ac:dyDescent="0.35">
      <c r="B105" t="s">
        <v>26</v>
      </c>
      <c r="C105" t="s">
        <v>14</v>
      </c>
      <c r="D105" t="s">
        <v>39</v>
      </c>
      <c r="E105" s="2">
        <v>798</v>
      </c>
      <c r="F105" s="3">
        <v>519</v>
      </c>
    </row>
    <row r="106" spans="2:6" x14ac:dyDescent="0.35">
      <c r="B106" t="s">
        <v>13</v>
      </c>
      <c r="C106" t="s">
        <v>6</v>
      </c>
      <c r="D106" t="s">
        <v>41</v>
      </c>
      <c r="E106" s="2">
        <v>2933</v>
      </c>
      <c r="F106" s="3">
        <v>9</v>
      </c>
    </row>
    <row r="107" spans="2:6" x14ac:dyDescent="0.35">
      <c r="B107" t="s">
        <v>25</v>
      </c>
      <c r="C107" t="s">
        <v>9</v>
      </c>
      <c r="D107" t="s">
        <v>12</v>
      </c>
      <c r="E107" s="2">
        <v>2744</v>
      </c>
      <c r="F107" s="3">
        <v>9</v>
      </c>
    </row>
    <row r="108" spans="2:6" x14ac:dyDescent="0.35">
      <c r="B108" t="s">
        <v>5</v>
      </c>
      <c r="C108" t="s">
        <v>14</v>
      </c>
      <c r="D108" t="s">
        <v>19</v>
      </c>
      <c r="E108" s="2">
        <v>9772</v>
      </c>
      <c r="F108" s="3">
        <v>90</v>
      </c>
    </row>
    <row r="109" spans="2:6" x14ac:dyDescent="0.35">
      <c r="B109" t="s">
        <v>23</v>
      </c>
      <c r="C109" t="s">
        <v>30</v>
      </c>
      <c r="D109" t="s">
        <v>18</v>
      </c>
      <c r="E109" s="2">
        <v>1568</v>
      </c>
      <c r="F109" s="3">
        <v>96</v>
      </c>
    </row>
    <row r="110" spans="2:6" x14ac:dyDescent="0.35">
      <c r="B110" t="s">
        <v>26</v>
      </c>
      <c r="C110" t="s">
        <v>14</v>
      </c>
      <c r="D110" t="s">
        <v>29</v>
      </c>
      <c r="E110" s="2">
        <v>11417</v>
      </c>
      <c r="F110" s="3">
        <v>21</v>
      </c>
    </row>
    <row r="111" spans="2:6" x14ac:dyDescent="0.35">
      <c r="B111" t="s">
        <v>5</v>
      </c>
      <c r="C111" t="s">
        <v>30</v>
      </c>
      <c r="D111" t="s">
        <v>42</v>
      </c>
      <c r="E111" s="2">
        <v>6748</v>
      </c>
      <c r="F111" s="3">
        <v>48</v>
      </c>
    </row>
    <row r="112" spans="2:6" x14ac:dyDescent="0.35">
      <c r="B112" t="s">
        <v>35</v>
      </c>
      <c r="C112" t="s">
        <v>14</v>
      </c>
      <c r="D112" t="s">
        <v>39</v>
      </c>
      <c r="E112" s="2">
        <v>1407</v>
      </c>
      <c r="F112" s="3">
        <v>72</v>
      </c>
    </row>
    <row r="113" spans="2:6" x14ac:dyDescent="0.35">
      <c r="B113" t="s">
        <v>8</v>
      </c>
      <c r="C113" t="s">
        <v>9</v>
      </c>
      <c r="D113" t="s">
        <v>32</v>
      </c>
      <c r="E113" s="2">
        <v>2023</v>
      </c>
      <c r="F113" s="3">
        <v>168</v>
      </c>
    </row>
    <row r="114" spans="2:6" x14ac:dyDescent="0.35">
      <c r="B114" t="s">
        <v>25</v>
      </c>
      <c r="C114" t="s">
        <v>17</v>
      </c>
      <c r="D114" t="s">
        <v>42</v>
      </c>
      <c r="E114" s="2">
        <v>5236</v>
      </c>
      <c r="F114" s="3">
        <v>51</v>
      </c>
    </row>
    <row r="115" spans="2:6" x14ac:dyDescent="0.35">
      <c r="B115" t="s">
        <v>13</v>
      </c>
      <c r="C115" t="s">
        <v>14</v>
      </c>
      <c r="D115" t="s">
        <v>36</v>
      </c>
      <c r="E115" s="2">
        <v>1925</v>
      </c>
      <c r="F115" s="3">
        <v>192</v>
      </c>
    </row>
    <row r="116" spans="2:6" x14ac:dyDescent="0.35">
      <c r="B116" t="s">
        <v>23</v>
      </c>
      <c r="C116" t="s">
        <v>6</v>
      </c>
      <c r="D116" t="s">
        <v>24</v>
      </c>
      <c r="E116" s="2">
        <v>6608</v>
      </c>
      <c r="F116" s="3">
        <v>225</v>
      </c>
    </row>
    <row r="117" spans="2:6" x14ac:dyDescent="0.35">
      <c r="B117" t="s">
        <v>16</v>
      </c>
      <c r="C117" t="s">
        <v>30</v>
      </c>
      <c r="D117" t="s">
        <v>42</v>
      </c>
      <c r="E117" s="2">
        <v>8008</v>
      </c>
      <c r="F117" s="3">
        <v>456</v>
      </c>
    </row>
    <row r="118" spans="2:6" x14ac:dyDescent="0.35">
      <c r="B118" t="s">
        <v>35</v>
      </c>
      <c r="C118" t="s">
        <v>30</v>
      </c>
      <c r="D118" t="s">
        <v>18</v>
      </c>
      <c r="E118" s="2">
        <v>1428</v>
      </c>
      <c r="F118" s="3">
        <v>93</v>
      </c>
    </row>
    <row r="119" spans="2:6" x14ac:dyDescent="0.35">
      <c r="B119" t="s">
        <v>16</v>
      </c>
      <c r="C119" t="s">
        <v>30</v>
      </c>
      <c r="D119" t="s">
        <v>12</v>
      </c>
      <c r="E119" s="2">
        <v>525</v>
      </c>
      <c r="F119" s="3">
        <v>48</v>
      </c>
    </row>
    <row r="120" spans="2:6" x14ac:dyDescent="0.35">
      <c r="B120" t="s">
        <v>16</v>
      </c>
      <c r="C120" t="s">
        <v>6</v>
      </c>
      <c r="D120" t="s">
        <v>15</v>
      </c>
      <c r="E120" s="2">
        <v>1505</v>
      </c>
      <c r="F120" s="3">
        <v>102</v>
      </c>
    </row>
    <row r="121" spans="2:6" x14ac:dyDescent="0.35">
      <c r="B121" t="s">
        <v>23</v>
      </c>
      <c r="C121" t="s">
        <v>9</v>
      </c>
      <c r="D121" t="s">
        <v>7</v>
      </c>
      <c r="E121" s="2">
        <v>6755</v>
      </c>
      <c r="F121" s="3">
        <v>252</v>
      </c>
    </row>
    <row r="122" spans="2:6" x14ac:dyDescent="0.35">
      <c r="B122" t="s">
        <v>26</v>
      </c>
      <c r="C122" t="s">
        <v>6</v>
      </c>
      <c r="D122" t="s">
        <v>15</v>
      </c>
      <c r="E122" s="2">
        <v>11571</v>
      </c>
      <c r="F122" s="3">
        <v>138</v>
      </c>
    </row>
    <row r="123" spans="2:6" x14ac:dyDescent="0.35">
      <c r="B123" t="s">
        <v>5</v>
      </c>
      <c r="C123" t="s">
        <v>20</v>
      </c>
      <c r="D123" t="s">
        <v>18</v>
      </c>
      <c r="E123" s="2">
        <v>2541</v>
      </c>
      <c r="F123" s="3">
        <v>90</v>
      </c>
    </row>
    <row r="124" spans="2:6" x14ac:dyDescent="0.35">
      <c r="B124" t="s">
        <v>13</v>
      </c>
      <c r="C124" t="s">
        <v>6</v>
      </c>
      <c r="D124" t="s">
        <v>7</v>
      </c>
      <c r="E124" s="2">
        <v>1526</v>
      </c>
      <c r="F124" s="3">
        <v>240</v>
      </c>
    </row>
    <row r="125" spans="2:6" x14ac:dyDescent="0.35">
      <c r="B125" t="s">
        <v>5</v>
      </c>
      <c r="C125" t="s">
        <v>20</v>
      </c>
      <c r="D125" t="s">
        <v>12</v>
      </c>
      <c r="E125" s="2">
        <v>6125</v>
      </c>
      <c r="F125" s="3">
        <v>102</v>
      </c>
    </row>
    <row r="126" spans="2:6" x14ac:dyDescent="0.35">
      <c r="B126" t="s">
        <v>13</v>
      </c>
      <c r="C126" t="s">
        <v>9</v>
      </c>
      <c r="D126" t="s">
        <v>39</v>
      </c>
      <c r="E126" s="2">
        <v>847</v>
      </c>
      <c r="F126" s="3">
        <v>129</v>
      </c>
    </row>
    <row r="127" spans="2:6" x14ac:dyDescent="0.35">
      <c r="B127" t="s">
        <v>8</v>
      </c>
      <c r="C127" t="s">
        <v>9</v>
      </c>
      <c r="D127" t="s">
        <v>39</v>
      </c>
      <c r="E127" s="2">
        <v>4753</v>
      </c>
      <c r="F127" s="3">
        <v>300</v>
      </c>
    </row>
    <row r="128" spans="2:6" x14ac:dyDescent="0.35">
      <c r="B128" t="s">
        <v>16</v>
      </c>
      <c r="C128" t="s">
        <v>20</v>
      </c>
      <c r="D128" t="s">
        <v>19</v>
      </c>
      <c r="E128" s="2">
        <v>959</v>
      </c>
      <c r="F128" s="3">
        <v>135</v>
      </c>
    </row>
    <row r="129" spans="2:6" x14ac:dyDescent="0.35">
      <c r="B129" t="s">
        <v>23</v>
      </c>
      <c r="C129" t="s">
        <v>9</v>
      </c>
      <c r="D129" t="s">
        <v>38</v>
      </c>
      <c r="E129" s="2">
        <v>2793</v>
      </c>
      <c r="F129" s="3">
        <v>114</v>
      </c>
    </row>
    <row r="130" spans="2:6" x14ac:dyDescent="0.35">
      <c r="B130" t="s">
        <v>23</v>
      </c>
      <c r="C130" t="s">
        <v>9</v>
      </c>
      <c r="D130" t="s">
        <v>24</v>
      </c>
      <c r="E130" s="2">
        <v>4606</v>
      </c>
      <c r="F130" s="3">
        <v>63</v>
      </c>
    </row>
    <row r="131" spans="2:6" x14ac:dyDescent="0.35">
      <c r="B131" t="s">
        <v>23</v>
      </c>
      <c r="C131" t="s">
        <v>14</v>
      </c>
      <c r="D131" t="s">
        <v>32</v>
      </c>
      <c r="E131" s="2">
        <v>5551</v>
      </c>
      <c r="F131" s="3">
        <v>252</v>
      </c>
    </row>
    <row r="132" spans="2:6" x14ac:dyDescent="0.35">
      <c r="B132" t="s">
        <v>35</v>
      </c>
      <c r="C132" t="s">
        <v>14</v>
      </c>
      <c r="D132" t="s">
        <v>10</v>
      </c>
      <c r="E132" s="2">
        <v>6657</v>
      </c>
      <c r="F132" s="3">
        <v>303</v>
      </c>
    </row>
    <row r="133" spans="2:6" x14ac:dyDescent="0.35">
      <c r="B133" t="s">
        <v>23</v>
      </c>
      <c r="C133" t="s">
        <v>17</v>
      </c>
      <c r="D133" t="s">
        <v>28</v>
      </c>
      <c r="E133" s="2">
        <v>4438</v>
      </c>
      <c r="F133" s="3">
        <v>246</v>
      </c>
    </row>
    <row r="134" spans="2:6" x14ac:dyDescent="0.35">
      <c r="B134" t="s">
        <v>8</v>
      </c>
      <c r="C134" t="s">
        <v>20</v>
      </c>
      <c r="D134" t="s">
        <v>22</v>
      </c>
      <c r="E134" s="2">
        <v>168</v>
      </c>
      <c r="F134" s="3">
        <v>84</v>
      </c>
    </row>
    <row r="135" spans="2:6" x14ac:dyDescent="0.35">
      <c r="B135" t="s">
        <v>23</v>
      </c>
      <c r="C135" t="s">
        <v>30</v>
      </c>
      <c r="D135" t="s">
        <v>28</v>
      </c>
      <c r="E135" s="2">
        <v>7777</v>
      </c>
      <c r="F135" s="3">
        <v>39</v>
      </c>
    </row>
    <row r="136" spans="2:6" x14ac:dyDescent="0.35">
      <c r="B136" t="s">
        <v>25</v>
      </c>
      <c r="C136" t="s">
        <v>14</v>
      </c>
      <c r="D136" t="s">
        <v>28</v>
      </c>
      <c r="E136" s="2">
        <v>3339</v>
      </c>
      <c r="F136" s="3">
        <v>348</v>
      </c>
    </row>
    <row r="137" spans="2:6" x14ac:dyDescent="0.35">
      <c r="B137" t="s">
        <v>23</v>
      </c>
      <c r="C137" t="s">
        <v>6</v>
      </c>
      <c r="D137" t="s">
        <v>19</v>
      </c>
      <c r="E137" s="2">
        <v>6391</v>
      </c>
      <c r="F137" s="3">
        <v>48</v>
      </c>
    </row>
    <row r="138" spans="2:6" x14ac:dyDescent="0.35">
      <c r="B138" t="s">
        <v>25</v>
      </c>
      <c r="C138" t="s">
        <v>6</v>
      </c>
      <c r="D138" t="s">
        <v>22</v>
      </c>
      <c r="E138" s="2">
        <v>518</v>
      </c>
      <c r="F138" s="3">
        <v>75</v>
      </c>
    </row>
    <row r="139" spans="2:6" x14ac:dyDescent="0.35">
      <c r="B139" t="s">
        <v>23</v>
      </c>
      <c r="C139" t="s">
        <v>20</v>
      </c>
      <c r="D139" t="s">
        <v>40</v>
      </c>
      <c r="E139" s="2">
        <v>5677</v>
      </c>
      <c r="F139" s="3">
        <v>258</v>
      </c>
    </row>
    <row r="140" spans="2:6" x14ac:dyDescent="0.35">
      <c r="B140" t="s">
        <v>16</v>
      </c>
      <c r="C140" t="s">
        <v>17</v>
      </c>
      <c r="D140" t="s">
        <v>28</v>
      </c>
      <c r="E140" s="2">
        <v>6048</v>
      </c>
      <c r="F140" s="3">
        <v>27</v>
      </c>
    </row>
    <row r="141" spans="2:6" x14ac:dyDescent="0.35">
      <c r="B141" t="s">
        <v>8</v>
      </c>
      <c r="C141" t="s">
        <v>20</v>
      </c>
      <c r="D141" t="s">
        <v>10</v>
      </c>
      <c r="E141" s="2">
        <v>3752</v>
      </c>
      <c r="F141" s="3">
        <v>213</v>
      </c>
    </row>
    <row r="142" spans="2:6" x14ac:dyDescent="0.35">
      <c r="B142" t="s">
        <v>25</v>
      </c>
      <c r="C142" t="s">
        <v>9</v>
      </c>
      <c r="D142" t="s">
        <v>32</v>
      </c>
      <c r="E142" s="2">
        <v>4480</v>
      </c>
      <c r="F142" s="3">
        <v>357</v>
      </c>
    </row>
    <row r="143" spans="2:6" x14ac:dyDescent="0.35">
      <c r="B143" t="s">
        <v>11</v>
      </c>
      <c r="C143" t="s">
        <v>6</v>
      </c>
      <c r="D143" t="s">
        <v>12</v>
      </c>
      <c r="E143" s="2">
        <v>259</v>
      </c>
      <c r="F143" s="3">
        <v>207</v>
      </c>
    </row>
    <row r="144" spans="2:6" x14ac:dyDescent="0.35">
      <c r="B144" t="s">
        <v>8</v>
      </c>
      <c r="C144" t="s">
        <v>6</v>
      </c>
      <c r="D144" t="s">
        <v>7</v>
      </c>
      <c r="E144" s="2">
        <v>42</v>
      </c>
      <c r="F144" s="3">
        <v>150</v>
      </c>
    </row>
    <row r="145" spans="2:6" x14ac:dyDescent="0.35">
      <c r="B145" t="s">
        <v>13</v>
      </c>
      <c r="C145" t="s">
        <v>14</v>
      </c>
      <c r="D145" t="s">
        <v>42</v>
      </c>
      <c r="E145" s="2">
        <v>98</v>
      </c>
      <c r="F145" s="3">
        <v>204</v>
      </c>
    </row>
    <row r="146" spans="2:6" x14ac:dyDescent="0.35">
      <c r="B146" t="s">
        <v>23</v>
      </c>
      <c r="C146" t="s">
        <v>9</v>
      </c>
      <c r="D146" t="s">
        <v>39</v>
      </c>
      <c r="E146" s="2">
        <v>2478</v>
      </c>
      <c r="F146" s="3">
        <v>21</v>
      </c>
    </row>
    <row r="147" spans="2:6" x14ac:dyDescent="0.35">
      <c r="B147" t="s">
        <v>13</v>
      </c>
      <c r="C147" t="s">
        <v>30</v>
      </c>
      <c r="D147" t="s">
        <v>19</v>
      </c>
      <c r="E147" s="2">
        <v>7847</v>
      </c>
      <c r="F147" s="3">
        <v>174</v>
      </c>
    </row>
    <row r="148" spans="2:6" x14ac:dyDescent="0.35">
      <c r="B148" t="s">
        <v>26</v>
      </c>
      <c r="C148" t="s">
        <v>6</v>
      </c>
      <c r="D148" t="s">
        <v>28</v>
      </c>
      <c r="E148" s="2">
        <v>9926</v>
      </c>
      <c r="F148" s="3">
        <v>201</v>
      </c>
    </row>
    <row r="149" spans="2:6" x14ac:dyDescent="0.35">
      <c r="B149" t="s">
        <v>8</v>
      </c>
      <c r="C149" t="s">
        <v>20</v>
      </c>
      <c r="D149" t="s">
        <v>31</v>
      </c>
      <c r="E149" s="2">
        <v>819</v>
      </c>
      <c r="F149" s="3">
        <v>510</v>
      </c>
    </row>
    <row r="150" spans="2:6" x14ac:dyDescent="0.35">
      <c r="B150" t="s">
        <v>16</v>
      </c>
      <c r="C150" t="s">
        <v>17</v>
      </c>
      <c r="D150" t="s">
        <v>32</v>
      </c>
      <c r="E150" s="2">
        <v>3052</v>
      </c>
      <c r="F150" s="3">
        <v>378</v>
      </c>
    </row>
    <row r="151" spans="2:6" x14ac:dyDescent="0.35">
      <c r="B151" t="s">
        <v>11</v>
      </c>
      <c r="C151" t="s">
        <v>30</v>
      </c>
      <c r="D151" t="s">
        <v>41</v>
      </c>
      <c r="E151" s="2">
        <v>6832</v>
      </c>
      <c r="F151" s="3">
        <v>27</v>
      </c>
    </row>
    <row r="152" spans="2:6" x14ac:dyDescent="0.35">
      <c r="B152" t="s">
        <v>26</v>
      </c>
      <c r="C152" t="s">
        <v>17</v>
      </c>
      <c r="D152" t="s">
        <v>29</v>
      </c>
      <c r="E152" s="2">
        <v>2016</v>
      </c>
      <c r="F152" s="3">
        <v>117</v>
      </c>
    </row>
    <row r="153" spans="2:6" x14ac:dyDescent="0.35">
      <c r="B153" t="s">
        <v>16</v>
      </c>
      <c r="C153" t="s">
        <v>20</v>
      </c>
      <c r="D153" t="s">
        <v>41</v>
      </c>
      <c r="E153" s="2">
        <v>7322</v>
      </c>
      <c r="F153" s="3">
        <v>36</v>
      </c>
    </row>
    <row r="154" spans="2:6" x14ac:dyDescent="0.35">
      <c r="B154" t="s">
        <v>8</v>
      </c>
      <c r="C154" t="s">
        <v>9</v>
      </c>
      <c r="D154" t="s">
        <v>19</v>
      </c>
      <c r="E154" s="2">
        <v>357</v>
      </c>
      <c r="F154" s="3">
        <v>126</v>
      </c>
    </row>
    <row r="155" spans="2:6" x14ac:dyDescent="0.35">
      <c r="B155" t="s">
        <v>11</v>
      </c>
      <c r="C155" t="s">
        <v>17</v>
      </c>
      <c r="D155" t="s">
        <v>18</v>
      </c>
      <c r="E155" s="2">
        <v>3192</v>
      </c>
      <c r="F155" s="3">
        <v>72</v>
      </c>
    </row>
    <row r="156" spans="2:6" x14ac:dyDescent="0.35">
      <c r="B156" t="s">
        <v>23</v>
      </c>
      <c r="C156" t="s">
        <v>14</v>
      </c>
      <c r="D156" t="s">
        <v>22</v>
      </c>
      <c r="E156" s="2">
        <v>8435</v>
      </c>
      <c r="F156" s="3">
        <v>42</v>
      </c>
    </row>
    <row r="157" spans="2:6" x14ac:dyDescent="0.35">
      <c r="B157" t="s">
        <v>5</v>
      </c>
      <c r="C157" t="s">
        <v>17</v>
      </c>
      <c r="D157" t="s">
        <v>32</v>
      </c>
      <c r="E157" s="2">
        <v>0</v>
      </c>
      <c r="F157" s="3">
        <v>135</v>
      </c>
    </row>
    <row r="158" spans="2:6" x14ac:dyDescent="0.35">
      <c r="B158" t="s">
        <v>23</v>
      </c>
      <c r="C158" t="s">
        <v>30</v>
      </c>
      <c r="D158" t="s">
        <v>38</v>
      </c>
      <c r="E158" s="2">
        <v>8862</v>
      </c>
      <c r="F158" s="3">
        <v>189</v>
      </c>
    </row>
    <row r="159" spans="2:6" x14ac:dyDescent="0.35">
      <c r="B159" t="s">
        <v>16</v>
      </c>
      <c r="C159" t="s">
        <v>6</v>
      </c>
      <c r="D159" t="s">
        <v>40</v>
      </c>
      <c r="E159" s="2">
        <v>3556</v>
      </c>
      <c r="F159" s="3">
        <v>459</v>
      </c>
    </row>
    <row r="160" spans="2:6" x14ac:dyDescent="0.35">
      <c r="B160" t="s">
        <v>25</v>
      </c>
      <c r="C160" t="s">
        <v>30</v>
      </c>
      <c r="D160" t="s">
        <v>37</v>
      </c>
      <c r="E160" s="2">
        <v>7280</v>
      </c>
      <c r="F160" s="3">
        <v>201</v>
      </c>
    </row>
    <row r="161" spans="2:6" x14ac:dyDescent="0.35">
      <c r="B161" t="s">
        <v>16</v>
      </c>
      <c r="C161" t="s">
        <v>30</v>
      </c>
      <c r="D161" t="s">
        <v>7</v>
      </c>
      <c r="E161" s="2">
        <v>3402</v>
      </c>
      <c r="F161" s="3">
        <v>366</v>
      </c>
    </row>
    <row r="162" spans="2:6" x14ac:dyDescent="0.35">
      <c r="B162" t="s">
        <v>27</v>
      </c>
      <c r="C162" t="s">
        <v>6</v>
      </c>
      <c r="D162" t="s">
        <v>32</v>
      </c>
      <c r="E162" s="2">
        <v>4592</v>
      </c>
      <c r="F162" s="3">
        <v>324</v>
      </c>
    </row>
    <row r="163" spans="2:6" x14ac:dyDescent="0.35">
      <c r="B163" t="s">
        <v>11</v>
      </c>
      <c r="C163" t="s">
        <v>9</v>
      </c>
      <c r="D163" t="s">
        <v>37</v>
      </c>
      <c r="E163" s="2">
        <v>7833</v>
      </c>
      <c r="F163" s="3">
        <v>243</v>
      </c>
    </row>
    <row r="164" spans="2:6" x14ac:dyDescent="0.35">
      <c r="B164" t="s">
        <v>26</v>
      </c>
      <c r="C164" t="s">
        <v>17</v>
      </c>
      <c r="D164" t="s">
        <v>41</v>
      </c>
      <c r="E164" s="2">
        <v>7651</v>
      </c>
      <c r="F164" s="3">
        <v>213</v>
      </c>
    </row>
    <row r="165" spans="2:6" x14ac:dyDescent="0.35">
      <c r="B165" t="s">
        <v>5</v>
      </c>
      <c r="C165" t="s">
        <v>9</v>
      </c>
      <c r="D165" t="s">
        <v>7</v>
      </c>
      <c r="E165" s="2">
        <v>2275</v>
      </c>
      <c r="F165" s="3">
        <v>447</v>
      </c>
    </row>
    <row r="166" spans="2:6" x14ac:dyDescent="0.35">
      <c r="B166" t="s">
        <v>5</v>
      </c>
      <c r="C166" t="s">
        <v>20</v>
      </c>
      <c r="D166" t="s">
        <v>31</v>
      </c>
      <c r="E166" s="2">
        <v>5670</v>
      </c>
      <c r="F166" s="3">
        <v>297</v>
      </c>
    </row>
    <row r="167" spans="2:6" x14ac:dyDescent="0.35">
      <c r="B167" t="s">
        <v>23</v>
      </c>
      <c r="C167" t="s">
        <v>9</v>
      </c>
      <c r="D167" t="s">
        <v>29</v>
      </c>
      <c r="E167" s="2">
        <v>2135</v>
      </c>
      <c r="F167" s="3">
        <v>27</v>
      </c>
    </row>
    <row r="168" spans="2:6" x14ac:dyDescent="0.35">
      <c r="B168" t="s">
        <v>5</v>
      </c>
      <c r="C168" t="s">
        <v>30</v>
      </c>
      <c r="D168" t="s">
        <v>34</v>
      </c>
      <c r="E168" s="2">
        <v>2779</v>
      </c>
      <c r="F168" s="3">
        <v>75</v>
      </c>
    </row>
    <row r="169" spans="2:6" x14ac:dyDescent="0.35">
      <c r="B169" t="s">
        <v>35</v>
      </c>
      <c r="C169" t="s">
        <v>17</v>
      </c>
      <c r="D169" t="s">
        <v>19</v>
      </c>
      <c r="E169" s="2">
        <v>12950</v>
      </c>
      <c r="F169" s="3">
        <v>30</v>
      </c>
    </row>
    <row r="170" spans="2:6" x14ac:dyDescent="0.35">
      <c r="B170" t="s">
        <v>23</v>
      </c>
      <c r="C170" t="s">
        <v>14</v>
      </c>
      <c r="D170" t="s">
        <v>15</v>
      </c>
      <c r="E170" s="2">
        <v>2646</v>
      </c>
      <c r="F170" s="3">
        <v>177</v>
      </c>
    </row>
    <row r="171" spans="2:6" x14ac:dyDescent="0.35">
      <c r="B171" t="s">
        <v>5</v>
      </c>
      <c r="C171" t="s">
        <v>30</v>
      </c>
      <c r="D171" t="s">
        <v>19</v>
      </c>
      <c r="E171" s="2">
        <v>3794</v>
      </c>
      <c r="F171" s="3">
        <v>159</v>
      </c>
    </row>
    <row r="172" spans="2:6" x14ac:dyDescent="0.35">
      <c r="B172" t="s">
        <v>27</v>
      </c>
      <c r="C172" t="s">
        <v>9</v>
      </c>
      <c r="D172" t="s">
        <v>19</v>
      </c>
      <c r="E172" s="2">
        <v>819</v>
      </c>
      <c r="F172" s="3">
        <v>306</v>
      </c>
    </row>
    <row r="173" spans="2:6" x14ac:dyDescent="0.35">
      <c r="B173" t="s">
        <v>27</v>
      </c>
      <c r="C173" t="s">
        <v>30</v>
      </c>
      <c r="D173" t="s">
        <v>33</v>
      </c>
      <c r="E173" s="2">
        <v>2583</v>
      </c>
      <c r="F173" s="3">
        <v>18</v>
      </c>
    </row>
    <row r="174" spans="2:6" x14ac:dyDescent="0.35">
      <c r="B174" t="s">
        <v>23</v>
      </c>
      <c r="C174" t="s">
        <v>9</v>
      </c>
      <c r="D174" t="s">
        <v>36</v>
      </c>
      <c r="E174" s="2">
        <v>4585</v>
      </c>
      <c r="F174" s="3">
        <v>240</v>
      </c>
    </row>
    <row r="175" spans="2:6" x14ac:dyDescent="0.35">
      <c r="B175" t="s">
        <v>25</v>
      </c>
      <c r="C175" t="s">
        <v>30</v>
      </c>
      <c r="D175" t="s">
        <v>19</v>
      </c>
      <c r="E175" s="2">
        <v>1652</v>
      </c>
      <c r="F175" s="3">
        <v>93</v>
      </c>
    </row>
    <row r="176" spans="2:6" x14ac:dyDescent="0.35">
      <c r="B176" t="s">
        <v>35</v>
      </c>
      <c r="C176" t="s">
        <v>30</v>
      </c>
      <c r="D176" t="s">
        <v>42</v>
      </c>
      <c r="E176" s="2">
        <v>4991</v>
      </c>
      <c r="F176" s="3">
        <v>9</v>
      </c>
    </row>
    <row r="177" spans="2:6" x14ac:dyDescent="0.35">
      <c r="B177" t="s">
        <v>8</v>
      </c>
      <c r="C177" t="s">
        <v>30</v>
      </c>
      <c r="D177" t="s">
        <v>29</v>
      </c>
      <c r="E177" s="2">
        <v>2009</v>
      </c>
      <c r="F177" s="3">
        <v>219</v>
      </c>
    </row>
    <row r="178" spans="2:6" x14ac:dyDescent="0.35">
      <c r="B178" t="s">
        <v>26</v>
      </c>
      <c r="C178" t="s">
        <v>17</v>
      </c>
      <c r="D178" t="s">
        <v>22</v>
      </c>
      <c r="E178" s="2">
        <v>1568</v>
      </c>
      <c r="F178" s="3">
        <v>141</v>
      </c>
    </row>
    <row r="179" spans="2:6" x14ac:dyDescent="0.35">
      <c r="B179" t="s">
        <v>13</v>
      </c>
      <c r="C179" t="s">
        <v>6</v>
      </c>
      <c r="D179" t="s">
        <v>33</v>
      </c>
      <c r="E179" s="2">
        <v>3388</v>
      </c>
      <c r="F179" s="3">
        <v>123</v>
      </c>
    </row>
    <row r="180" spans="2:6" x14ac:dyDescent="0.35">
      <c r="B180" t="s">
        <v>5</v>
      </c>
      <c r="C180" t="s">
        <v>20</v>
      </c>
      <c r="D180" t="s">
        <v>38</v>
      </c>
      <c r="E180" s="2">
        <v>623</v>
      </c>
      <c r="F180" s="3">
        <v>51</v>
      </c>
    </row>
    <row r="181" spans="2:6" x14ac:dyDescent="0.35">
      <c r="B181" t="s">
        <v>16</v>
      </c>
      <c r="C181" t="s">
        <v>14</v>
      </c>
      <c r="D181" t="s">
        <v>12</v>
      </c>
      <c r="E181" s="2">
        <v>10073</v>
      </c>
      <c r="F181" s="3">
        <v>120</v>
      </c>
    </row>
    <row r="182" spans="2:6" x14ac:dyDescent="0.35">
      <c r="B182" t="s">
        <v>8</v>
      </c>
      <c r="C182" t="s">
        <v>17</v>
      </c>
      <c r="D182" t="s">
        <v>42</v>
      </c>
      <c r="E182" s="2">
        <v>1561</v>
      </c>
      <c r="F182" s="3">
        <v>27</v>
      </c>
    </row>
    <row r="183" spans="2:6" x14ac:dyDescent="0.35">
      <c r="B183" t="s">
        <v>11</v>
      </c>
      <c r="C183" t="s">
        <v>14</v>
      </c>
      <c r="D183" t="s">
        <v>39</v>
      </c>
      <c r="E183" s="2">
        <v>11522</v>
      </c>
      <c r="F183" s="3">
        <v>204</v>
      </c>
    </row>
    <row r="184" spans="2:6" x14ac:dyDescent="0.35">
      <c r="B184" t="s">
        <v>16</v>
      </c>
      <c r="C184" t="s">
        <v>20</v>
      </c>
      <c r="D184" t="s">
        <v>31</v>
      </c>
      <c r="E184" s="2">
        <v>2317</v>
      </c>
      <c r="F184" s="3">
        <v>123</v>
      </c>
    </row>
    <row r="185" spans="2:6" x14ac:dyDescent="0.35">
      <c r="B185" t="s">
        <v>35</v>
      </c>
      <c r="C185" t="s">
        <v>6</v>
      </c>
      <c r="D185" t="s">
        <v>40</v>
      </c>
      <c r="E185" s="2">
        <v>3059</v>
      </c>
      <c r="F185" s="3">
        <v>27</v>
      </c>
    </row>
    <row r="186" spans="2:6" x14ac:dyDescent="0.35">
      <c r="B186" t="s">
        <v>13</v>
      </c>
      <c r="C186" t="s">
        <v>6</v>
      </c>
      <c r="D186" t="s">
        <v>42</v>
      </c>
      <c r="E186" s="2">
        <v>2324</v>
      </c>
      <c r="F186" s="3">
        <v>177</v>
      </c>
    </row>
    <row r="187" spans="2:6" x14ac:dyDescent="0.35">
      <c r="B187" t="s">
        <v>27</v>
      </c>
      <c r="C187" t="s">
        <v>17</v>
      </c>
      <c r="D187" t="s">
        <v>42</v>
      </c>
      <c r="E187" s="2">
        <v>4956</v>
      </c>
      <c r="F187" s="3">
        <v>171</v>
      </c>
    </row>
    <row r="188" spans="2:6" x14ac:dyDescent="0.35">
      <c r="B188" t="s">
        <v>35</v>
      </c>
      <c r="C188" t="s">
        <v>30</v>
      </c>
      <c r="D188" t="s">
        <v>36</v>
      </c>
      <c r="E188" s="2">
        <v>5355</v>
      </c>
      <c r="F188" s="3">
        <v>204</v>
      </c>
    </row>
    <row r="189" spans="2:6" x14ac:dyDescent="0.35">
      <c r="B189" t="s">
        <v>27</v>
      </c>
      <c r="C189" t="s">
        <v>30</v>
      </c>
      <c r="D189" t="s">
        <v>24</v>
      </c>
      <c r="E189" s="2">
        <v>7259</v>
      </c>
      <c r="F189" s="3">
        <v>276</v>
      </c>
    </row>
    <row r="190" spans="2:6" x14ac:dyDescent="0.35">
      <c r="B190" t="s">
        <v>8</v>
      </c>
      <c r="C190" t="s">
        <v>6</v>
      </c>
      <c r="D190" t="s">
        <v>42</v>
      </c>
      <c r="E190" s="2">
        <v>6279</v>
      </c>
      <c r="F190" s="3">
        <v>45</v>
      </c>
    </row>
    <row r="191" spans="2:6" x14ac:dyDescent="0.35">
      <c r="B191" t="s">
        <v>5</v>
      </c>
      <c r="C191" t="s">
        <v>20</v>
      </c>
      <c r="D191" t="s">
        <v>32</v>
      </c>
      <c r="E191" s="2">
        <v>2541</v>
      </c>
      <c r="F191" s="3">
        <v>45</v>
      </c>
    </row>
    <row r="192" spans="2:6" x14ac:dyDescent="0.35">
      <c r="B192" t="s">
        <v>16</v>
      </c>
      <c r="C192" t="s">
        <v>9</v>
      </c>
      <c r="D192" t="s">
        <v>39</v>
      </c>
      <c r="E192" s="2">
        <v>3864</v>
      </c>
      <c r="F192" s="3">
        <v>177</v>
      </c>
    </row>
    <row r="193" spans="2:6" x14ac:dyDescent="0.35">
      <c r="B193" t="s">
        <v>25</v>
      </c>
      <c r="C193" t="s">
        <v>14</v>
      </c>
      <c r="D193" t="s">
        <v>31</v>
      </c>
      <c r="E193" s="2">
        <v>6146</v>
      </c>
      <c r="F193" s="3">
        <v>63</v>
      </c>
    </row>
    <row r="194" spans="2:6" x14ac:dyDescent="0.35">
      <c r="B194" t="s">
        <v>11</v>
      </c>
      <c r="C194" t="s">
        <v>17</v>
      </c>
      <c r="D194" t="s">
        <v>15</v>
      </c>
      <c r="E194" s="2">
        <v>2639</v>
      </c>
      <c r="F194" s="3">
        <v>204</v>
      </c>
    </row>
    <row r="195" spans="2:6" x14ac:dyDescent="0.35">
      <c r="B195" t="s">
        <v>8</v>
      </c>
      <c r="C195" t="s">
        <v>6</v>
      </c>
      <c r="D195" t="s">
        <v>22</v>
      </c>
      <c r="E195" s="2">
        <v>1890</v>
      </c>
      <c r="F195" s="3">
        <v>195</v>
      </c>
    </row>
    <row r="196" spans="2:6" x14ac:dyDescent="0.35">
      <c r="B196" t="s">
        <v>23</v>
      </c>
      <c r="C196" t="s">
        <v>30</v>
      </c>
      <c r="D196" t="s">
        <v>24</v>
      </c>
      <c r="E196" s="2">
        <v>1932</v>
      </c>
      <c r="F196" s="3">
        <v>369</v>
      </c>
    </row>
    <row r="197" spans="2:6" x14ac:dyDescent="0.35">
      <c r="B197" t="s">
        <v>27</v>
      </c>
      <c r="C197" t="s">
        <v>30</v>
      </c>
      <c r="D197" t="s">
        <v>18</v>
      </c>
      <c r="E197" s="2">
        <v>6300</v>
      </c>
      <c r="F197" s="3">
        <v>42</v>
      </c>
    </row>
    <row r="198" spans="2:6" x14ac:dyDescent="0.35">
      <c r="B198" t="s">
        <v>16</v>
      </c>
      <c r="C198" t="s">
        <v>6</v>
      </c>
      <c r="D198" t="s">
        <v>7</v>
      </c>
      <c r="E198" s="2">
        <v>560</v>
      </c>
      <c r="F198" s="3">
        <v>81</v>
      </c>
    </row>
    <row r="199" spans="2:6" x14ac:dyDescent="0.35">
      <c r="B199" t="s">
        <v>11</v>
      </c>
      <c r="C199" t="s">
        <v>6</v>
      </c>
      <c r="D199" t="s">
        <v>42</v>
      </c>
      <c r="E199" s="2">
        <v>2856</v>
      </c>
      <c r="F199" s="3">
        <v>246</v>
      </c>
    </row>
    <row r="200" spans="2:6" x14ac:dyDescent="0.35">
      <c r="B200" t="s">
        <v>11</v>
      </c>
      <c r="C200" t="s">
        <v>30</v>
      </c>
      <c r="D200" t="s">
        <v>28</v>
      </c>
      <c r="E200" s="2">
        <v>707</v>
      </c>
      <c r="F200" s="3">
        <v>174</v>
      </c>
    </row>
    <row r="201" spans="2:6" x14ac:dyDescent="0.35">
      <c r="B201" t="s">
        <v>8</v>
      </c>
      <c r="C201" t="s">
        <v>9</v>
      </c>
      <c r="D201" t="s">
        <v>7</v>
      </c>
      <c r="E201" s="2">
        <v>3598</v>
      </c>
      <c r="F201" s="3">
        <v>81</v>
      </c>
    </row>
    <row r="202" spans="2:6" x14ac:dyDescent="0.35">
      <c r="B202" t="s">
        <v>5</v>
      </c>
      <c r="C202" t="s">
        <v>9</v>
      </c>
      <c r="D202" t="s">
        <v>22</v>
      </c>
      <c r="E202" s="2">
        <v>6853</v>
      </c>
      <c r="F202" s="3">
        <v>372</v>
      </c>
    </row>
    <row r="203" spans="2:6" x14ac:dyDescent="0.35">
      <c r="B203" t="s">
        <v>5</v>
      </c>
      <c r="C203" t="s">
        <v>9</v>
      </c>
      <c r="D203" t="s">
        <v>29</v>
      </c>
      <c r="E203" s="2">
        <v>4725</v>
      </c>
      <c r="F203" s="3">
        <v>174</v>
      </c>
    </row>
    <row r="204" spans="2:6" x14ac:dyDescent="0.35">
      <c r="B204" t="s">
        <v>13</v>
      </c>
      <c r="C204" t="s">
        <v>14</v>
      </c>
      <c r="D204" t="s">
        <v>10</v>
      </c>
      <c r="E204" s="2">
        <v>10304</v>
      </c>
      <c r="F204" s="3">
        <v>84</v>
      </c>
    </row>
    <row r="205" spans="2:6" x14ac:dyDescent="0.35">
      <c r="B205" t="s">
        <v>13</v>
      </c>
      <c r="C205" t="s">
        <v>30</v>
      </c>
      <c r="D205" t="s">
        <v>29</v>
      </c>
      <c r="E205" s="2">
        <v>1274</v>
      </c>
      <c r="F205" s="3">
        <v>225</v>
      </c>
    </row>
    <row r="206" spans="2:6" x14ac:dyDescent="0.35">
      <c r="B206" t="s">
        <v>25</v>
      </c>
      <c r="C206" t="s">
        <v>14</v>
      </c>
      <c r="D206" t="s">
        <v>7</v>
      </c>
      <c r="E206" s="2">
        <v>1526</v>
      </c>
      <c r="F206" s="3">
        <v>105</v>
      </c>
    </row>
    <row r="207" spans="2:6" x14ac:dyDescent="0.35">
      <c r="B207" t="s">
        <v>5</v>
      </c>
      <c r="C207" t="s">
        <v>17</v>
      </c>
      <c r="D207" t="s">
        <v>40</v>
      </c>
      <c r="E207" s="2">
        <v>3101</v>
      </c>
      <c r="F207" s="3">
        <v>225</v>
      </c>
    </row>
    <row r="208" spans="2:6" x14ac:dyDescent="0.35">
      <c r="B208" t="s">
        <v>26</v>
      </c>
      <c r="C208" t="s">
        <v>6</v>
      </c>
      <c r="D208" t="s">
        <v>24</v>
      </c>
      <c r="E208" s="2">
        <v>1057</v>
      </c>
      <c r="F208" s="3">
        <v>54</v>
      </c>
    </row>
    <row r="209" spans="2:6" x14ac:dyDescent="0.35">
      <c r="B209" t="s">
        <v>23</v>
      </c>
      <c r="C209" t="s">
        <v>6</v>
      </c>
      <c r="D209" t="s">
        <v>42</v>
      </c>
      <c r="E209" s="2">
        <v>5306</v>
      </c>
      <c r="F209" s="3">
        <v>0</v>
      </c>
    </row>
    <row r="210" spans="2:6" x14ac:dyDescent="0.35">
      <c r="B210" t="s">
        <v>25</v>
      </c>
      <c r="C210" t="s">
        <v>17</v>
      </c>
      <c r="D210" t="s">
        <v>38</v>
      </c>
      <c r="E210" s="2">
        <v>4018</v>
      </c>
      <c r="F210" s="3">
        <v>171</v>
      </c>
    </row>
    <row r="211" spans="2:6" x14ac:dyDescent="0.35">
      <c r="B211" t="s">
        <v>11</v>
      </c>
      <c r="C211" t="s">
        <v>30</v>
      </c>
      <c r="D211" t="s">
        <v>29</v>
      </c>
      <c r="E211" s="2">
        <v>938</v>
      </c>
      <c r="F211" s="3">
        <v>189</v>
      </c>
    </row>
    <row r="212" spans="2:6" x14ac:dyDescent="0.35">
      <c r="B212" t="s">
        <v>23</v>
      </c>
      <c r="C212" t="s">
        <v>20</v>
      </c>
      <c r="D212" t="s">
        <v>15</v>
      </c>
      <c r="E212" s="2">
        <v>1778</v>
      </c>
      <c r="F212" s="3">
        <v>270</v>
      </c>
    </row>
    <row r="213" spans="2:6" x14ac:dyDescent="0.35">
      <c r="B213" t="s">
        <v>16</v>
      </c>
      <c r="C213" t="s">
        <v>17</v>
      </c>
      <c r="D213" t="s">
        <v>7</v>
      </c>
      <c r="E213" s="2">
        <v>1638</v>
      </c>
      <c r="F213" s="3">
        <v>63</v>
      </c>
    </row>
    <row r="214" spans="2:6" x14ac:dyDescent="0.35">
      <c r="B214" t="s">
        <v>13</v>
      </c>
      <c r="C214" t="s">
        <v>20</v>
      </c>
      <c r="D214" t="s">
        <v>18</v>
      </c>
      <c r="E214" s="2">
        <v>154</v>
      </c>
      <c r="F214" s="3">
        <v>21</v>
      </c>
    </row>
    <row r="215" spans="2:6" x14ac:dyDescent="0.35">
      <c r="B215" t="s">
        <v>23</v>
      </c>
      <c r="C215" t="s">
        <v>6</v>
      </c>
      <c r="D215" t="s">
        <v>22</v>
      </c>
      <c r="E215" s="2">
        <v>9835</v>
      </c>
      <c r="F215" s="3">
        <v>207</v>
      </c>
    </row>
    <row r="216" spans="2:6" x14ac:dyDescent="0.35">
      <c r="B216" t="s">
        <v>11</v>
      </c>
      <c r="C216" t="s">
        <v>6</v>
      </c>
      <c r="D216" t="s">
        <v>33</v>
      </c>
      <c r="E216" s="2">
        <v>7273</v>
      </c>
      <c r="F216" s="3">
        <v>96</v>
      </c>
    </row>
    <row r="217" spans="2:6" x14ac:dyDescent="0.35">
      <c r="B217" t="s">
        <v>25</v>
      </c>
      <c r="C217" t="s">
        <v>17</v>
      </c>
      <c r="D217" t="s">
        <v>22</v>
      </c>
      <c r="E217" s="2">
        <v>6909</v>
      </c>
      <c r="F217" s="3">
        <v>81</v>
      </c>
    </row>
    <row r="218" spans="2:6" x14ac:dyDescent="0.35">
      <c r="B218" t="s">
        <v>11</v>
      </c>
      <c r="C218" t="s">
        <v>17</v>
      </c>
      <c r="D218" t="s">
        <v>38</v>
      </c>
      <c r="E218" s="2">
        <v>3920</v>
      </c>
      <c r="F218" s="3">
        <v>306</v>
      </c>
    </row>
    <row r="219" spans="2:6" x14ac:dyDescent="0.35">
      <c r="B219" t="s">
        <v>35</v>
      </c>
      <c r="C219" t="s">
        <v>17</v>
      </c>
      <c r="D219" t="s">
        <v>41</v>
      </c>
      <c r="E219" s="2">
        <v>4858</v>
      </c>
      <c r="F219" s="3">
        <v>279</v>
      </c>
    </row>
    <row r="220" spans="2:6" x14ac:dyDescent="0.35">
      <c r="B220" t="s">
        <v>26</v>
      </c>
      <c r="C220" t="s">
        <v>20</v>
      </c>
      <c r="D220" t="s">
        <v>12</v>
      </c>
      <c r="E220" s="2">
        <v>3549</v>
      </c>
      <c r="F220" s="3">
        <v>3</v>
      </c>
    </row>
    <row r="221" spans="2:6" x14ac:dyDescent="0.35">
      <c r="B221" t="s">
        <v>23</v>
      </c>
      <c r="C221" t="s">
        <v>17</v>
      </c>
      <c r="D221" t="s">
        <v>39</v>
      </c>
      <c r="E221" s="2">
        <v>966</v>
      </c>
      <c r="F221" s="3">
        <v>198</v>
      </c>
    </row>
    <row r="222" spans="2:6" x14ac:dyDescent="0.35">
      <c r="B222" t="s">
        <v>25</v>
      </c>
      <c r="C222" t="s">
        <v>17</v>
      </c>
      <c r="D222" t="s">
        <v>15</v>
      </c>
      <c r="E222" s="2">
        <v>385</v>
      </c>
      <c r="F222" s="3">
        <v>249</v>
      </c>
    </row>
    <row r="223" spans="2:6" x14ac:dyDescent="0.35">
      <c r="B223" t="s">
        <v>16</v>
      </c>
      <c r="C223" t="s">
        <v>30</v>
      </c>
      <c r="D223" t="s">
        <v>29</v>
      </c>
      <c r="E223" s="2">
        <v>2219</v>
      </c>
      <c r="F223" s="3">
        <v>75</v>
      </c>
    </row>
    <row r="224" spans="2:6" x14ac:dyDescent="0.35">
      <c r="B224" t="s">
        <v>11</v>
      </c>
      <c r="C224" t="s">
        <v>14</v>
      </c>
      <c r="D224" t="s">
        <v>10</v>
      </c>
      <c r="E224" s="2">
        <v>2954</v>
      </c>
      <c r="F224" s="3">
        <v>189</v>
      </c>
    </row>
    <row r="225" spans="2:6" x14ac:dyDescent="0.35">
      <c r="B225" t="s">
        <v>23</v>
      </c>
      <c r="C225" t="s">
        <v>14</v>
      </c>
      <c r="D225" t="s">
        <v>10</v>
      </c>
      <c r="E225" s="2">
        <v>280</v>
      </c>
      <c r="F225" s="3">
        <v>87</v>
      </c>
    </row>
    <row r="226" spans="2:6" x14ac:dyDescent="0.35">
      <c r="B226" t="s">
        <v>13</v>
      </c>
      <c r="C226" t="s">
        <v>14</v>
      </c>
      <c r="D226" t="s">
        <v>7</v>
      </c>
      <c r="E226" s="2">
        <v>6118</v>
      </c>
      <c r="F226" s="3">
        <v>174</v>
      </c>
    </row>
    <row r="227" spans="2:6" x14ac:dyDescent="0.35">
      <c r="B227" t="s">
        <v>26</v>
      </c>
      <c r="C227" t="s">
        <v>17</v>
      </c>
      <c r="D227" t="s">
        <v>37</v>
      </c>
      <c r="E227" s="2">
        <v>4802</v>
      </c>
      <c r="F227" s="3">
        <v>36</v>
      </c>
    </row>
    <row r="228" spans="2:6" x14ac:dyDescent="0.35">
      <c r="B228" t="s">
        <v>11</v>
      </c>
      <c r="C228" t="s">
        <v>20</v>
      </c>
      <c r="D228" t="s">
        <v>38</v>
      </c>
      <c r="E228" s="2">
        <v>4137</v>
      </c>
      <c r="F228" s="3">
        <v>60</v>
      </c>
    </row>
    <row r="229" spans="2:6" x14ac:dyDescent="0.35">
      <c r="B229" t="s">
        <v>27</v>
      </c>
      <c r="C229" t="s">
        <v>9</v>
      </c>
      <c r="D229" t="s">
        <v>34</v>
      </c>
      <c r="E229" s="2">
        <v>2023</v>
      </c>
      <c r="F229" s="3">
        <v>78</v>
      </c>
    </row>
    <row r="230" spans="2:6" x14ac:dyDescent="0.35">
      <c r="B230" t="s">
        <v>11</v>
      </c>
      <c r="C230" t="s">
        <v>14</v>
      </c>
      <c r="D230" t="s">
        <v>7</v>
      </c>
      <c r="E230" s="2">
        <v>9051</v>
      </c>
      <c r="F230" s="3">
        <v>57</v>
      </c>
    </row>
    <row r="231" spans="2:6" x14ac:dyDescent="0.35">
      <c r="B231" t="s">
        <v>11</v>
      </c>
      <c r="C231" t="s">
        <v>6</v>
      </c>
      <c r="D231" t="s">
        <v>40</v>
      </c>
      <c r="E231" s="2">
        <v>2919</v>
      </c>
      <c r="F231" s="3">
        <v>45</v>
      </c>
    </row>
    <row r="232" spans="2:6" x14ac:dyDescent="0.35">
      <c r="B232" t="s">
        <v>13</v>
      </c>
      <c r="C232" t="s">
        <v>20</v>
      </c>
      <c r="D232" t="s">
        <v>22</v>
      </c>
      <c r="E232" s="2">
        <v>5915</v>
      </c>
      <c r="F232" s="3">
        <v>3</v>
      </c>
    </row>
    <row r="233" spans="2:6" x14ac:dyDescent="0.35">
      <c r="B233" t="s">
        <v>35</v>
      </c>
      <c r="C233" t="s">
        <v>9</v>
      </c>
      <c r="D233" t="s">
        <v>37</v>
      </c>
      <c r="E233" s="2">
        <v>2562</v>
      </c>
      <c r="F233" s="3">
        <v>6</v>
      </c>
    </row>
    <row r="234" spans="2:6" x14ac:dyDescent="0.35">
      <c r="B234" t="s">
        <v>25</v>
      </c>
      <c r="C234" t="s">
        <v>6</v>
      </c>
      <c r="D234" t="s">
        <v>18</v>
      </c>
      <c r="E234" s="2">
        <v>8813</v>
      </c>
      <c r="F234" s="3">
        <v>21</v>
      </c>
    </row>
    <row r="235" spans="2:6" x14ac:dyDescent="0.35">
      <c r="B235" t="s">
        <v>25</v>
      </c>
      <c r="C235" t="s">
        <v>14</v>
      </c>
      <c r="D235" t="s">
        <v>15</v>
      </c>
      <c r="E235" s="2">
        <v>6111</v>
      </c>
      <c r="F235" s="3">
        <v>3</v>
      </c>
    </row>
    <row r="236" spans="2:6" x14ac:dyDescent="0.35">
      <c r="B236" t="s">
        <v>8</v>
      </c>
      <c r="C236" t="s">
        <v>30</v>
      </c>
      <c r="D236" t="s">
        <v>21</v>
      </c>
      <c r="E236" s="2">
        <v>3507</v>
      </c>
      <c r="F236" s="3">
        <v>288</v>
      </c>
    </row>
    <row r="237" spans="2:6" x14ac:dyDescent="0.35">
      <c r="B237" t="s">
        <v>16</v>
      </c>
      <c r="C237" t="s">
        <v>14</v>
      </c>
      <c r="D237" t="s">
        <v>31</v>
      </c>
      <c r="E237" s="2">
        <v>4319</v>
      </c>
      <c r="F237" s="3">
        <v>30</v>
      </c>
    </row>
    <row r="238" spans="2:6" x14ac:dyDescent="0.35">
      <c r="B238" t="s">
        <v>5</v>
      </c>
      <c r="C238" t="s">
        <v>20</v>
      </c>
      <c r="D238" t="s">
        <v>42</v>
      </c>
      <c r="E238" s="2">
        <v>609</v>
      </c>
      <c r="F238" s="3">
        <v>87</v>
      </c>
    </row>
    <row r="239" spans="2:6" x14ac:dyDescent="0.35">
      <c r="B239" t="s">
        <v>5</v>
      </c>
      <c r="C239" t="s">
        <v>17</v>
      </c>
      <c r="D239" t="s">
        <v>39</v>
      </c>
      <c r="E239" s="2">
        <v>6370</v>
      </c>
      <c r="F239" s="3">
        <v>30</v>
      </c>
    </row>
    <row r="240" spans="2:6" x14ac:dyDescent="0.35">
      <c r="B240" t="s">
        <v>25</v>
      </c>
      <c r="C240" t="s">
        <v>20</v>
      </c>
      <c r="D240" t="s">
        <v>36</v>
      </c>
      <c r="E240" s="2">
        <v>5474</v>
      </c>
      <c r="F240" s="3">
        <v>168</v>
      </c>
    </row>
    <row r="241" spans="2:6" x14ac:dyDescent="0.35">
      <c r="B241" t="s">
        <v>5</v>
      </c>
      <c r="C241" t="s">
        <v>14</v>
      </c>
      <c r="D241" t="s">
        <v>39</v>
      </c>
      <c r="E241" s="2">
        <v>3164</v>
      </c>
      <c r="F241" s="3">
        <v>306</v>
      </c>
    </row>
    <row r="242" spans="2:6" x14ac:dyDescent="0.35">
      <c r="B242" t="s">
        <v>16</v>
      </c>
      <c r="C242" t="s">
        <v>9</v>
      </c>
      <c r="D242" t="s">
        <v>12</v>
      </c>
      <c r="E242" s="2">
        <v>1302</v>
      </c>
      <c r="F242" s="3">
        <v>402</v>
      </c>
    </row>
    <row r="243" spans="2:6" x14ac:dyDescent="0.35">
      <c r="B243" t="s">
        <v>27</v>
      </c>
      <c r="C243" t="s">
        <v>6</v>
      </c>
      <c r="D243" t="s">
        <v>40</v>
      </c>
      <c r="E243" s="2">
        <v>7308</v>
      </c>
      <c r="F243" s="3">
        <v>327</v>
      </c>
    </row>
    <row r="244" spans="2:6" x14ac:dyDescent="0.35">
      <c r="B244" t="s">
        <v>5</v>
      </c>
      <c r="C244" t="s">
        <v>6</v>
      </c>
      <c r="D244" t="s">
        <v>39</v>
      </c>
      <c r="E244" s="2">
        <v>6132</v>
      </c>
      <c r="F244" s="3">
        <v>93</v>
      </c>
    </row>
    <row r="245" spans="2:6" x14ac:dyDescent="0.35">
      <c r="B245" t="s">
        <v>35</v>
      </c>
      <c r="C245" t="s">
        <v>9</v>
      </c>
      <c r="D245" t="s">
        <v>24</v>
      </c>
      <c r="E245" s="2">
        <v>3472</v>
      </c>
      <c r="F245" s="3">
        <v>96</v>
      </c>
    </row>
    <row r="246" spans="2:6" x14ac:dyDescent="0.35">
      <c r="B246" t="s">
        <v>8</v>
      </c>
      <c r="C246" t="s">
        <v>17</v>
      </c>
      <c r="D246" t="s">
        <v>15</v>
      </c>
      <c r="E246" s="2">
        <v>9660</v>
      </c>
      <c r="F246" s="3">
        <v>27</v>
      </c>
    </row>
    <row r="247" spans="2:6" x14ac:dyDescent="0.35">
      <c r="B247" t="s">
        <v>11</v>
      </c>
      <c r="C247" t="s">
        <v>20</v>
      </c>
      <c r="D247" t="s">
        <v>42</v>
      </c>
      <c r="E247" s="2">
        <v>2436</v>
      </c>
      <c r="F247" s="3">
        <v>99</v>
      </c>
    </row>
    <row r="248" spans="2:6" x14ac:dyDescent="0.35">
      <c r="B248" t="s">
        <v>11</v>
      </c>
      <c r="C248" t="s">
        <v>20</v>
      </c>
      <c r="D248" t="s">
        <v>19</v>
      </c>
      <c r="E248" s="2">
        <v>9506</v>
      </c>
      <c r="F248" s="3">
        <v>87</v>
      </c>
    </row>
    <row r="249" spans="2:6" x14ac:dyDescent="0.35">
      <c r="B249" t="s">
        <v>35</v>
      </c>
      <c r="C249" t="s">
        <v>6</v>
      </c>
      <c r="D249" t="s">
        <v>41</v>
      </c>
      <c r="E249" s="2">
        <v>245</v>
      </c>
      <c r="F249" s="3">
        <v>288</v>
      </c>
    </row>
    <row r="250" spans="2:6" x14ac:dyDescent="0.35">
      <c r="B250" t="s">
        <v>8</v>
      </c>
      <c r="C250" t="s">
        <v>9</v>
      </c>
      <c r="D250" t="s">
        <v>33</v>
      </c>
      <c r="E250" s="2">
        <v>2702</v>
      </c>
      <c r="F250" s="3">
        <v>363</v>
      </c>
    </row>
    <row r="251" spans="2:6" x14ac:dyDescent="0.35">
      <c r="B251" t="s">
        <v>35</v>
      </c>
      <c r="C251" t="s">
        <v>30</v>
      </c>
      <c r="D251" t="s">
        <v>28</v>
      </c>
      <c r="E251" s="2">
        <v>700</v>
      </c>
      <c r="F251" s="3">
        <v>87</v>
      </c>
    </row>
    <row r="252" spans="2:6" x14ac:dyDescent="0.35">
      <c r="B252" t="s">
        <v>16</v>
      </c>
      <c r="C252" t="s">
        <v>30</v>
      </c>
      <c r="D252" t="s">
        <v>28</v>
      </c>
      <c r="E252" s="2">
        <v>3759</v>
      </c>
      <c r="F252" s="3">
        <v>150</v>
      </c>
    </row>
    <row r="253" spans="2:6" x14ac:dyDescent="0.35">
      <c r="B253" t="s">
        <v>26</v>
      </c>
      <c r="C253" t="s">
        <v>9</v>
      </c>
      <c r="D253" t="s">
        <v>28</v>
      </c>
      <c r="E253" s="2">
        <v>1589</v>
      </c>
      <c r="F253" s="3">
        <v>303</v>
      </c>
    </row>
    <row r="254" spans="2:6" x14ac:dyDescent="0.35">
      <c r="B254" t="s">
        <v>23</v>
      </c>
      <c r="C254" t="s">
        <v>9</v>
      </c>
      <c r="D254" t="s">
        <v>40</v>
      </c>
      <c r="E254" s="2">
        <v>5194</v>
      </c>
      <c r="F254" s="3">
        <v>288</v>
      </c>
    </row>
    <row r="255" spans="2:6" x14ac:dyDescent="0.35">
      <c r="B255" t="s">
        <v>35</v>
      </c>
      <c r="C255" t="s">
        <v>14</v>
      </c>
      <c r="D255" t="s">
        <v>31</v>
      </c>
      <c r="E255" s="2">
        <v>945</v>
      </c>
      <c r="F255" s="3">
        <v>75</v>
      </c>
    </row>
    <row r="256" spans="2:6" x14ac:dyDescent="0.35">
      <c r="B256" t="s">
        <v>5</v>
      </c>
      <c r="C256" t="s">
        <v>20</v>
      </c>
      <c r="D256" t="s">
        <v>21</v>
      </c>
      <c r="E256" s="2">
        <v>1988</v>
      </c>
      <c r="F256" s="3">
        <v>39</v>
      </c>
    </row>
    <row r="257" spans="2:6" x14ac:dyDescent="0.35">
      <c r="B257" t="s">
        <v>16</v>
      </c>
      <c r="C257" t="s">
        <v>30</v>
      </c>
      <c r="D257" t="s">
        <v>10</v>
      </c>
      <c r="E257" s="2">
        <v>6734</v>
      </c>
      <c r="F257" s="3">
        <v>123</v>
      </c>
    </row>
    <row r="258" spans="2:6" x14ac:dyDescent="0.35">
      <c r="B258" t="s">
        <v>5</v>
      </c>
      <c r="C258" t="s">
        <v>14</v>
      </c>
      <c r="D258" t="s">
        <v>12</v>
      </c>
      <c r="E258" s="2">
        <v>217</v>
      </c>
      <c r="F258" s="3">
        <v>36</v>
      </c>
    </row>
    <row r="259" spans="2:6" x14ac:dyDescent="0.35">
      <c r="B259" t="s">
        <v>25</v>
      </c>
      <c r="C259" t="s">
        <v>30</v>
      </c>
      <c r="D259" t="s">
        <v>22</v>
      </c>
      <c r="E259" s="2">
        <v>6279</v>
      </c>
      <c r="F259" s="3">
        <v>237</v>
      </c>
    </row>
    <row r="260" spans="2:6" x14ac:dyDescent="0.35">
      <c r="B260" t="s">
        <v>5</v>
      </c>
      <c r="C260" t="s">
        <v>14</v>
      </c>
      <c r="D260" t="s">
        <v>31</v>
      </c>
      <c r="E260" s="2">
        <v>4424</v>
      </c>
      <c r="F260" s="3">
        <v>201</v>
      </c>
    </row>
    <row r="261" spans="2:6" x14ac:dyDescent="0.35">
      <c r="B261" t="s">
        <v>26</v>
      </c>
      <c r="C261" t="s">
        <v>14</v>
      </c>
      <c r="D261" t="s">
        <v>28</v>
      </c>
      <c r="E261" s="2">
        <v>189</v>
      </c>
      <c r="F261" s="3">
        <v>48</v>
      </c>
    </row>
    <row r="262" spans="2:6" x14ac:dyDescent="0.35">
      <c r="B262" t="s">
        <v>25</v>
      </c>
      <c r="C262" t="s">
        <v>9</v>
      </c>
      <c r="D262" t="s">
        <v>22</v>
      </c>
      <c r="E262" s="2">
        <v>490</v>
      </c>
      <c r="F262" s="3">
        <v>84</v>
      </c>
    </row>
    <row r="263" spans="2:6" x14ac:dyDescent="0.35">
      <c r="B263" t="s">
        <v>8</v>
      </c>
      <c r="C263" t="s">
        <v>6</v>
      </c>
      <c r="D263" t="s">
        <v>41</v>
      </c>
      <c r="E263" s="2">
        <v>434</v>
      </c>
      <c r="F263" s="3">
        <v>87</v>
      </c>
    </row>
    <row r="264" spans="2:6" x14ac:dyDescent="0.35">
      <c r="B264" t="s">
        <v>23</v>
      </c>
      <c r="C264" t="s">
        <v>20</v>
      </c>
      <c r="D264" t="s">
        <v>7</v>
      </c>
      <c r="E264" s="2">
        <v>10129</v>
      </c>
      <c r="F264" s="3">
        <v>312</v>
      </c>
    </row>
    <row r="265" spans="2:6" x14ac:dyDescent="0.35">
      <c r="B265" t="s">
        <v>27</v>
      </c>
      <c r="C265" t="s">
        <v>17</v>
      </c>
      <c r="D265" t="s">
        <v>40</v>
      </c>
      <c r="E265" s="2">
        <v>1652</v>
      </c>
      <c r="F265" s="3">
        <v>102</v>
      </c>
    </row>
    <row r="266" spans="2:6" x14ac:dyDescent="0.35">
      <c r="B266" t="s">
        <v>8</v>
      </c>
      <c r="C266" t="s">
        <v>20</v>
      </c>
      <c r="D266" t="s">
        <v>41</v>
      </c>
      <c r="E266" s="2">
        <v>6433</v>
      </c>
      <c r="F266" s="3">
        <v>78</v>
      </c>
    </row>
    <row r="267" spans="2:6" x14ac:dyDescent="0.35">
      <c r="B267" t="s">
        <v>27</v>
      </c>
      <c r="C267" t="s">
        <v>30</v>
      </c>
      <c r="D267" t="s">
        <v>34</v>
      </c>
      <c r="E267" s="2">
        <v>2212</v>
      </c>
      <c r="F267" s="3">
        <v>117</v>
      </c>
    </row>
    <row r="268" spans="2:6" x14ac:dyDescent="0.35">
      <c r="B268" t="s">
        <v>13</v>
      </c>
      <c r="C268" t="s">
        <v>9</v>
      </c>
      <c r="D268" t="s">
        <v>36</v>
      </c>
      <c r="E268" s="2">
        <v>609</v>
      </c>
      <c r="F268" s="3">
        <v>99</v>
      </c>
    </row>
    <row r="269" spans="2:6" x14ac:dyDescent="0.35">
      <c r="B269" t="s">
        <v>5</v>
      </c>
      <c r="C269" t="s">
        <v>9</v>
      </c>
      <c r="D269" t="s">
        <v>38</v>
      </c>
      <c r="E269" s="2">
        <v>1638</v>
      </c>
      <c r="F269" s="3">
        <v>48</v>
      </c>
    </row>
    <row r="270" spans="2:6" x14ac:dyDescent="0.35">
      <c r="B270" t="s">
        <v>23</v>
      </c>
      <c r="C270" t="s">
        <v>30</v>
      </c>
      <c r="D270" t="s">
        <v>37</v>
      </c>
      <c r="E270" s="2">
        <v>3829</v>
      </c>
      <c r="F270" s="3">
        <v>24</v>
      </c>
    </row>
    <row r="271" spans="2:6" x14ac:dyDescent="0.35">
      <c r="B271" t="s">
        <v>5</v>
      </c>
      <c r="C271" t="s">
        <v>17</v>
      </c>
      <c r="D271" t="s">
        <v>37</v>
      </c>
      <c r="E271" s="2">
        <v>5775</v>
      </c>
      <c r="F271" s="3">
        <v>42</v>
      </c>
    </row>
    <row r="272" spans="2:6" x14ac:dyDescent="0.35">
      <c r="B272" t="s">
        <v>16</v>
      </c>
      <c r="C272" t="s">
        <v>9</v>
      </c>
      <c r="D272" t="s">
        <v>33</v>
      </c>
      <c r="E272" s="2">
        <v>1071</v>
      </c>
      <c r="F272" s="3">
        <v>270</v>
      </c>
    </row>
    <row r="273" spans="2:6" x14ac:dyDescent="0.35">
      <c r="B273" t="s">
        <v>8</v>
      </c>
      <c r="C273" t="s">
        <v>14</v>
      </c>
      <c r="D273" t="s">
        <v>34</v>
      </c>
      <c r="E273" s="2">
        <v>5019</v>
      </c>
      <c r="F273" s="3">
        <v>150</v>
      </c>
    </row>
    <row r="274" spans="2:6" x14ac:dyDescent="0.35">
      <c r="B274" t="s">
        <v>26</v>
      </c>
      <c r="C274" t="s">
        <v>6</v>
      </c>
      <c r="D274" t="s">
        <v>37</v>
      </c>
      <c r="E274" s="2">
        <v>2863</v>
      </c>
      <c r="F274" s="3">
        <v>42</v>
      </c>
    </row>
    <row r="275" spans="2:6" x14ac:dyDescent="0.35">
      <c r="B275" t="s">
        <v>5</v>
      </c>
      <c r="C275" t="s">
        <v>9</v>
      </c>
      <c r="D275" t="s">
        <v>32</v>
      </c>
      <c r="E275" s="2">
        <v>1617</v>
      </c>
      <c r="F275" s="3">
        <v>126</v>
      </c>
    </row>
    <row r="276" spans="2:6" x14ac:dyDescent="0.35">
      <c r="B276" t="s">
        <v>16</v>
      </c>
      <c r="C276" t="s">
        <v>6</v>
      </c>
      <c r="D276" t="s">
        <v>42</v>
      </c>
      <c r="E276" s="2">
        <v>6818</v>
      </c>
      <c r="F276" s="3">
        <v>6</v>
      </c>
    </row>
    <row r="277" spans="2:6" x14ac:dyDescent="0.35">
      <c r="B277" t="s">
        <v>27</v>
      </c>
      <c r="C277" t="s">
        <v>9</v>
      </c>
      <c r="D277" t="s">
        <v>37</v>
      </c>
      <c r="E277" s="2">
        <v>6657</v>
      </c>
      <c r="F277" s="3">
        <v>276</v>
      </c>
    </row>
    <row r="278" spans="2:6" x14ac:dyDescent="0.35">
      <c r="B278" t="s">
        <v>27</v>
      </c>
      <c r="C278" t="s">
        <v>30</v>
      </c>
      <c r="D278" t="s">
        <v>28</v>
      </c>
      <c r="E278" s="2">
        <v>2919</v>
      </c>
      <c r="F278" s="3">
        <v>93</v>
      </c>
    </row>
    <row r="279" spans="2:6" x14ac:dyDescent="0.35">
      <c r="B279" t="s">
        <v>26</v>
      </c>
      <c r="C279" t="s">
        <v>14</v>
      </c>
      <c r="D279" t="s">
        <v>21</v>
      </c>
      <c r="E279" s="2">
        <v>3094</v>
      </c>
      <c r="F279" s="3">
        <v>246</v>
      </c>
    </row>
    <row r="280" spans="2:6" x14ac:dyDescent="0.35">
      <c r="B280" t="s">
        <v>16</v>
      </c>
      <c r="C280" t="s">
        <v>17</v>
      </c>
      <c r="D280" t="s">
        <v>38</v>
      </c>
      <c r="E280" s="2">
        <v>2989</v>
      </c>
      <c r="F280" s="3">
        <v>3</v>
      </c>
    </row>
    <row r="281" spans="2:6" x14ac:dyDescent="0.35">
      <c r="B281" t="s">
        <v>8</v>
      </c>
      <c r="C281" t="s">
        <v>20</v>
      </c>
      <c r="D281" t="s">
        <v>39</v>
      </c>
      <c r="E281" s="2">
        <v>2268</v>
      </c>
      <c r="F281" s="3">
        <v>63</v>
      </c>
    </row>
    <row r="282" spans="2:6" x14ac:dyDescent="0.35">
      <c r="B282" t="s">
        <v>25</v>
      </c>
      <c r="C282" t="s">
        <v>9</v>
      </c>
      <c r="D282" t="s">
        <v>21</v>
      </c>
      <c r="E282" s="2">
        <v>4753</v>
      </c>
      <c r="F282" s="3">
        <v>246</v>
      </c>
    </row>
    <row r="283" spans="2:6" x14ac:dyDescent="0.35">
      <c r="B283" t="s">
        <v>26</v>
      </c>
      <c r="C283" t="s">
        <v>30</v>
      </c>
      <c r="D283" t="s">
        <v>36</v>
      </c>
      <c r="E283" s="2">
        <v>7511</v>
      </c>
      <c r="F283" s="3">
        <v>120</v>
      </c>
    </row>
    <row r="284" spans="2:6" x14ac:dyDescent="0.35">
      <c r="B284" t="s">
        <v>26</v>
      </c>
      <c r="C284" t="s">
        <v>20</v>
      </c>
      <c r="D284" t="s">
        <v>21</v>
      </c>
      <c r="E284" s="2">
        <v>4326</v>
      </c>
      <c r="F284" s="3">
        <v>348</v>
      </c>
    </row>
    <row r="285" spans="2:6" x14ac:dyDescent="0.35">
      <c r="B285" t="s">
        <v>13</v>
      </c>
      <c r="C285" t="s">
        <v>30</v>
      </c>
      <c r="D285" t="s">
        <v>34</v>
      </c>
      <c r="E285" s="2">
        <v>4935</v>
      </c>
      <c r="F285" s="3">
        <v>126</v>
      </c>
    </row>
    <row r="286" spans="2:6" x14ac:dyDescent="0.35">
      <c r="B286" t="s">
        <v>16</v>
      </c>
      <c r="C286" t="s">
        <v>9</v>
      </c>
      <c r="D286" t="s">
        <v>7</v>
      </c>
      <c r="E286" s="2">
        <v>4781</v>
      </c>
      <c r="F286" s="3">
        <v>123</v>
      </c>
    </row>
    <row r="287" spans="2:6" x14ac:dyDescent="0.35">
      <c r="B287" t="s">
        <v>25</v>
      </c>
      <c r="C287" t="s">
        <v>20</v>
      </c>
      <c r="D287" t="s">
        <v>18</v>
      </c>
      <c r="E287" s="2">
        <v>7483</v>
      </c>
      <c r="F287" s="3">
        <v>45</v>
      </c>
    </row>
    <row r="288" spans="2:6" x14ac:dyDescent="0.35">
      <c r="B288" t="s">
        <v>35</v>
      </c>
      <c r="C288" t="s">
        <v>20</v>
      </c>
      <c r="D288" t="s">
        <v>12</v>
      </c>
      <c r="E288" s="2">
        <v>6860</v>
      </c>
      <c r="F288" s="3">
        <v>126</v>
      </c>
    </row>
    <row r="289" spans="2:6" x14ac:dyDescent="0.35">
      <c r="B289" t="s">
        <v>5</v>
      </c>
      <c r="C289" t="s">
        <v>6</v>
      </c>
      <c r="D289" t="s">
        <v>32</v>
      </c>
      <c r="E289" s="2">
        <v>9002</v>
      </c>
      <c r="F289" s="3">
        <v>72</v>
      </c>
    </row>
    <row r="290" spans="2:6" x14ac:dyDescent="0.35">
      <c r="B290" t="s">
        <v>16</v>
      </c>
      <c r="C290" t="s">
        <v>14</v>
      </c>
      <c r="D290" t="s">
        <v>32</v>
      </c>
      <c r="E290" s="2">
        <v>1400</v>
      </c>
      <c r="F290" s="3">
        <v>135</v>
      </c>
    </row>
    <row r="291" spans="2:6" x14ac:dyDescent="0.35">
      <c r="B291" t="s">
        <v>35</v>
      </c>
      <c r="C291" t="s">
        <v>30</v>
      </c>
      <c r="D291" t="s">
        <v>22</v>
      </c>
      <c r="E291" s="2">
        <v>4053</v>
      </c>
      <c r="F291" s="3">
        <v>24</v>
      </c>
    </row>
    <row r="292" spans="2:6" x14ac:dyDescent="0.35">
      <c r="B292" t="s">
        <v>23</v>
      </c>
      <c r="C292" t="s">
        <v>14</v>
      </c>
      <c r="D292" t="s">
        <v>21</v>
      </c>
      <c r="E292" s="2">
        <v>2149</v>
      </c>
      <c r="F292" s="3">
        <v>117</v>
      </c>
    </row>
    <row r="293" spans="2:6" x14ac:dyDescent="0.35">
      <c r="B293" t="s">
        <v>27</v>
      </c>
      <c r="C293" t="s">
        <v>17</v>
      </c>
      <c r="D293" t="s">
        <v>32</v>
      </c>
      <c r="E293" s="2">
        <v>3640</v>
      </c>
      <c r="F293" s="3">
        <v>51</v>
      </c>
    </row>
    <row r="294" spans="2:6" x14ac:dyDescent="0.35">
      <c r="B294" t="s">
        <v>26</v>
      </c>
      <c r="C294" t="s">
        <v>17</v>
      </c>
      <c r="D294" t="s">
        <v>34</v>
      </c>
      <c r="E294" s="2">
        <v>630</v>
      </c>
      <c r="F294" s="3">
        <v>36</v>
      </c>
    </row>
    <row r="295" spans="2:6" x14ac:dyDescent="0.35">
      <c r="B295" t="s">
        <v>11</v>
      </c>
      <c r="C295" t="s">
        <v>9</v>
      </c>
      <c r="D295" t="s">
        <v>39</v>
      </c>
      <c r="E295" s="2">
        <v>2429</v>
      </c>
      <c r="F295" s="3">
        <v>144</v>
      </c>
    </row>
    <row r="296" spans="2:6" x14ac:dyDescent="0.35">
      <c r="B296" t="s">
        <v>11</v>
      </c>
      <c r="C296" t="s">
        <v>14</v>
      </c>
      <c r="D296" t="s">
        <v>18</v>
      </c>
      <c r="E296" s="2">
        <v>2142</v>
      </c>
      <c r="F296" s="3">
        <v>114</v>
      </c>
    </row>
    <row r="297" spans="2:6" x14ac:dyDescent="0.35">
      <c r="B297" t="s">
        <v>23</v>
      </c>
      <c r="C297" t="s">
        <v>6</v>
      </c>
      <c r="D297" t="s">
        <v>7</v>
      </c>
      <c r="E297" s="2">
        <v>6454</v>
      </c>
      <c r="F297" s="3">
        <v>54</v>
      </c>
    </row>
    <row r="298" spans="2:6" x14ac:dyDescent="0.35">
      <c r="B298" t="s">
        <v>23</v>
      </c>
      <c r="C298" t="s">
        <v>6</v>
      </c>
      <c r="D298" t="s">
        <v>29</v>
      </c>
      <c r="E298" s="2">
        <v>4487</v>
      </c>
      <c r="F298" s="3">
        <v>333</v>
      </c>
    </row>
    <row r="299" spans="2:6" x14ac:dyDescent="0.35">
      <c r="B299" t="s">
        <v>27</v>
      </c>
      <c r="C299" t="s">
        <v>6</v>
      </c>
      <c r="D299" t="s">
        <v>12</v>
      </c>
      <c r="E299" s="2">
        <v>938</v>
      </c>
      <c r="F299" s="3">
        <v>366</v>
      </c>
    </row>
    <row r="300" spans="2:6" x14ac:dyDescent="0.35">
      <c r="B300" t="s">
        <v>27</v>
      </c>
      <c r="C300" t="s">
        <v>20</v>
      </c>
      <c r="D300" t="s">
        <v>42</v>
      </c>
      <c r="E300" s="2">
        <v>8841</v>
      </c>
      <c r="F300" s="3">
        <v>303</v>
      </c>
    </row>
    <row r="301" spans="2:6" x14ac:dyDescent="0.35">
      <c r="B301" t="s">
        <v>26</v>
      </c>
      <c r="C301" t="s">
        <v>17</v>
      </c>
      <c r="D301" t="s">
        <v>19</v>
      </c>
      <c r="E301" s="2">
        <v>4018</v>
      </c>
      <c r="F301" s="3">
        <v>126</v>
      </c>
    </row>
    <row r="302" spans="2:6" x14ac:dyDescent="0.35">
      <c r="B302" t="s">
        <v>13</v>
      </c>
      <c r="C302" t="s">
        <v>6</v>
      </c>
      <c r="D302" t="s">
        <v>37</v>
      </c>
      <c r="E302" s="2">
        <v>714</v>
      </c>
      <c r="F302" s="3">
        <v>231</v>
      </c>
    </row>
    <row r="303" spans="2:6" x14ac:dyDescent="0.35">
      <c r="B303" t="s">
        <v>11</v>
      </c>
      <c r="C303" t="s">
        <v>20</v>
      </c>
      <c r="D303" t="s">
        <v>18</v>
      </c>
      <c r="E303" s="2">
        <v>3850</v>
      </c>
      <c r="F303" s="3">
        <v>102</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61C54-0BB9-4F88-AE9D-F67021C496A9}">
  <dimension ref="A1:E10"/>
  <sheetViews>
    <sheetView showGridLines="0" workbookViewId="0">
      <selection activeCell="D10" sqref="D10"/>
    </sheetView>
  </sheetViews>
  <sheetFormatPr defaultRowHeight="14.5" x14ac:dyDescent="0.35"/>
  <cols>
    <col min="1" max="1" width="3.6328125" customWidth="1"/>
    <col min="2" max="2" width="5.6328125" customWidth="1"/>
    <col min="3" max="3" width="10.26953125" customWidth="1"/>
    <col min="4" max="4" width="9.6328125" customWidth="1"/>
  </cols>
  <sheetData>
    <row r="1" spans="1:5" s="6" customFormat="1" ht="39.5" x14ac:dyDescent="0.95">
      <c r="A1" s="7"/>
      <c r="B1" s="4">
        <v>1</v>
      </c>
      <c r="C1" s="5" t="s">
        <v>43</v>
      </c>
    </row>
    <row r="3" spans="1:5" ht="18.5" x14ac:dyDescent="0.45">
      <c r="C3" s="8" t="s">
        <v>51</v>
      </c>
      <c r="D3" s="13" t="s">
        <v>3</v>
      </c>
      <c r="E3" s="13" t="s">
        <v>4</v>
      </c>
    </row>
    <row r="4" spans="1:5" x14ac:dyDescent="0.35">
      <c r="C4" s="1" t="s">
        <v>44</v>
      </c>
      <c r="D4">
        <f>AVERAGE(data[Amount])</f>
        <v>4136.2299999999996</v>
      </c>
      <c r="E4">
        <f>AVERAGE(data[Units])</f>
        <v>152.19999999999999</v>
      </c>
    </row>
    <row r="5" spans="1:5" x14ac:dyDescent="0.35">
      <c r="C5" s="1" t="s">
        <v>45</v>
      </c>
      <c r="D5">
        <f xml:space="preserve"> MEDIAN(data[Amount])</f>
        <v>3437</v>
      </c>
      <c r="E5">
        <f xml:space="preserve"> MEDIAN(data[Units])</f>
        <v>124.5</v>
      </c>
    </row>
    <row r="6" spans="1:5" x14ac:dyDescent="0.35">
      <c r="C6" s="1" t="s">
        <v>46</v>
      </c>
      <c r="D6">
        <f>MIN(data[Amount])</f>
        <v>0</v>
      </c>
      <c r="E6">
        <f>MIN(data[Units])</f>
        <v>0</v>
      </c>
    </row>
    <row r="7" spans="1:5" x14ac:dyDescent="0.35">
      <c r="C7" s="1" t="s">
        <v>47</v>
      </c>
      <c r="D7">
        <f>MAX(data[Amount])</f>
        <v>16184</v>
      </c>
      <c r="E7">
        <f>MAX(data[Units])</f>
        <v>525</v>
      </c>
    </row>
    <row r="8" spans="1:5" x14ac:dyDescent="0.35">
      <c r="C8" s="1" t="s">
        <v>48</v>
      </c>
      <c r="D8">
        <f>D7-D6</f>
        <v>16184</v>
      </c>
      <c r="E8">
        <f>E7-E6</f>
        <v>525</v>
      </c>
    </row>
    <row r="9" spans="1:5" x14ac:dyDescent="0.35">
      <c r="C9" s="1" t="s">
        <v>49</v>
      </c>
      <c r="D9">
        <f>_xlfn.PERCENTILE.EXC(data[Amount],0.25)</f>
        <v>1652</v>
      </c>
      <c r="E9">
        <f>_xlfn.PERCENTILE.EXC(data[Units],0.25)</f>
        <v>54</v>
      </c>
    </row>
    <row r="10" spans="1:5" x14ac:dyDescent="0.35">
      <c r="C10" s="1" t="s">
        <v>50</v>
      </c>
      <c r="D10">
        <f>_xlfn.PERCENTILE.EXC(data[Amount],0.75)</f>
        <v>6245.75</v>
      </c>
      <c r="E10">
        <f>_xlfn.PERCENTILE.EXC(data[Units],0.75)</f>
        <v>223.5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56653-C57A-4797-82C4-C2845FDE0052}">
  <dimension ref="A1:M304"/>
  <sheetViews>
    <sheetView zoomScaleNormal="100" workbookViewId="0">
      <selection activeCell="O10" sqref="O10"/>
    </sheetView>
  </sheetViews>
  <sheetFormatPr defaultRowHeight="14.5" x14ac:dyDescent="0.35"/>
  <cols>
    <col min="1" max="1" width="3.6328125" customWidth="1"/>
    <col min="2" max="2" width="5.6328125" customWidth="1"/>
    <col min="3" max="3" width="14.08984375" customWidth="1"/>
    <col min="4" max="4" width="12.54296875" bestFit="1" customWidth="1"/>
    <col min="5" max="5" width="20.36328125" bestFit="1" customWidth="1"/>
    <col min="6" max="6" width="9.6328125" bestFit="1" customWidth="1"/>
    <col min="7" max="7" width="8.6328125" customWidth="1"/>
    <col min="9" max="9" width="14.08984375" customWidth="1"/>
    <col min="10" max="10" width="12.54296875" bestFit="1" customWidth="1"/>
    <col min="11" max="11" width="20.36328125" bestFit="1" customWidth="1"/>
    <col min="12" max="12" width="9.6328125" bestFit="1" customWidth="1"/>
    <col min="13" max="13" width="8.6328125" customWidth="1"/>
  </cols>
  <sheetData>
    <row r="1" spans="1:13" s="6" customFormat="1" ht="39.5" x14ac:dyDescent="0.95">
      <c r="A1" s="7"/>
      <c r="B1" s="4">
        <v>2</v>
      </c>
      <c r="C1" s="5" t="s">
        <v>52</v>
      </c>
    </row>
    <row r="2" spans="1:13" x14ac:dyDescent="0.35">
      <c r="C2" t="s">
        <v>54</v>
      </c>
      <c r="I2" t="s">
        <v>56</v>
      </c>
    </row>
    <row r="3" spans="1:13" x14ac:dyDescent="0.35">
      <c r="C3" t="s">
        <v>55</v>
      </c>
      <c r="I3" t="s">
        <v>53</v>
      </c>
    </row>
    <row r="4" spans="1:13" ht="18.5" x14ac:dyDescent="0.45">
      <c r="C4" s="8" t="s">
        <v>0</v>
      </c>
      <c r="D4" s="8" t="s">
        <v>1</v>
      </c>
      <c r="E4" s="8" t="s">
        <v>2</v>
      </c>
      <c r="F4" s="13" t="s">
        <v>3</v>
      </c>
      <c r="G4" s="13" t="s">
        <v>4</v>
      </c>
      <c r="I4" s="8" t="s">
        <v>0</v>
      </c>
      <c r="J4" s="8" t="s">
        <v>1</v>
      </c>
      <c r="K4" s="8" t="s">
        <v>2</v>
      </c>
      <c r="L4" s="13" t="s">
        <v>3</v>
      </c>
      <c r="M4" s="13" t="s">
        <v>4</v>
      </c>
    </row>
    <row r="5" spans="1:13" x14ac:dyDescent="0.35">
      <c r="C5" t="s">
        <v>25</v>
      </c>
      <c r="D5" t="s">
        <v>14</v>
      </c>
      <c r="E5" t="s">
        <v>29</v>
      </c>
      <c r="F5" s="2">
        <v>16184</v>
      </c>
      <c r="G5" s="3">
        <v>39</v>
      </c>
      <c r="I5" t="s">
        <v>35</v>
      </c>
      <c r="J5" t="s">
        <v>20</v>
      </c>
      <c r="K5" t="s">
        <v>24</v>
      </c>
      <c r="L5">
        <v>5586</v>
      </c>
      <c r="M5">
        <v>525</v>
      </c>
    </row>
    <row r="6" spans="1:13" x14ac:dyDescent="0.35">
      <c r="C6" t="s">
        <v>25</v>
      </c>
      <c r="D6" t="s">
        <v>30</v>
      </c>
      <c r="E6" t="s">
        <v>33</v>
      </c>
      <c r="F6" s="2">
        <v>15610</v>
      </c>
      <c r="G6" s="3">
        <v>339</v>
      </c>
      <c r="I6" t="s">
        <v>26</v>
      </c>
      <c r="J6" t="s">
        <v>14</v>
      </c>
      <c r="K6" t="s">
        <v>39</v>
      </c>
      <c r="L6">
        <v>798</v>
      </c>
      <c r="M6">
        <v>519</v>
      </c>
    </row>
    <row r="7" spans="1:13" x14ac:dyDescent="0.35">
      <c r="C7" t="s">
        <v>11</v>
      </c>
      <c r="D7" t="s">
        <v>30</v>
      </c>
      <c r="E7" t="s">
        <v>40</v>
      </c>
      <c r="F7" s="2">
        <v>14329</v>
      </c>
      <c r="G7" s="3">
        <v>150</v>
      </c>
      <c r="I7" t="s">
        <v>8</v>
      </c>
      <c r="J7" t="s">
        <v>20</v>
      </c>
      <c r="K7" t="s">
        <v>31</v>
      </c>
      <c r="L7">
        <v>819</v>
      </c>
      <c r="M7">
        <v>510</v>
      </c>
    </row>
    <row r="8" spans="1:13" x14ac:dyDescent="0.35">
      <c r="C8" t="s">
        <v>25</v>
      </c>
      <c r="D8" t="s">
        <v>9</v>
      </c>
      <c r="E8" t="s">
        <v>37</v>
      </c>
      <c r="F8" s="2">
        <v>13391</v>
      </c>
      <c r="G8" s="3">
        <v>201</v>
      </c>
      <c r="I8" t="s">
        <v>27</v>
      </c>
      <c r="J8" t="s">
        <v>30</v>
      </c>
      <c r="K8" t="s">
        <v>10</v>
      </c>
      <c r="L8">
        <v>7777</v>
      </c>
      <c r="M8">
        <v>504</v>
      </c>
    </row>
    <row r="9" spans="1:13" x14ac:dyDescent="0.35">
      <c r="C9" t="s">
        <v>35</v>
      </c>
      <c r="D9" t="s">
        <v>17</v>
      </c>
      <c r="E9" t="s">
        <v>19</v>
      </c>
      <c r="F9" s="2">
        <v>12950</v>
      </c>
      <c r="G9" s="3">
        <v>30</v>
      </c>
      <c r="I9" t="s">
        <v>11</v>
      </c>
      <c r="J9" t="s">
        <v>30</v>
      </c>
      <c r="K9" t="s">
        <v>33</v>
      </c>
      <c r="L9">
        <v>8463</v>
      </c>
      <c r="M9">
        <v>492</v>
      </c>
    </row>
    <row r="10" spans="1:13" x14ac:dyDescent="0.35">
      <c r="C10" t="s">
        <v>5</v>
      </c>
      <c r="D10" t="s">
        <v>9</v>
      </c>
      <c r="E10" t="s">
        <v>10</v>
      </c>
      <c r="F10" s="2">
        <v>12348</v>
      </c>
      <c r="G10" s="3">
        <v>234</v>
      </c>
      <c r="I10" t="s">
        <v>26</v>
      </c>
      <c r="J10" t="s">
        <v>17</v>
      </c>
      <c r="K10" t="s">
        <v>18</v>
      </c>
      <c r="L10">
        <v>1785</v>
      </c>
      <c r="M10">
        <v>462</v>
      </c>
    </row>
    <row r="11" spans="1:13" x14ac:dyDescent="0.35">
      <c r="C11" t="s">
        <v>26</v>
      </c>
      <c r="D11" t="s">
        <v>6</v>
      </c>
      <c r="E11" t="s">
        <v>15</v>
      </c>
      <c r="F11" s="2">
        <v>11571</v>
      </c>
      <c r="G11" s="3">
        <v>138</v>
      </c>
      <c r="I11" t="s">
        <v>16</v>
      </c>
      <c r="J11" t="s">
        <v>6</v>
      </c>
      <c r="K11" t="s">
        <v>40</v>
      </c>
      <c r="L11">
        <v>3556</v>
      </c>
      <c r="M11">
        <v>459</v>
      </c>
    </row>
    <row r="12" spans="1:13" x14ac:dyDescent="0.35">
      <c r="C12" t="s">
        <v>11</v>
      </c>
      <c r="D12" t="s">
        <v>14</v>
      </c>
      <c r="E12" t="s">
        <v>39</v>
      </c>
      <c r="F12" s="2">
        <v>11522</v>
      </c>
      <c r="G12" s="3">
        <v>204</v>
      </c>
      <c r="I12" t="s">
        <v>8</v>
      </c>
      <c r="J12" t="s">
        <v>9</v>
      </c>
      <c r="K12" t="s">
        <v>10</v>
      </c>
      <c r="L12">
        <v>6706</v>
      </c>
      <c r="M12">
        <v>459</v>
      </c>
    </row>
    <row r="13" spans="1:13" x14ac:dyDescent="0.35">
      <c r="C13" t="s">
        <v>26</v>
      </c>
      <c r="D13" t="s">
        <v>14</v>
      </c>
      <c r="E13" t="s">
        <v>29</v>
      </c>
      <c r="F13" s="2">
        <v>11417</v>
      </c>
      <c r="G13" s="3">
        <v>21</v>
      </c>
      <c r="I13" t="s">
        <v>16</v>
      </c>
      <c r="J13" t="s">
        <v>30</v>
      </c>
      <c r="K13" t="s">
        <v>42</v>
      </c>
      <c r="L13">
        <v>8008</v>
      </c>
      <c r="M13">
        <v>456</v>
      </c>
    </row>
    <row r="14" spans="1:13" x14ac:dyDescent="0.35">
      <c r="C14" t="s">
        <v>13</v>
      </c>
      <c r="D14" t="s">
        <v>14</v>
      </c>
      <c r="E14" t="s">
        <v>31</v>
      </c>
      <c r="F14" s="2">
        <v>10311</v>
      </c>
      <c r="G14" s="3">
        <v>231</v>
      </c>
      <c r="I14" t="s">
        <v>5</v>
      </c>
      <c r="J14" t="s">
        <v>9</v>
      </c>
      <c r="K14" t="s">
        <v>7</v>
      </c>
      <c r="L14">
        <v>2275</v>
      </c>
      <c r="M14">
        <v>447</v>
      </c>
    </row>
    <row r="15" spans="1:13" x14ac:dyDescent="0.35">
      <c r="C15" t="s">
        <v>13</v>
      </c>
      <c r="D15" t="s">
        <v>14</v>
      </c>
      <c r="E15" t="s">
        <v>10</v>
      </c>
      <c r="F15" s="2">
        <v>10304</v>
      </c>
      <c r="G15" s="3">
        <v>84</v>
      </c>
      <c r="I15" t="s">
        <v>5</v>
      </c>
      <c r="J15" t="s">
        <v>9</v>
      </c>
      <c r="K15" t="s">
        <v>19</v>
      </c>
      <c r="L15">
        <v>8869</v>
      </c>
      <c r="M15">
        <v>432</v>
      </c>
    </row>
    <row r="16" spans="1:13" x14ac:dyDescent="0.35">
      <c r="C16" t="s">
        <v>23</v>
      </c>
      <c r="D16" t="s">
        <v>20</v>
      </c>
      <c r="E16" t="s">
        <v>7</v>
      </c>
      <c r="F16" s="2">
        <v>10129</v>
      </c>
      <c r="G16" s="3">
        <v>312</v>
      </c>
      <c r="I16" t="s">
        <v>16</v>
      </c>
      <c r="J16" t="s">
        <v>17</v>
      </c>
      <c r="K16" t="s">
        <v>18</v>
      </c>
      <c r="L16">
        <v>2100</v>
      </c>
      <c r="M16">
        <v>414</v>
      </c>
    </row>
    <row r="17" spans="3:13" x14ac:dyDescent="0.35">
      <c r="C17" t="s">
        <v>16</v>
      </c>
      <c r="D17" t="s">
        <v>14</v>
      </c>
      <c r="E17" t="s">
        <v>12</v>
      </c>
      <c r="F17" s="2">
        <v>10073</v>
      </c>
      <c r="G17" s="3">
        <v>120</v>
      </c>
      <c r="I17" t="s">
        <v>16</v>
      </c>
      <c r="J17" t="s">
        <v>6</v>
      </c>
      <c r="K17" t="s">
        <v>29</v>
      </c>
      <c r="L17">
        <v>1904</v>
      </c>
      <c r="M17">
        <v>405</v>
      </c>
    </row>
    <row r="18" spans="3:13" x14ac:dyDescent="0.35">
      <c r="C18" t="s">
        <v>26</v>
      </c>
      <c r="D18" t="s">
        <v>6</v>
      </c>
      <c r="E18" t="s">
        <v>28</v>
      </c>
      <c r="F18" s="2">
        <v>9926</v>
      </c>
      <c r="G18" s="3">
        <v>201</v>
      </c>
      <c r="I18" t="s">
        <v>16</v>
      </c>
      <c r="J18" t="s">
        <v>9</v>
      </c>
      <c r="K18" t="s">
        <v>12</v>
      </c>
      <c r="L18">
        <v>1302</v>
      </c>
      <c r="M18">
        <v>402</v>
      </c>
    </row>
    <row r="19" spans="3:13" x14ac:dyDescent="0.35">
      <c r="C19" t="s">
        <v>23</v>
      </c>
      <c r="D19" t="s">
        <v>6</v>
      </c>
      <c r="E19" t="s">
        <v>22</v>
      </c>
      <c r="F19" s="2">
        <v>9835</v>
      </c>
      <c r="G19" s="3">
        <v>207</v>
      </c>
      <c r="I19" t="s">
        <v>16</v>
      </c>
      <c r="J19" t="s">
        <v>17</v>
      </c>
      <c r="K19" t="s">
        <v>32</v>
      </c>
      <c r="L19">
        <v>3052</v>
      </c>
      <c r="M19">
        <v>378</v>
      </c>
    </row>
    <row r="20" spans="3:13" x14ac:dyDescent="0.35">
      <c r="C20" t="s">
        <v>5</v>
      </c>
      <c r="D20" t="s">
        <v>14</v>
      </c>
      <c r="E20" t="s">
        <v>19</v>
      </c>
      <c r="F20" s="2">
        <v>9772</v>
      </c>
      <c r="G20" s="3">
        <v>90</v>
      </c>
      <c r="I20" t="s">
        <v>5</v>
      </c>
      <c r="J20" t="s">
        <v>9</v>
      </c>
      <c r="K20" t="s">
        <v>22</v>
      </c>
      <c r="L20">
        <v>6853</v>
      </c>
      <c r="M20">
        <v>372</v>
      </c>
    </row>
    <row r="21" spans="3:13" x14ac:dyDescent="0.35">
      <c r="C21" t="s">
        <v>8</v>
      </c>
      <c r="D21" t="s">
        <v>6</v>
      </c>
      <c r="E21" t="s">
        <v>37</v>
      </c>
      <c r="F21" s="2">
        <v>9709</v>
      </c>
      <c r="G21" s="3">
        <v>30</v>
      </c>
      <c r="I21" t="s">
        <v>23</v>
      </c>
      <c r="J21" t="s">
        <v>30</v>
      </c>
      <c r="K21" t="s">
        <v>24</v>
      </c>
      <c r="L21">
        <v>1932</v>
      </c>
      <c r="M21">
        <v>369</v>
      </c>
    </row>
    <row r="22" spans="3:13" x14ac:dyDescent="0.35">
      <c r="C22" t="s">
        <v>8</v>
      </c>
      <c r="D22" t="s">
        <v>17</v>
      </c>
      <c r="E22" t="s">
        <v>15</v>
      </c>
      <c r="F22" s="2">
        <v>9660</v>
      </c>
      <c r="G22" s="3">
        <v>27</v>
      </c>
      <c r="I22" t="s">
        <v>27</v>
      </c>
      <c r="J22" t="s">
        <v>6</v>
      </c>
      <c r="K22" t="s">
        <v>12</v>
      </c>
      <c r="L22">
        <v>938</v>
      </c>
      <c r="M22">
        <v>366</v>
      </c>
    </row>
    <row r="23" spans="3:13" x14ac:dyDescent="0.35">
      <c r="C23" t="s">
        <v>13</v>
      </c>
      <c r="D23" t="s">
        <v>14</v>
      </c>
      <c r="E23" t="s">
        <v>15</v>
      </c>
      <c r="F23" s="2">
        <v>9632</v>
      </c>
      <c r="G23" s="3">
        <v>288</v>
      </c>
      <c r="I23" t="s">
        <v>16</v>
      </c>
      <c r="J23" t="s">
        <v>30</v>
      </c>
      <c r="K23" t="s">
        <v>7</v>
      </c>
      <c r="L23">
        <v>3402</v>
      </c>
      <c r="M23">
        <v>366</v>
      </c>
    </row>
    <row r="24" spans="3:13" x14ac:dyDescent="0.35">
      <c r="C24" t="s">
        <v>11</v>
      </c>
      <c r="D24" t="s">
        <v>20</v>
      </c>
      <c r="E24" t="s">
        <v>19</v>
      </c>
      <c r="F24" s="2">
        <v>9506</v>
      </c>
      <c r="G24" s="3">
        <v>87</v>
      </c>
      <c r="I24" t="s">
        <v>8</v>
      </c>
      <c r="J24" t="s">
        <v>9</v>
      </c>
      <c r="K24" t="s">
        <v>33</v>
      </c>
      <c r="L24">
        <v>2702</v>
      </c>
      <c r="M24">
        <v>363</v>
      </c>
    </row>
    <row r="25" spans="3:13" x14ac:dyDescent="0.35">
      <c r="C25" t="s">
        <v>26</v>
      </c>
      <c r="D25" t="s">
        <v>17</v>
      </c>
      <c r="E25" t="s">
        <v>33</v>
      </c>
      <c r="F25" s="2">
        <v>9443</v>
      </c>
      <c r="G25" s="3">
        <v>162</v>
      </c>
      <c r="I25" t="s">
        <v>25</v>
      </c>
      <c r="J25" t="s">
        <v>9</v>
      </c>
      <c r="K25" t="s">
        <v>32</v>
      </c>
      <c r="L25">
        <v>4480</v>
      </c>
      <c r="M25">
        <v>357</v>
      </c>
    </row>
    <row r="26" spans="3:13" x14ac:dyDescent="0.35">
      <c r="C26" t="s">
        <v>27</v>
      </c>
      <c r="D26" t="s">
        <v>14</v>
      </c>
      <c r="E26" t="s">
        <v>29</v>
      </c>
      <c r="F26" s="2">
        <v>9198</v>
      </c>
      <c r="G26" s="3">
        <v>36</v>
      </c>
      <c r="I26" t="s">
        <v>25</v>
      </c>
      <c r="J26" t="s">
        <v>14</v>
      </c>
      <c r="K26" t="s">
        <v>28</v>
      </c>
      <c r="L26">
        <v>3339</v>
      </c>
      <c r="M26">
        <v>348</v>
      </c>
    </row>
    <row r="27" spans="3:13" x14ac:dyDescent="0.35">
      <c r="C27" t="s">
        <v>11</v>
      </c>
      <c r="D27" t="s">
        <v>14</v>
      </c>
      <c r="E27" t="s">
        <v>7</v>
      </c>
      <c r="F27" s="2">
        <v>9051</v>
      </c>
      <c r="G27" s="3">
        <v>57</v>
      </c>
      <c r="I27" t="s">
        <v>26</v>
      </c>
      <c r="J27" t="s">
        <v>20</v>
      </c>
      <c r="K27" t="s">
        <v>21</v>
      </c>
      <c r="L27">
        <v>4326</v>
      </c>
      <c r="M27">
        <v>348</v>
      </c>
    </row>
    <row r="28" spans="3:13" x14ac:dyDescent="0.35">
      <c r="C28" t="s">
        <v>5</v>
      </c>
      <c r="D28" t="s">
        <v>6</v>
      </c>
      <c r="E28" t="s">
        <v>32</v>
      </c>
      <c r="F28" s="2">
        <v>9002</v>
      </c>
      <c r="G28" s="3">
        <v>72</v>
      </c>
      <c r="I28" t="s">
        <v>35</v>
      </c>
      <c r="J28" t="s">
        <v>14</v>
      </c>
      <c r="K28" t="s">
        <v>32</v>
      </c>
      <c r="L28">
        <v>2471</v>
      </c>
      <c r="M28">
        <v>342</v>
      </c>
    </row>
    <row r="29" spans="3:13" x14ac:dyDescent="0.35">
      <c r="C29" t="s">
        <v>8</v>
      </c>
      <c r="D29" t="s">
        <v>17</v>
      </c>
      <c r="E29" t="s">
        <v>21</v>
      </c>
      <c r="F29" s="2">
        <v>8890</v>
      </c>
      <c r="G29" s="3">
        <v>210</v>
      </c>
      <c r="I29" t="s">
        <v>25</v>
      </c>
      <c r="J29" t="s">
        <v>30</v>
      </c>
      <c r="K29" t="s">
        <v>33</v>
      </c>
      <c r="L29">
        <v>15610</v>
      </c>
      <c r="M29">
        <v>339</v>
      </c>
    </row>
    <row r="30" spans="3:13" x14ac:dyDescent="0.35">
      <c r="C30" t="s">
        <v>5</v>
      </c>
      <c r="D30" t="s">
        <v>9</v>
      </c>
      <c r="E30" t="s">
        <v>19</v>
      </c>
      <c r="F30" s="2">
        <v>8869</v>
      </c>
      <c r="G30" s="3">
        <v>432</v>
      </c>
      <c r="I30" t="s">
        <v>23</v>
      </c>
      <c r="J30" t="s">
        <v>6</v>
      </c>
      <c r="K30" t="s">
        <v>29</v>
      </c>
      <c r="L30">
        <v>4487</v>
      </c>
      <c r="M30">
        <v>333</v>
      </c>
    </row>
    <row r="31" spans="3:13" x14ac:dyDescent="0.35">
      <c r="C31" t="s">
        <v>23</v>
      </c>
      <c r="D31" t="s">
        <v>30</v>
      </c>
      <c r="E31" t="s">
        <v>38</v>
      </c>
      <c r="F31" s="2">
        <v>8862</v>
      </c>
      <c r="G31" s="3">
        <v>189</v>
      </c>
      <c r="I31" t="s">
        <v>27</v>
      </c>
      <c r="J31" t="s">
        <v>6</v>
      </c>
      <c r="K31" t="s">
        <v>40</v>
      </c>
      <c r="L31">
        <v>7308</v>
      </c>
      <c r="M31">
        <v>327</v>
      </c>
    </row>
    <row r="32" spans="3:13" x14ac:dyDescent="0.35">
      <c r="C32" t="s">
        <v>27</v>
      </c>
      <c r="D32" t="s">
        <v>20</v>
      </c>
      <c r="E32" t="s">
        <v>42</v>
      </c>
      <c r="F32" s="2">
        <v>8841</v>
      </c>
      <c r="G32" s="3">
        <v>303</v>
      </c>
      <c r="I32" t="s">
        <v>27</v>
      </c>
      <c r="J32" t="s">
        <v>6</v>
      </c>
      <c r="K32" t="s">
        <v>32</v>
      </c>
      <c r="L32">
        <v>4592</v>
      </c>
      <c r="M32">
        <v>324</v>
      </c>
    </row>
    <row r="33" spans="3:13" x14ac:dyDescent="0.35">
      <c r="C33" t="s">
        <v>25</v>
      </c>
      <c r="D33" t="s">
        <v>6</v>
      </c>
      <c r="E33" t="s">
        <v>18</v>
      </c>
      <c r="F33" s="2">
        <v>8813</v>
      </c>
      <c r="G33" s="3">
        <v>21</v>
      </c>
      <c r="I33" t="s">
        <v>27</v>
      </c>
      <c r="J33" t="s">
        <v>30</v>
      </c>
      <c r="K33" t="s">
        <v>40</v>
      </c>
      <c r="L33">
        <v>3689</v>
      </c>
      <c r="M33">
        <v>312</v>
      </c>
    </row>
    <row r="34" spans="3:13" x14ac:dyDescent="0.35">
      <c r="C34" t="s">
        <v>11</v>
      </c>
      <c r="D34" t="s">
        <v>30</v>
      </c>
      <c r="E34" t="s">
        <v>33</v>
      </c>
      <c r="F34" s="2">
        <v>8463</v>
      </c>
      <c r="G34" s="3">
        <v>492</v>
      </c>
      <c r="I34" t="s">
        <v>23</v>
      </c>
      <c r="J34" t="s">
        <v>20</v>
      </c>
      <c r="K34" t="s">
        <v>7</v>
      </c>
      <c r="L34">
        <v>10129</v>
      </c>
      <c r="M34">
        <v>312</v>
      </c>
    </row>
    <row r="35" spans="3:13" x14ac:dyDescent="0.35">
      <c r="C35" t="s">
        <v>23</v>
      </c>
      <c r="D35" t="s">
        <v>14</v>
      </c>
      <c r="E35" t="s">
        <v>22</v>
      </c>
      <c r="F35" s="2">
        <v>8435</v>
      </c>
      <c r="G35" s="3">
        <v>42</v>
      </c>
      <c r="I35" t="s">
        <v>13</v>
      </c>
      <c r="J35" t="s">
        <v>14</v>
      </c>
      <c r="K35" t="s">
        <v>40</v>
      </c>
      <c r="L35">
        <v>854</v>
      </c>
      <c r="M35">
        <v>309</v>
      </c>
    </row>
    <row r="36" spans="3:13" x14ac:dyDescent="0.35">
      <c r="C36" t="s">
        <v>26</v>
      </c>
      <c r="D36" t="s">
        <v>14</v>
      </c>
      <c r="E36" t="s">
        <v>32</v>
      </c>
      <c r="F36" s="2">
        <v>8211</v>
      </c>
      <c r="G36" s="3">
        <v>75</v>
      </c>
      <c r="I36" t="s">
        <v>27</v>
      </c>
      <c r="J36" t="s">
        <v>9</v>
      </c>
      <c r="K36" t="s">
        <v>19</v>
      </c>
      <c r="L36">
        <v>819</v>
      </c>
      <c r="M36">
        <v>306</v>
      </c>
    </row>
    <row r="37" spans="3:13" x14ac:dyDescent="0.35">
      <c r="C37" t="s">
        <v>11</v>
      </c>
      <c r="D37" t="s">
        <v>30</v>
      </c>
      <c r="E37" t="s">
        <v>34</v>
      </c>
      <c r="F37" s="2">
        <v>8155</v>
      </c>
      <c r="G37" s="3">
        <v>90</v>
      </c>
      <c r="I37" t="s">
        <v>5</v>
      </c>
      <c r="J37" t="s">
        <v>14</v>
      </c>
      <c r="K37" t="s">
        <v>39</v>
      </c>
      <c r="L37">
        <v>3164</v>
      </c>
      <c r="M37">
        <v>306</v>
      </c>
    </row>
    <row r="38" spans="3:13" x14ac:dyDescent="0.35">
      <c r="C38" t="s">
        <v>16</v>
      </c>
      <c r="D38" t="s">
        <v>30</v>
      </c>
      <c r="E38" t="s">
        <v>42</v>
      </c>
      <c r="F38" s="2">
        <v>8008</v>
      </c>
      <c r="G38" s="3">
        <v>456</v>
      </c>
      <c r="I38" t="s">
        <v>11</v>
      </c>
      <c r="J38" t="s">
        <v>17</v>
      </c>
      <c r="K38" t="s">
        <v>38</v>
      </c>
      <c r="L38">
        <v>3920</v>
      </c>
      <c r="M38">
        <v>306</v>
      </c>
    </row>
    <row r="39" spans="3:13" x14ac:dyDescent="0.35">
      <c r="C39" t="s">
        <v>13</v>
      </c>
      <c r="D39" t="s">
        <v>30</v>
      </c>
      <c r="E39" t="s">
        <v>19</v>
      </c>
      <c r="F39" s="2">
        <v>7847</v>
      </c>
      <c r="G39" s="3">
        <v>174</v>
      </c>
      <c r="I39" t="s">
        <v>26</v>
      </c>
      <c r="J39" t="s">
        <v>9</v>
      </c>
      <c r="K39" t="s">
        <v>28</v>
      </c>
      <c r="L39">
        <v>1589</v>
      </c>
      <c r="M39">
        <v>303</v>
      </c>
    </row>
    <row r="40" spans="3:13" x14ac:dyDescent="0.35">
      <c r="C40" t="s">
        <v>11</v>
      </c>
      <c r="D40" t="s">
        <v>9</v>
      </c>
      <c r="E40" t="s">
        <v>37</v>
      </c>
      <c r="F40" s="2">
        <v>7833</v>
      </c>
      <c r="G40" s="3">
        <v>243</v>
      </c>
      <c r="I40" t="s">
        <v>35</v>
      </c>
      <c r="J40" t="s">
        <v>14</v>
      </c>
      <c r="K40" t="s">
        <v>10</v>
      </c>
      <c r="L40">
        <v>6657</v>
      </c>
      <c r="M40">
        <v>303</v>
      </c>
    </row>
    <row r="41" spans="3:13" x14ac:dyDescent="0.35">
      <c r="C41" t="s">
        <v>26</v>
      </c>
      <c r="D41" t="s">
        <v>17</v>
      </c>
      <c r="E41" t="s">
        <v>39</v>
      </c>
      <c r="F41" s="2">
        <v>7812</v>
      </c>
      <c r="G41" s="3">
        <v>81</v>
      </c>
      <c r="I41" t="s">
        <v>27</v>
      </c>
      <c r="J41" t="s">
        <v>20</v>
      </c>
      <c r="K41" t="s">
        <v>42</v>
      </c>
      <c r="L41">
        <v>8841</v>
      </c>
      <c r="M41">
        <v>303</v>
      </c>
    </row>
    <row r="42" spans="3:13" x14ac:dyDescent="0.35">
      <c r="C42" t="s">
        <v>27</v>
      </c>
      <c r="D42" t="s">
        <v>30</v>
      </c>
      <c r="E42" t="s">
        <v>10</v>
      </c>
      <c r="F42" s="2">
        <v>7777</v>
      </c>
      <c r="G42" s="3">
        <v>504</v>
      </c>
      <c r="I42" t="s">
        <v>23</v>
      </c>
      <c r="J42" t="s">
        <v>14</v>
      </c>
      <c r="K42" t="s">
        <v>36</v>
      </c>
      <c r="L42">
        <v>2870</v>
      </c>
      <c r="M42">
        <v>300</v>
      </c>
    </row>
    <row r="43" spans="3:13" x14ac:dyDescent="0.35">
      <c r="C43" t="s">
        <v>23</v>
      </c>
      <c r="D43" t="s">
        <v>30</v>
      </c>
      <c r="E43" t="s">
        <v>28</v>
      </c>
      <c r="F43" s="2">
        <v>7777</v>
      </c>
      <c r="G43" s="3">
        <v>39</v>
      </c>
      <c r="I43" t="s">
        <v>8</v>
      </c>
      <c r="J43" t="s">
        <v>9</v>
      </c>
      <c r="K43" t="s">
        <v>39</v>
      </c>
      <c r="L43">
        <v>4753</v>
      </c>
      <c r="M43">
        <v>300</v>
      </c>
    </row>
    <row r="44" spans="3:13" x14ac:dyDescent="0.35">
      <c r="C44" t="s">
        <v>16</v>
      </c>
      <c r="D44" t="s">
        <v>6</v>
      </c>
      <c r="E44" t="s">
        <v>21</v>
      </c>
      <c r="F44" s="2">
        <v>7693</v>
      </c>
      <c r="G44" s="3">
        <v>87</v>
      </c>
      <c r="I44" t="s">
        <v>5</v>
      </c>
      <c r="J44" t="s">
        <v>20</v>
      </c>
      <c r="K44" t="s">
        <v>31</v>
      </c>
      <c r="L44">
        <v>5670</v>
      </c>
      <c r="M44">
        <v>297</v>
      </c>
    </row>
    <row r="45" spans="3:13" x14ac:dyDescent="0.35">
      <c r="C45" t="s">
        <v>5</v>
      </c>
      <c r="D45" t="s">
        <v>6</v>
      </c>
      <c r="E45" t="s">
        <v>36</v>
      </c>
      <c r="F45" s="2">
        <v>7693</v>
      </c>
      <c r="G45" s="3">
        <v>21</v>
      </c>
      <c r="I45" t="s">
        <v>35</v>
      </c>
      <c r="J45" t="s">
        <v>6</v>
      </c>
      <c r="K45" t="s">
        <v>41</v>
      </c>
      <c r="L45">
        <v>245</v>
      </c>
      <c r="M45">
        <v>288</v>
      </c>
    </row>
    <row r="46" spans="3:13" x14ac:dyDescent="0.35">
      <c r="C46" t="s">
        <v>26</v>
      </c>
      <c r="D46" t="s">
        <v>17</v>
      </c>
      <c r="E46" t="s">
        <v>41</v>
      </c>
      <c r="F46" s="2">
        <v>7651</v>
      </c>
      <c r="G46" s="3">
        <v>213</v>
      </c>
      <c r="I46" t="s">
        <v>8</v>
      </c>
      <c r="J46" t="s">
        <v>30</v>
      </c>
      <c r="K46" t="s">
        <v>21</v>
      </c>
      <c r="L46">
        <v>3507</v>
      </c>
      <c r="M46">
        <v>288</v>
      </c>
    </row>
    <row r="47" spans="3:13" x14ac:dyDescent="0.35">
      <c r="C47" t="s">
        <v>26</v>
      </c>
      <c r="D47" t="s">
        <v>30</v>
      </c>
      <c r="E47" t="s">
        <v>36</v>
      </c>
      <c r="F47" s="2">
        <v>7511</v>
      </c>
      <c r="G47" s="3">
        <v>120</v>
      </c>
      <c r="I47" t="s">
        <v>23</v>
      </c>
      <c r="J47" t="s">
        <v>9</v>
      </c>
      <c r="K47" t="s">
        <v>40</v>
      </c>
      <c r="L47">
        <v>5194</v>
      </c>
      <c r="M47">
        <v>288</v>
      </c>
    </row>
    <row r="48" spans="3:13" x14ac:dyDescent="0.35">
      <c r="C48" t="s">
        <v>25</v>
      </c>
      <c r="D48" t="s">
        <v>20</v>
      </c>
      <c r="E48" t="s">
        <v>18</v>
      </c>
      <c r="F48" s="2">
        <v>7483</v>
      </c>
      <c r="G48" s="3">
        <v>45</v>
      </c>
      <c r="I48" t="s">
        <v>13</v>
      </c>
      <c r="J48" t="s">
        <v>14</v>
      </c>
      <c r="K48" t="s">
        <v>15</v>
      </c>
      <c r="L48">
        <v>9632</v>
      </c>
      <c r="M48">
        <v>288</v>
      </c>
    </row>
    <row r="49" spans="3:13" x14ac:dyDescent="0.35">
      <c r="C49" t="s">
        <v>13</v>
      </c>
      <c r="D49" t="s">
        <v>9</v>
      </c>
      <c r="E49" t="s">
        <v>40</v>
      </c>
      <c r="F49" s="2">
        <v>7455</v>
      </c>
      <c r="G49" s="3">
        <v>216</v>
      </c>
      <c r="I49" t="s">
        <v>16</v>
      </c>
      <c r="J49" t="s">
        <v>20</v>
      </c>
      <c r="K49" t="s">
        <v>39</v>
      </c>
      <c r="L49">
        <v>1134</v>
      </c>
      <c r="M49">
        <v>282</v>
      </c>
    </row>
    <row r="50" spans="3:13" x14ac:dyDescent="0.35">
      <c r="C50" t="s">
        <v>16</v>
      </c>
      <c r="D50" t="s">
        <v>20</v>
      </c>
      <c r="E50" t="s">
        <v>41</v>
      </c>
      <c r="F50" s="2">
        <v>7322</v>
      </c>
      <c r="G50" s="3">
        <v>36</v>
      </c>
      <c r="I50" t="s">
        <v>35</v>
      </c>
      <c r="J50" t="s">
        <v>9</v>
      </c>
      <c r="K50" t="s">
        <v>15</v>
      </c>
      <c r="L50">
        <v>3808</v>
      </c>
      <c r="M50">
        <v>279</v>
      </c>
    </row>
    <row r="51" spans="3:13" x14ac:dyDescent="0.35">
      <c r="C51" t="s">
        <v>27</v>
      </c>
      <c r="D51" t="s">
        <v>6</v>
      </c>
      <c r="E51" t="s">
        <v>40</v>
      </c>
      <c r="F51" s="2">
        <v>7308</v>
      </c>
      <c r="G51" s="3">
        <v>327</v>
      </c>
      <c r="I51" t="s">
        <v>35</v>
      </c>
      <c r="J51" t="s">
        <v>17</v>
      </c>
      <c r="K51" t="s">
        <v>41</v>
      </c>
      <c r="L51">
        <v>4858</v>
      </c>
      <c r="M51">
        <v>279</v>
      </c>
    </row>
    <row r="52" spans="3:13" x14ac:dyDescent="0.35">
      <c r="C52" t="s">
        <v>25</v>
      </c>
      <c r="D52" t="s">
        <v>30</v>
      </c>
      <c r="E52" t="s">
        <v>37</v>
      </c>
      <c r="F52" s="2">
        <v>7280</v>
      </c>
      <c r="G52" s="3">
        <v>201</v>
      </c>
      <c r="I52" t="s">
        <v>27</v>
      </c>
      <c r="J52" t="s">
        <v>9</v>
      </c>
      <c r="K52" t="s">
        <v>37</v>
      </c>
      <c r="L52">
        <v>6657</v>
      </c>
      <c r="M52">
        <v>276</v>
      </c>
    </row>
    <row r="53" spans="3:13" x14ac:dyDescent="0.35">
      <c r="C53" t="s">
        <v>11</v>
      </c>
      <c r="D53" t="s">
        <v>6</v>
      </c>
      <c r="E53" t="s">
        <v>33</v>
      </c>
      <c r="F53" s="2">
        <v>7273</v>
      </c>
      <c r="G53" s="3">
        <v>96</v>
      </c>
      <c r="I53" t="s">
        <v>27</v>
      </c>
      <c r="J53" t="s">
        <v>30</v>
      </c>
      <c r="K53" t="s">
        <v>24</v>
      </c>
      <c r="L53">
        <v>7259</v>
      </c>
      <c r="M53">
        <v>276</v>
      </c>
    </row>
    <row r="54" spans="3:13" x14ac:dyDescent="0.35">
      <c r="C54" t="s">
        <v>27</v>
      </c>
      <c r="D54" t="s">
        <v>30</v>
      </c>
      <c r="E54" t="s">
        <v>24</v>
      </c>
      <c r="F54" s="2">
        <v>7259</v>
      </c>
      <c r="G54" s="3">
        <v>276</v>
      </c>
      <c r="I54" t="s">
        <v>11</v>
      </c>
      <c r="J54" t="s">
        <v>6</v>
      </c>
      <c r="K54" t="s">
        <v>32</v>
      </c>
      <c r="L54">
        <v>1085</v>
      </c>
      <c r="M54">
        <v>273</v>
      </c>
    </row>
    <row r="55" spans="3:13" x14ac:dyDescent="0.35">
      <c r="C55" t="s">
        <v>25</v>
      </c>
      <c r="D55" t="s">
        <v>20</v>
      </c>
      <c r="E55" t="s">
        <v>31</v>
      </c>
      <c r="F55" s="2">
        <v>7189</v>
      </c>
      <c r="G55" s="3">
        <v>54</v>
      </c>
      <c r="I55" t="s">
        <v>16</v>
      </c>
      <c r="J55" t="s">
        <v>9</v>
      </c>
      <c r="K55" t="s">
        <v>33</v>
      </c>
      <c r="L55">
        <v>1071</v>
      </c>
      <c r="M55">
        <v>270</v>
      </c>
    </row>
    <row r="56" spans="3:13" x14ac:dyDescent="0.35">
      <c r="C56" t="s">
        <v>8</v>
      </c>
      <c r="D56" t="s">
        <v>17</v>
      </c>
      <c r="E56" t="s">
        <v>7</v>
      </c>
      <c r="F56" s="2">
        <v>7021</v>
      </c>
      <c r="G56" s="3">
        <v>183</v>
      </c>
      <c r="I56" t="s">
        <v>23</v>
      </c>
      <c r="J56" t="s">
        <v>20</v>
      </c>
      <c r="K56" t="s">
        <v>15</v>
      </c>
      <c r="L56">
        <v>1778</v>
      </c>
      <c r="M56">
        <v>270</v>
      </c>
    </row>
    <row r="57" spans="3:13" x14ac:dyDescent="0.35">
      <c r="C57" t="s">
        <v>25</v>
      </c>
      <c r="D57" t="s">
        <v>30</v>
      </c>
      <c r="E57" t="s">
        <v>39</v>
      </c>
      <c r="F57" s="2">
        <v>6986</v>
      </c>
      <c r="G57" s="3">
        <v>21</v>
      </c>
      <c r="I57" t="s">
        <v>35</v>
      </c>
      <c r="J57" t="s">
        <v>14</v>
      </c>
      <c r="K57" t="s">
        <v>34</v>
      </c>
      <c r="L57">
        <v>2317</v>
      </c>
      <c r="M57">
        <v>261</v>
      </c>
    </row>
    <row r="58" spans="3:13" x14ac:dyDescent="0.35">
      <c r="C58" t="s">
        <v>25</v>
      </c>
      <c r="D58" t="s">
        <v>17</v>
      </c>
      <c r="E58" t="s">
        <v>22</v>
      </c>
      <c r="F58" s="2">
        <v>6909</v>
      </c>
      <c r="G58" s="3">
        <v>81</v>
      </c>
      <c r="I58" t="s">
        <v>23</v>
      </c>
      <c r="J58" t="s">
        <v>20</v>
      </c>
      <c r="K58" t="s">
        <v>40</v>
      </c>
      <c r="L58">
        <v>5677</v>
      </c>
      <c r="M58">
        <v>258</v>
      </c>
    </row>
    <row r="59" spans="3:13" x14ac:dyDescent="0.35">
      <c r="C59" t="s">
        <v>35</v>
      </c>
      <c r="D59" t="s">
        <v>20</v>
      </c>
      <c r="E59" t="s">
        <v>12</v>
      </c>
      <c r="F59" s="2">
        <v>6860</v>
      </c>
      <c r="G59" s="3">
        <v>126</v>
      </c>
      <c r="I59" t="s">
        <v>27</v>
      </c>
      <c r="J59" t="s">
        <v>9</v>
      </c>
      <c r="K59" t="s">
        <v>24</v>
      </c>
      <c r="L59">
        <v>2415</v>
      </c>
      <c r="M59">
        <v>255</v>
      </c>
    </row>
    <row r="60" spans="3:13" x14ac:dyDescent="0.35">
      <c r="C60" t="s">
        <v>5</v>
      </c>
      <c r="D60" t="s">
        <v>9</v>
      </c>
      <c r="E60" t="s">
        <v>22</v>
      </c>
      <c r="F60" s="2">
        <v>6853</v>
      </c>
      <c r="G60" s="3">
        <v>372</v>
      </c>
      <c r="I60" t="s">
        <v>23</v>
      </c>
      <c r="J60" t="s">
        <v>14</v>
      </c>
      <c r="K60" t="s">
        <v>32</v>
      </c>
      <c r="L60">
        <v>5551</v>
      </c>
      <c r="M60">
        <v>252</v>
      </c>
    </row>
    <row r="61" spans="3:13" x14ac:dyDescent="0.35">
      <c r="C61" t="s">
        <v>11</v>
      </c>
      <c r="D61" t="s">
        <v>30</v>
      </c>
      <c r="E61" t="s">
        <v>41</v>
      </c>
      <c r="F61" s="2">
        <v>6832</v>
      </c>
      <c r="G61" s="3">
        <v>27</v>
      </c>
      <c r="I61" t="s">
        <v>23</v>
      </c>
      <c r="J61" t="s">
        <v>9</v>
      </c>
      <c r="K61" t="s">
        <v>7</v>
      </c>
      <c r="L61">
        <v>6755</v>
      </c>
      <c r="M61">
        <v>252</v>
      </c>
    </row>
    <row r="62" spans="3:13" x14ac:dyDescent="0.35">
      <c r="C62" t="s">
        <v>16</v>
      </c>
      <c r="D62" t="s">
        <v>6</v>
      </c>
      <c r="E62" t="s">
        <v>42</v>
      </c>
      <c r="F62" s="2">
        <v>6818</v>
      </c>
      <c r="G62" s="3">
        <v>6</v>
      </c>
      <c r="I62" t="s">
        <v>25</v>
      </c>
      <c r="J62" t="s">
        <v>17</v>
      </c>
      <c r="K62" t="s">
        <v>15</v>
      </c>
      <c r="L62">
        <v>385</v>
      </c>
      <c r="M62">
        <v>249</v>
      </c>
    </row>
    <row r="63" spans="3:13" x14ac:dyDescent="0.35">
      <c r="C63" t="s">
        <v>23</v>
      </c>
      <c r="D63" t="s">
        <v>9</v>
      </c>
      <c r="E63" t="s">
        <v>7</v>
      </c>
      <c r="F63" s="2">
        <v>6755</v>
      </c>
      <c r="G63" s="3">
        <v>252</v>
      </c>
      <c r="I63" t="s">
        <v>11</v>
      </c>
      <c r="J63" t="s">
        <v>6</v>
      </c>
      <c r="K63" t="s">
        <v>42</v>
      </c>
      <c r="L63">
        <v>2856</v>
      </c>
      <c r="M63">
        <v>246</v>
      </c>
    </row>
    <row r="64" spans="3:13" x14ac:dyDescent="0.35">
      <c r="C64" t="s">
        <v>5</v>
      </c>
      <c r="D64" t="s">
        <v>30</v>
      </c>
      <c r="E64" t="s">
        <v>42</v>
      </c>
      <c r="F64" s="2">
        <v>6748</v>
      </c>
      <c r="G64" s="3">
        <v>48</v>
      </c>
      <c r="I64" t="s">
        <v>26</v>
      </c>
      <c r="J64" t="s">
        <v>14</v>
      </c>
      <c r="K64" t="s">
        <v>21</v>
      </c>
      <c r="L64">
        <v>3094</v>
      </c>
      <c r="M64">
        <v>246</v>
      </c>
    </row>
    <row r="65" spans="3:13" x14ac:dyDescent="0.35">
      <c r="C65" t="s">
        <v>16</v>
      </c>
      <c r="D65" t="s">
        <v>30</v>
      </c>
      <c r="E65" t="s">
        <v>10</v>
      </c>
      <c r="F65" s="2">
        <v>6734</v>
      </c>
      <c r="G65" s="3">
        <v>123</v>
      </c>
      <c r="I65" t="s">
        <v>23</v>
      </c>
      <c r="J65" t="s">
        <v>17</v>
      </c>
      <c r="K65" t="s">
        <v>28</v>
      </c>
      <c r="L65">
        <v>4438</v>
      </c>
      <c r="M65">
        <v>246</v>
      </c>
    </row>
    <row r="66" spans="3:13" x14ac:dyDescent="0.35">
      <c r="C66" t="s">
        <v>8</v>
      </c>
      <c r="D66" t="s">
        <v>9</v>
      </c>
      <c r="E66" t="s">
        <v>10</v>
      </c>
      <c r="F66" s="2">
        <v>6706</v>
      </c>
      <c r="G66" s="3">
        <v>459</v>
      </c>
      <c r="I66" t="s">
        <v>25</v>
      </c>
      <c r="J66" t="s">
        <v>9</v>
      </c>
      <c r="K66" t="s">
        <v>21</v>
      </c>
      <c r="L66">
        <v>4753</v>
      </c>
      <c r="M66">
        <v>246</v>
      </c>
    </row>
    <row r="67" spans="3:13" x14ac:dyDescent="0.35">
      <c r="C67" t="s">
        <v>35</v>
      </c>
      <c r="D67" t="s">
        <v>14</v>
      </c>
      <c r="E67" t="s">
        <v>10</v>
      </c>
      <c r="F67" s="2">
        <v>6657</v>
      </c>
      <c r="G67" s="3">
        <v>303</v>
      </c>
      <c r="I67" t="s">
        <v>11</v>
      </c>
      <c r="J67" t="s">
        <v>9</v>
      </c>
      <c r="K67" t="s">
        <v>37</v>
      </c>
      <c r="L67">
        <v>7833</v>
      </c>
      <c r="M67">
        <v>243</v>
      </c>
    </row>
    <row r="68" spans="3:13" x14ac:dyDescent="0.35">
      <c r="C68" t="s">
        <v>27</v>
      </c>
      <c r="D68" t="s">
        <v>9</v>
      </c>
      <c r="E68" t="s">
        <v>37</v>
      </c>
      <c r="F68" s="2">
        <v>6657</v>
      </c>
      <c r="G68" s="3">
        <v>276</v>
      </c>
      <c r="I68" t="s">
        <v>13</v>
      </c>
      <c r="J68" t="s">
        <v>6</v>
      </c>
      <c r="K68" t="s">
        <v>7</v>
      </c>
      <c r="L68">
        <v>1526</v>
      </c>
      <c r="M68">
        <v>240</v>
      </c>
    </row>
    <row r="69" spans="3:13" x14ac:dyDescent="0.35">
      <c r="C69" t="s">
        <v>23</v>
      </c>
      <c r="D69" t="s">
        <v>6</v>
      </c>
      <c r="E69" t="s">
        <v>24</v>
      </c>
      <c r="F69" s="2">
        <v>6608</v>
      </c>
      <c r="G69" s="3">
        <v>225</v>
      </c>
      <c r="I69" t="s">
        <v>23</v>
      </c>
      <c r="J69" t="s">
        <v>9</v>
      </c>
      <c r="K69" t="s">
        <v>36</v>
      </c>
      <c r="L69">
        <v>4585</v>
      </c>
      <c r="M69">
        <v>240</v>
      </c>
    </row>
    <row r="70" spans="3:13" x14ac:dyDescent="0.35">
      <c r="C70" t="s">
        <v>26</v>
      </c>
      <c r="D70" t="s">
        <v>20</v>
      </c>
      <c r="E70" t="s">
        <v>40</v>
      </c>
      <c r="F70" s="2">
        <v>6580</v>
      </c>
      <c r="G70" s="3">
        <v>183</v>
      </c>
      <c r="I70" t="s">
        <v>25</v>
      </c>
      <c r="J70" t="s">
        <v>30</v>
      </c>
      <c r="K70" t="s">
        <v>22</v>
      </c>
      <c r="L70">
        <v>6279</v>
      </c>
      <c r="M70">
        <v>237</v>
      </c>
    </row>
    <row r="71" spans="3:13" x14ac:dyDescent="0.35">
      <c r="C71" t="s">
        <v>23</v>
      </c>
      <c r="D71" t="s">
        <v>6</v>
      </c>
      <c r="E71" t="s">
        <v>7</v>
      </c>
      <c r="F71" s="2">
        <v>6454</v>
      </c>
      <c r="G71" s="3">
        <v>54</v>
      </c>
      <c r="I71" t="s">
        <v>8</v>
      </c>
      <c r="J71" t="s">
        <v>20</v>
      </c>
      <c r="K71" t="s">
        <v>34</v>
      </c>
      <c r="L71">
        <v>1701</v>
      </c>
      <c r="M71">
        <v>234</v>
      </c>
    </row>
    <row r="72" spans="3:13" x14ac:dyDescent="0.35">
      <c r="C72" t="s">
        <v>8</v>
      </c>
      <c r="D72" t="s">
        <v>20</v>
      </c>
      <c r="E72" t="s">
        <v>41</v>
      </c>
      <c r="F72" s="2">
        <v>6433</v>
      </c>
      <c r="G72" s="3">
        <v>78</v>
      </c>
      <c r="I72" t="s">
        <v>27</v>
      </c>
      <c r="J72" t="s">
        <v>9</v>
      </c>
      <c r="K72" t="s">
        <v>18</v>
      </c>
      <c r="L72">
        <v>2464</v>
      </c>
      <c r="M72">
        <v>234</v>
      </c>
    </row>
    <row r="73" spans="3:13" x14ac:dyDescent="0.35">
      <c r="C73" t="s">
        <v>13</v>
      </c>
      <c r="D73" t="s">
        <v>6</v>
      </c>
      <c r="E73" t="s">
        <v>38</v>
      </c>
      <c r="F73" s="2">
        <v>6398</v>
      </c>
      <c r="G73" s="3">
        <v>102</v>
      </c>
      <c r="I73" t="s">
        <v>5</v>
      </c>
      <c r="J73" t="s">
        <v>9</v>
      </c>
      <c r="K73" t="s">
        <v>10</v>
      </c>
      <c r="L73">
        <v>12348</v>
      </c>
      <c r="M73">
        <v>234</v>
      </c>
    </row>
    <row r="74" spans="3:13" x14ac:dyDescent="0.35">
      <c r="C74" t="s">
        <v>23</v>
      </c>
      <c r="D74" t="s">
        <v>6</v>
      </c>
      <c r="E74" t="s">
        <v>19</v>
      </c>
      <c r="F74" s="2">
        <v>6391</v>
      </c>
      <c r="G74" s="3">
        <v>48</v>
      </c>
      <c r="I74" t="s">
        <v>13</v>
      </c>
      <c r="J74" t="s">
        <v>6</v>
      </c>
      <c r="K74" t="s">
        <v>37</v>
      </c>
      <c r="L74">
        <v>714</v>
      </c>
      <c r="M74">
        <v>231</v>
      </c>
    </row>
    <row r="75" spans="3:13" x14ac:dyDescent="0.35">
      <c r="C75" t="s">
        <v>5</v>
      </c>
      <c r="D75" t="s">
        <v>17</v>
      </c>
      <c r="E75" t="s">
        <v>39</v>
      </c>
      <c r="F75" s="2">
        <v>6370</v>
      </c>
      <c r="G75" s="3">
        <v>30</v>
      </c>
      <c r="I75" t="s">
        <v>13</v>
      </c>
      <c r="J75" t="s">
        <v>14</v>
      </c>
      <c r="K75" t="s">
        <v>31</v>
      </c>
      <c r="L75">
        <v>10311</v>
      </c>
      <c r="M75">
        <v>231</v>
      </c>
    </row>
    <row r="76" spans="3:13" x14ac:dyDescent="0.35">
      <c r="C76" t="s">
        <v>25</v>
      </c>
      <c r="D76" t="s">
        <v>14</v>
      </c>
      <c r="E76" t="s">
        <v>34</v>
      </c>
      <c r="F76" s="2">
        <v>6314</v>
      </c>
      <c r="G76" s="3">
        <v>15</v>
      </c>
      <c r="I76" t="s">
        <v>35</v>
      </c>
      <c r="J76" t="s">
        <v>9</v>
      </c>
      <c r="K76" t="s">
        <v>41</v>
      </c>
      <c r="L76">
        <v>567</v>
      </c>
      <c r="M76">
        <v>228</v>
      </c>
    </row>
    <row r="77" spans="3:13" x14ac:dyDescent="0.35">
      <c r="C77" t="s">
        <v>27</v>
      </c>
      <c r="D77" t="s">
        <v>30</v>
      </c>
      <c r="E77" t="s">
        <v>18</v>
      </c>
      <c r="F77" s="2">
        <v>6300</v>
      </c>
      <c r="G77" s="3">
        <v>42</v>
      </c>
      <c r="I77" t="s">
        <v>13</v>
      </c>
      <c r="J77" t="s">
        <v>30</v>
      </c>
      <c r="K77" t="s">
        <v>29</v>
      </c>
      <c r="L77">
        <v>1274</v>
      </c>
      <c r="M77">
        <v>225</v>
      </c>
    </row>
    <row r="78" spans="3:13" x14ac:dyDescent="0.35">
      <c r="C78" t="s">
        <v>25</v>
      </c>
      <c r="D78" t="s">
        <v>30</v>
      </c>
      <c r="E78" t="s">
        <v>22</v>
      </c>
      <c r="F78" s="2">
        <v>6279</v>
      </c>
      <c r="G78" s="3">
        <v>237</v>
      </c>
      <c r="I78" t="s">
        <v>5</v>
      </c>
      <c r="J78" t="s">
        <v>17</v>
      </c>
      <c r="K78" t="s">
        <v>40</v>
      </c>
      <c r="L78">
        <v>3101</v>
      </c>
      <c r="M78">
        <v>225</v>
      </c>
    </row>
    <row r="79" spans="3:13" x14ac:dyDescent="0.35">
      <c r="C79" t="s">
        <v>8</v>
      </c>
      <c r="D79" t="s">
        <v>6</v>
      </c>
      <c r="E79" t="s">
        <v>42</v>
      </c>
      <c r="F79" s="2">
        <v>6279</v>
      </c>
      <c r="G79" s="3">
        <v>45</v>
      </c>
      <c r="I79" t="s">
        <v>23</v>
      </c>
      <c r="J79" t="s">
        <v>6</v>
      </c>
      <c r="K79" t="s">
        <v>24</v>
      </c>
      <c r="L79">
        <v>6608</v>
      </c>
      <c r="M79">
        <v>225</v>
      </c>
    </row>
    <row r="80" spans="3:13" x14ac:dyDescent="0.35">
      <c r="C80" t="s">
        <v>25</v>
      </c>
      <c r="D80" t="s">
        <v>14</v>
      </c>
      <c r="E80" t="s">
        <v>31</v>
      </c>
      <c r="F80" s="2">
        <v>6146</v>
      </c>
      <c r="G80" s="3">
        <v>63</v>
      </c>
      <c r="I80" t="s">
        <v>8</v>
      </c>
      <c r="J80" t="s">
        <v>30</v>
      </c>
      <c r="K80" t="s">
        <v>29</v>
      </c>
      <c r="L80">
        <v>2009</v>
      </c>
      <c r="M80">
        <v>219</v>
      </c>
    </row>
    <row r="81" spans="3:13" x14ac:dyDescent="0.35">
      <c r="C81" t="s">
        <v>5</v>
      </c>
      <c r="D81" t="s">
        <v>6</v>
      </c>
      <c r="E81" t="s">
        <v>39</v>
      </c>
      <c r="F81" s="2">
        <v>6132</v>
      </c>
      <c r="G81" s="3">
        <v>93</v>
      </c>
      <c r="I81" t="s">
        <v>13</v>
      </c>
      <c r="J81" t="s">
        <v>9</v>
      </c>
      <c r="K81" t="s">
        <v>40</v>
      </c>
      <c r="L81">
        <v>7455</v>
      </c>
      <c r="M81">
        <v>216</v>
      </c>
    </row>
    <row r="82" spans="3:13" x14ac:dyDescent="0.35">
      <c r="C82" t="s">
        <v>5</v>
      </c>
      <c r="D82" t="s">
        <v>20</v>
      </c>
      <c r="E82" t="s">
        <v>12</v>
      </c>
      <c r="F82" s="2">
        <v>6125</v>
      </c>
      <c r="G82" s="3">
        <v>102</v>
      </c>
      <c r="I82" t="s">
        <v>8</v>
      </c>
      <c r="J82" t="s">
        <v>20</v>
      </c>
      <c r="K82" t="s">
        <v>10</v>
      </c>
      <c r="L82">
        <v>3752</v>
      </c>
      <c r="M82">
        <v>213</v>
      </c>
    </row>
    <row r="83" spans="3:13" x14ac:dyDescent="0.35">
      <c r="C83" t="s">
        <v>13</v>
      </c>
      <c r="D83" t="s">
        <v>14</v>
      </c>
      <c r="E83" t="s">
        <v>7</v>
      </c>
      <c r="F83" s="2">
        <v>6118</v>
      </c>
      <c r="G83" s="3">
        <v>174</v>
      </c>
      <c r="I83" t="s">
        <v>26</v>
      </c>
      <c r="J83" t="s">
        <v>17</v>
      </c>
      <c r="K83" t="s">
        <v>41</v>
      </c>
      <c r="L83">
        <v>7651</v>
      </c>
      <c r="M83">
        <v>213</v>
      </c>
    </row>
    <row r="84" spans="3:13" x14ac:dyDescent="0.35">
      <c r="C84" t="s">
        <v>16</v>
      </c>
      <c r="D84" t="s">
        <v>14</v>
      </c>
      <c r="E84" t="s">
        <v>10</v>
      </c>
      <c r="F84" s="2">
        <v>6118</v>
      </c>
      <c r="G84" s="3">
        <v>9</v>
      </c>
      <c r="I84" t="s">
        <v>8</v>
      </c>
      <c r="J84" t="s">
        <v>9</v>
      </c>
      <c r="K84" t="s">
        <v>22</v>
      </c>
      <c r="L84">
        <v>5012</v>
      </c>
      <c r="M84">
        <v>210</v>
      </c>
    </row>
    <row r="85" spans="3:13" x14ac:dyDescent="0.35">
      <c r="C85" t="s">
        <v>25</v>
      </c>
      <c r="D85" t="s">
        <v>14</v>
      </c>
      <c r="E85" t="s">
        <v>15</v>
      </c>
      <c r="F85" s="2">
        <v>6111</v>
      </c>
      <c r="G85" s="3">
        <v>3</v>
      </c>
      <c r="I85" t="s">
        <v>8</v>
      </c>
      <c r="J85" t="s">
        <v>17</v>
      </c>
      <c r="K85" t="s">
        <v>21</v>
      </c>
      <c r="L85">
        <v>8890</v>
      </c>
      <c r="M85">
        <v>210</v>
      </c>
    </row>
    <row r="86" spans="3:13" x14ac:dyDescent="0.35">
      <c r="C86" t="s">
        <v>16</v>
      </c>
      <c r="D86" t="s">
        <v>17</v>
      </c>
      <c r="E86" t="s">
        <v>28</v>
      </c>
      <c r="F86" s="2">
        <v>6048</v>
      </c>
      <c r="G86" s="3">
        <v>27</v>
      </c>
      <c r="I86" t="s">
        <v>11</v>
      </c>
      <c r="J86" t="s">
        <v>6</v>
      </c>
      <c r="K86" t="s">
        <v>12</v>
      </c>
      <c r="L86">
        <v>259</v>
      </c>
      <c r="M86">
        <v>207</v>
      </c>
    </row>
    <row r="87" spans="3:13" x14ac:dyDescent="0.35">
      <c r="C87" t="s">
        <v>26</v>
      </c>
      <c r="D87" t="s">
        <v>17</v>
      </c>
      <c r="E87" t="s">
        <v>40</v>
      </c>
      <c r="F87" s="2">
        <v>6027</v>
      </c>
      <c r="G87" s="3">
        <v>144</v>
      </c>
      <c r="I87" t="s">
        <v>16</v>
      </c>
      <c r="J87" t="s">
        <v>30</v>
      </c>
      <c r="K87" t="s">
        <v>39</v>
      </c>
      <c r="L87">
        <v>4242</v>
      </c>
      <c r="M87">
        <v>207</v>
      </c>
    </row>
    <row r="88" spans="3:13" x14ac:dyDescent="0.35">
      <c r="C88" t="s">
        <v>13</v>
      </c>
      <c r="D88" t="s">
        <v>20</v>
      </c>
      <c r="E88" t="s">
        <v>22</v>
      </c>
      <c r="F88" s="2">
        <v>5915</v>
      </c>
      <c r="G88" s="3">
        <v>3</v>
      </c>
      <c r="I88" t="s">
        <v>23</v>
      </c>
      <c r="J88" t="s">
        <v>6</v>
      </c>
      <c r="K88" t="s">
        <v>22</v>
      </c>
      <c r="L88">
        <v>9835</v>
      </c>
      <c r="M88">
        <v>207</v>
      </c>
    </row>
    <row r="89" spans="3:13" x14ac:dyDescent="0.35">
      <c r="C89" t="s">
        <v>5</v>
      </c>
      <c r="D89" t="s">
        <v>17</v>
      </c>
      <c r="E89" t="s">
        <v>22</v>
      </c>
      <c r="F89" s="2">
        <v>5817</v>
      </c>
      <c r="G89" s="3">
        <v>12</v>
      </c>
      <c r="I89" t="s">
        <v>13</v>
      </c>
      <c r="J89" t="s">
        <v>14</v>
      </c>
      <c r="K89" t="s">
        <v>42</v>
      </c>
      <c r="L89">
        <v>98</v>
      </c>
      <c r="M89">
        <v>204</v>
      </c>
    </row>
    <row r="90" spans="3:13" x14ac:dyDescent="0.35">
      <c r="C90" t="s">
        <v>5</v>
      </c>
      <c r="D90" t="s">
        <v>17</v>
      </c>
      <c r="E90" t="s">
        <v>37</v>
      </c>
      <c r="F90" s="2">
        <v>5775</v>
      </c>
      <c r="G90" s="3">
        <v>42</v>
      </c>
      <c r="I90" t="s">
        <v>8</v>
      </c>
      <c r="J90" t="s">
        <v>6</v>
      </c>
      <c r="K90" t="s">
        <v>36</v>
      </c>
      <c r="L90">
        <v>1771</v>
      </c>
      <c r="M90">
        <v>204</v>
      </c>
    </row>
    <row r="91" spans="3:13" x14ac:dyDescent="0.35">
      <c r="C91" t="s">
        <v>23</v>
      </c>
      <c r="D91" t="s">
        <v>20</v>
      </c>
      <c r="E91" t="s">
        <v>40</v>
      </c>
      <c r="F91" s="2">
        <v>5677</v>
      </c>
      <c r="G91" s="3">
        <v>258</v>
      </c>
      <c r="I91" t="s">
        <v>11</v>
      </c>
      <c r="J91" t="s">
        <v>17</v>
      </c>
      <c r="K91" t="s">
        <v>15</v>
      </c>
      <c r="L91">
        <v>2639</v>
      </c>
      <c r="M91">
        <v>204</v>
      </c>
    </row>
    <row r="92" spans="3:13" x14ac:dyDescent="0.35">
      <c r="C92" t="s">
        <v>5</v>
      </c>
      <c r="D92" t="s">
        <v>20</v>
      </c>
      <c r="E92" t="s">
        <v>31</v>
      </c>
      <c r="F92" s="2">
        <v>5670</v>
      </c>
      <c r="G92" s="3">
        <v>297</v>
      </c>
      <c r="I92" t="s">
        <v>35</v>
      </c>
      <c r="J92" t="s">
        <v>30</v>
      </c>
      <c r="K92" t="s">
        <v>36</v>
      </c>
      <c r="L92">
        <v>5355</v>
      </c>
      <c r="M92">
        <v>204</v>
      </c>
    </row>
    <row r="93" spans="3:13" x14ac:dyDescent="0.35">
      <c r="C93" t="s">
        <v>35</v>
      </c>
      <c r="D93" t="s">
        <v>20</v>
      </c>
      <c r="E93" t="s">
        <v>24</v>
      </c>
      <c r="F93" s="2">
        <v>5586</v>
      </c>
      <c r="G93" s="3">
        <v>525</v>
      </c>
      <c r="I93" t="s">
        <v>11</v>
      </c>
      <c r="J93" t="s">
        <v>14</v>
      </c>
      <c r="K93" t="s">
        <v>39</v>
      </c>
      <c r="L93">
        <v>11522</v>
      </c>
      <c r="M93">
        <v>204</v>
      </c>
    </row>
    <row r="94" spans="3:13" x14ac:dyDescent="0.35">
      <c r="C94" t="s">
        <v>23</v>
      </c>
      <c r="D94" t="s">
        <v>14</v>
      </c>
      <c r="E94" t="s">
        <v>32</v>
      </c>
      <c r="F94" s="2">
        <v>5551</v>
      </c>
      <c r="G94" s="3">
        <v>252</v>
      </c>
      <c r="I94" t="s">
        <v>5</v>
      </c>
      <c r="J94" t="s">
        <v>14</v>
      </c>
      <c r="K94" t="s">
        <v>31</v>
      </c>
      <c r="L94">
        <v>4424</v>
      </c>
      <c r="M94">
        <v>201</v>
      </c>
    </row>
    <row r="95" spans="3:13" x14ac:dyDescent="0.35">
      <c r="C95" t="s">
        <v>25</v>
      </c>
      <c r="D95" t="s">
        <v>20</v>
      </c>
      <c r="E95" t="s">
        <v>36</v>
      </c>
      <c r="F95" s="2">
        <v>5474</v>
      </c>
      <c r="G95" s="3">
        <v>168</v>
      </c>
      <c r="I95" t="s">
        <v>25</v>
      </c>
      <c r="J95" t="s">
        <v>30</v>
      </c>
      <c r="K95" t="s">
        <v>37</v>
      </c>
      <c r="L95">
        <v>7280</v>
      </c>
      <c r="M95">
        <v>201</v>
      </c>
    </row>
    <row r="96" spans="3:13" x14ac:dyDescent="0.35">
      <c r="C96" t="s">
        <v>5</v>
      </c>
      <c r="D96" t="s">
        <v>14</v>
      </c>
      <c r="E96" t="s">
        <v>18</v>
      </c>
      <c r="F96" s="2">
        <v>5439</v>
      </c>
      <c r="G96" s="3">
        <v>30</v>
      </c>
      <c r="I96" t="s">
        <v>26</v>
      </c>
      <c r="J96" t="s">
        <v>6</v>
      </c>
      <c r="K96" t="s">
        <v>28</v>
      </c>
      <c r="L96">
        <v>9926</v>
      </c>
      <c r="M96">
        <v>201</v>
      </c>
    </row>
    <row r="97" spans="3:13" x14ac:dyDescent="0.35">
      <c r="C97" t="s">
        <v>35</v>
      </c>
      <c r="D97" t="s">
        <v>30</v>
      </c>
      <c r="E97" t="s">
        <v>36</v>
      </c>
      <c r="F97" s="2">
        <v>5355</v>
      </c>
      <c r="G97" s="3">
        <v>204</v>
      </c>
      <c r="I97" t="s">
        <v>25</v>
      </c>
      <c r="J97" t="s">
        <v>9</v>
      </c>
      <c r="K97" t="s">
        <v>37</v>
      </c>
      <c r="L97">
        <v>13391</v>
      </c>
      <c r="M97">
        <v>201</v>
      </c>
    </row>
    <row r="98" spans="3:13" x14ac:dyDescent="0.35">
      <c r="C98" t="s">
        <v>23</v>
      </c>
      <c r="D98" t="s">
        <v>6</v>
      </c>
      <c r="E98" t="s">
        <v>42</v>
      </c>
      <c r="F98" s="2">
        <v>5306</v>
      </c>
      <c r="G98" s="3">
        <v>0</v>
      </c>
      <c r="I98" t="s">
        <v>23</v>
      </c>
      <c r="J98" t="s">
        <v>17</v>
      </c>
      <c r="K98" t="s">
        <v>39</v>
      </c>
      <c r="L98">
        <v>966</v>
      </c>
      <c r="M98">
        <v>198</v>
      </c>
    </row>
    <row r="99" spans="3:13" x14ac:dyDescent="0.35">
      <c r="C99" t="s">
        <v>25</v>
      </c>
      <c r="D99" t="s">
        <v>17</v>
      </c>
      <c r="E99" t="s">
        <v>42</v>
      </c>
      <c r="F99" s="2">
        <v>5236</v>
      </c>
      <c r="G99" s="3">
        <v>51</v>
      </c>
      <c r="I99" t="s">
        <v>25</v>
      </c>
      <c r="J99" t="s">
        <v>30</v>
      </c>
      <c r="K99" t="s">
        <v>36</v>
      </c>
      <c r="L99">
        <v>861</v>
      </c>
      <c r="M99">
        <v>195</v>
      </c>
    </row>
    <row r="100" spans="3:13" x14ac:dyDescent="0.35">
      <c r="C100" t="s">
        <v>23</v>
      </c>
      <c r="D100" t="s">
        <v>9</v>
      </c>
      <c r="E100" t="s">
        <v>40</v>
      </c>
      <c r="F100" s="2">
        <v>5194</v>
      </c>
      <c r="G100" s="3">
        <v>288</v>
      </c>
      <c r="I100" t="s">
        <v>8</v>
      </c>
      <c r="J100" t="s">
        <v>6</v>
      </c>
      <c r="K100" t="s">
        <v>22</v>
      </c>
      <c r="L100">
        <v>1890</v>
      </c>
      <c r="M100">
        <v>195</v>
      </c>
    </row>
    <row r="101" spans="3:13" x14ac:dyDescent="0.35">
      <c r="C101" t="s">
        <v>25</v>
      </c>
      <c r="D101" t="s">
        <v>20</v>
      </c>
      <c r="E101" t="s">
        <v>10</v>
      </c>
      <c r="F101" s="2">
        <v>5075</v>
      </c>
      <c r="G101" s="3">
        <v>21</v>
      </c>
      <c r="I101" t="s">
        <v>35</v>
      </c>
      <c r="J101" t="s">
        <v>9</v>
      </c>
      <c r="K101" t="s">
        <v>33</v>
      </c>
      <c r="L101">
        <v>1974</v>
      </c>
      <c r="M101">
        <v>195</v>
      </c>
    </row>
    <row r="102" spans="3:13" x14ac:dyDescent="0.35">
      <c r="C102" t="s">
        <v>5</v>
      </c>
      <c r="D102" t="s">
        <v>30</v>
      </c>
      <c r="E102" t="s">
        <v>28</v>
      </c>
      <c r="F102" s="2">
        <v>5019</v>
      </c>
      <c r="G102" s="3">
        <v>156</v>
      </c>
      <c r="I102" t="s">
        <v>13</v>
      </c>
      <c r="J102" t="s">
        <v>14</v>
      </c>
      <c r="K102" t="s">
        <v>36</v>
      </c>
      <c r="L102">
        <v>1925</v>
      </c>
      <c r="M102">
        <v>192</v>
      </c>
    </row>
    <row r="103" spans="3:13" x14ac:dyDescent="0.35">
      <c r="C103" t="s">
        <v>8</v>
      </c>
      <c r="D103" t="s">
        <v>14</v>
      </c>
      <c r="E103" t="s">
        <v>34</v>
      </c>
      <c r="F103" s="2">
        <v>5019</v>
      </c>
      <c r="G103" s="3">
        <v>150</v>
      </c>
      <c r="I103" t="s">
        <v>11</v>
      </c>
      <c r="J103" t="s">
        <v>30</v>
      </c>
      <c r="K103" t="s">
        <v>29</v>
      </c>
      <c r="L103">
        <v>938</v>
      </c>
      <c r="M103">
        <v>189</v>
      </c>
    </row>
    <row r="104" spans="3:13" x14ac:dyDescent="0.35">
      <c r="C104" t="s">
        <v>8</v>
      </c>
      <c r="D104" t="s">
        <v>9</v>
      </c>
      <c r="E104" t="s">
        <v>22</v>
      </c>
      <c r="F104" s="2">
        <v>5012</v>
      </c>
      <c r="G104" s="3">
        <v>210</v>
      </c>
      <c r="I104" t="s">
        <v>11</v>
      </c>
      <c r="J104" t="s">
        <v>14</v>
      </c>
      <c r="K104" t="s">
        <v>10</v>
      </c>
      <c r="L104">
        <v>2954</v>
      </c>
      <c r="M104">
        <v>189</v>
      </c>
    </row>
    <row r="105" spans="3:13" x14ac:dyDescent="0.35">
      <c r="C105" t="s">
        <v>25</v>
      </c>
      <c r="D105" t="s">
        <v>6</v>
      </c>
      <c r="E105" t="s">
        <v>24</v>
      </c>
      <c r="F105" s="2">
        <v>4991</v>
      </c>
      <c r="G105" s="3">
        <v>12</v>
      </c>
      <c r="I105" t="s">
        <v>16</v>
      </c>
      <c r="J105" t="s">
        <v>6</v>
      </c>
      <c r="K105" t="s">
        <v>34</v>
      </c>
      <c r="L105">
        <v>4949</v>
      </c>
      <c r="M105">
        <v>189</v>
      </c>
    </row>
    <row r="106" spans="3:13" x14ac:dyDescent="0.35">
      <c r="C106" t="s">
        <v>35</v>
      </c>
      <c r="D106" t="s">
        <v>30</v>
      </c>
      <c r="E106" t="s">
        <v>42</v>
      </c>
      <c r="F106" s="2">
        <v>4991</v>
      </c>
      <c r="G106" s="3">
        <v>9</v>
      </c>
      <c r="I106" t="s">
        <v>23</v>
      </c>
      <c r="J106" t="s">
        <v>30</v>
      </c>
      <c r="K106" t="s">
        <v>38</v>
      </c>
      <c r="L106">
        <v>8862</v>
      </c>
      <c r="M106">
        <v>189</v>
      </c>
    </row>
    <row r="107" spans="3:13" x14ac:dyDescent="0.35">
      <c r="C107" t="s">
        <v>16</v>
      </c>
      <c r="D107" t="s">
        <v>14</v>
      </c>
      <c r="E107" t="s">
        <v>28</v>
      </c>
      <c r="F107" s="2">
        <v>4970</v>
      </c>
      <c r="G107" s="3">
        <v>156</v>
      </c>
      <c r="I107" t="s">
        <v>13</v>
      </c>
      <c r="J107" t="s">
        <v>9</v>
      </c>
      <c r="K107" t="s">
        <v>37</v>
      </c>
      <c r="L107">
        <v>2114</v>
      </c>
      <c r="M107">
        <v>186</v>
      </c>
    </row>
    <row r="108" spans="3:13" x14ac:dyDescent="0.35">
      <c r="C108" t="s">
        <v>27</v>
      </c>
      <c r="D108" t="s">
        <v>17</v>
      </c>
      <c r="E108" t="s">
        <v>42</v>
      </c>
      <c r="F108" s="2">
        <v>4956</v>
      </c>
      <c r="G108" s="3">
        <v>171</v>
      </c>
      <c r="I108" t="s">
        <v>26</v>
      </c>
      <c r="J108" t="s">
        <v>20</v>
      </c>
      <c r="K108" t="s">
        <v>40</v>
      </c>
      <c r="L108">
        <v>6580</v>
      </c>
      <c r="M108">
        <v>183</v>
      </c>
    </row>
    <row r="109" spans="3:13" x14ac:dyDescent="0.35">
      <c r="C109" t="s">
        <v>16</v>
      </c>
      <c r="D109" t="s">
        <v>6</v>
      </c>
      <c r="E109" t="s">
        <v>34</v>
      </c>
      <c r="F109" s="2">
        <v>4949</v>
      </c>
      <c r="G109" s="3">
        <v>189</v>
      </c>
      <c r="I109" t="s">
        <v>8</v>
      </c>
      <c r="J109" t="s">
        <v>17</v>
      </c>
      <c r="K109" t="s">
        <v>7</v>
      </c>
      <c r="L109">
        <v>7021</v>
      </c>
      <c r="M109">
        <v>183</v>
      </c>
    </row>
    <row r="110" spans="3:13" x14ac:dyDescent="0.35">
      <c r="C110" t="s">
        <v>13</v>
      </c>
      <c r="D110" t="s">
        <v>30</v>
      </c>
      <c r="E110" t="s">
        <v>34</v>
      </c>
      <c r="F110" s="2">
        <v>4935</v>
      </c>
      <c r="G110" s="3">
        <v>126</v>
      </c>
      <c r="I110" t="s">
        <v>13</v>
      </c>
      <c r="J110" t="s">
        <v>6</v>
      </c>
      <c r="K110" t="s">
        <v>42</v>
      </c>
      <c r="L110">
        <v>2324</v>
      </c>
      <c r="M110">
        <v>177</v>
      </c>
    </row>
    <row r="111" spans="3:13" x14ac:dyDescent="0.35">
      <c r="C111" t="s">
        <v>35</v>
      </c>
      <c r="D111" t="s">
        <v>17</v>
      </c>
      <c r="E111" t="s">
        <v>41</v>
      </c>
      <c r="F111" s="2">
        <v>4858</v>
      </c>
      <c r="G111" s="3">
        <v>279</v>
      </c>
      <c r="I111" t="s">
        <v>23</v>
      </c>
      <c r="J111" t="s">
        <v>14</v>
      </c>
      <c r="K111" t="s">
        <v>15</v>
      </c>
      <c r="L111">
        <v>2646</v>
      </c>
      <c r="M111">
        <v>177</v>
      </c>
    </row>
    <row r="112" spans="3:13" x14ac:dyDescent="0.35">
      <c r="C112" t="s">
        <v>26</v>
      </c>
      <c r="D112" t="s">
        <v>17</v>
      </c>
      <c r="E112" t="s">
        <v>37</v>
      </c>
      <c r="F112" s="2">
        <v>4802</v>
      </c>
      <c r="G112" s="3">
        <v>36</v>
      </c>
      <c r="I112" t="s">
        <v>16</v>
      </c>
      <c r="J112" t="s">
        <v>9</v>
      </c>
      <c r="K112" t="s">
        <v>39</v>
      </c>
      <c r="L112">
        <v>3864</v>
      </c>
      <c r="M112">
        <v>177</v>
      </c>
    </row>
    <row r="113" spans="3:13" x14ac:dyDescent="0.35">
      <c r="C113" t="s">
        <v>16</v>
      </c>
      <c r="D113" t="s">
        <v>9</v>
      </c>
      <c r="E113" t="s">
        <v>7</v>
      </c>
      <c r="F113" s="2">
        <v>4781</v>
      </c>
      <c r="G113" s="3">
        <v>123</v>
      </c>
      <c r="I113" t="s">
        <v>11</v>
      </c>
      <c r="J113" t="s">
        <v>30</v>
      </c>
      <c r="K113" t="s">
        <v>28</v>
      </c>
      <c r="L113">
        <v>707</v>
      </c>
      <c r="M113">
        <v>174</v>
      </c>
    </row>
    <row r="114" spans="3:13" x14ac:dyDescent="0.35">
      <c r="C114" t="s">
        <v>13</v>
      </c>
      <c r="D114" t="s">
        <v>9</v>
      </c>
      <c r="E114" t="s">
        <v>31</v>
      </c>
      <c r="F114" s="2">
        <v>4760</v>
      </c>
      <c r="G114" s="3">
        <v>69</v>
      </c>
      <c r="I114" t="s">
        <v>5</v>
      </c>
      <c r="J114" t="s">
        <v>9</v>
      </c>
      <c r="K114" t="s">
        <v>29</v>
      </c>
      <c r="L114">
        <v>4725</v>
      </c>
      <c r="M114">
        <v>174</v>
      </c>
    </row>
    <row r="115" spans="3:13" x14ac:dyDescent="0.35">
      <c r="C115" t="s">
        <v>8</v>
      </c>
      <c r="D115" t="s">
        <v>9</v>
      </c>
      <c r="E115" t="s">
        <v>39</v>
      </c>
      <c r="F115" s="2">
        <v>4753</v>
      </c>
      <c r="G115" s="3">
        <v>300</v>
      </c>
      <c r="I115" t="s">
        <v>13</v>
      </c>
      <c r="J115" t="s">
        <v>14</v>
      </c>
      <c r="K115" t="s">
        <v>7</v>
      </c>
      <c r="L115">
        <v>6118</v>
      </c>
      <c r="M115">
        <v>174</v>
      </c>
    </row>
    <row r="116" spans="3:13" x14ac:dyDescent="0.35">
      <c r="C116" t="s">
        <v>25</v>
      </c>
      <c r="D116" t="s">
        <v>9</v>
      </c>
      <c r="E116" t="s">
        <v>21</v>
      </c>
      <c r="F116" s="2">
        <v>4753</v>
      </c>
      <c r="G116" s="3">
        <v>246</v>
      </c>
      <c r="I116" t="s">
        <v>13</v>
      </c>
      <c r="J116" t="s">
        <v>30</v>
      </c>
      <c r="K116" t="s">
        <v>19</v>
      </c>
      <c r="L116">
        <v>7847</v>
      </c>
      <c r="M116">
        <v>174</v>
      </c>
    </row>
    <row r="117" spans="3:13" x14ac:dyDescent="0.35">
      <c r="C117" t="s">
        <v>5</v>
      </c>
      <c r="D117" t="s">
        <v>9</v>
      </c>
      <c r="E117" t="s">
        <v>29</v>
      </c>
      <c r="F117" s="2">
        <v>4725</v>
      </c>
      <c r="G117" s="3">
        <v>174</v>
      </c>
      <c r="I117" t="s">
        <v>25</v>
      </c>
      <c r="J117" t="s">
        <v>17</v>
      </c>
      <c r="K117" t="s">
        <v>38</v>
      </c>
      <c r="L117">
        <v>4018</v>
      </c>
      <c r="M117">
        <v>171</v>
      </c>
    </row>
    <row r="118" spans="3:13" x14ac:dyDescent="0.35">
      <c r="C118" t="s">
        <v>35</v>
      </c>
      <c r="D118" t="s">
        <v>6</v>
      </c>
      <c r="E118" t="s">
        <v>34</v>
      </c>
      <c r="F118" s="2">
        <v>4683</v>
      </c>
      <c r="G118" s="3">
        <v>30</v>
      </c>
      <c r="I118" t="s">
        <v>27</v>
      </c>
      <c r="J118" t="s">
        <v>17</v>
      </c>
      <c r="K118" t="s">
        <v>42</v>
      </c>
      <c r="L118">
        <v>4956</v>
      </c>
      <c r="M118">
        <v>171</v>
      </c>
    </row>
    <row r="119" spans="3:13" x14ac:dyDescent="0.35">
      <c r="C119" t="s">
        <v>23</v>
      </c>
      <c r="D119" t="s">
        <v>9</v>
      </c>
      <c r="E119" t="s">
        <v>24</v>
      </c>
      <c r="F119" s="2">
        <v>4606</v>
      </c>
      <c r="G119" s="3">
        <v>63</v>
      </c>
      <c r="I119" t="s">
        <v>27</v>
      </c>
      <c r="J119" t="s">
        <v>17</v>
      </c>
      <c r="K119" t="s">
        <v>29</v>
      </c>
      <c r="L119">
        <v>21</v>
      </c>
      <c r="M119">
        <v>168</v>
      </c>
    </row>
    <row r="120" spans="3:13" x14ac:dyDescent="0.35">
      <c r="C120" t="s">
        <v>27</v>
      </c>
      <c r="D120" t="s">
        <v>6</v>
      </c>
      <c r="E120" t="s">
        <v>32</v>
      </c>
      <c r="F120" s="2">
        <v>4592</v>
      </c>
      <c r="G120" s="3">
        <v>324</v>
      </c>
      <c r="I120" t="s">
        <v>8</v>
      </c>
      <c r="J120" t="s">
        <v>9</v>
      </c>
      <c r="K120" t="s">
        <v>32</v>
      </c>
      <c r="L120">
        <v>2023</v>
      </c>
      <c r="M120">
        <v>168</v>
      </c>
    </row>
    <row r="121" spans="3:13" x14ac:dyDescent="0.35">
      <c r="C121" t="s">
        <v>23</v>
      </c>
      <c r="D121" t="s">
        <v>9</v>
      </c>
      <c r="E121" t="s">
        <v>36</v>
      </c>
      <c r="F121" s="2">
        <v>4585</v>
      </c>
      <c r="G121" s="3">
        <v>240</v>
      </c>
      <c r="I121" t="s">
        <v>25</v>
      </c>
      <c r="J121" t="s">
        <v>20</v>
      </c>
      <c r="K121" t="s">
        <v>36</v>
      </c>
      <c r="L121">
        <v>5474</v>
      </c>
      <c r="M121">
        <v>168</v>
      </c>
    </row>
    <row r="122" spans="3:13" x14ac:dyDescent="0.35">
      <c r="C122" t="s">
        <v>23</v>
      </c>
      <c r="D122" t="s">
        <v>6</v>
      </c>
      <c r="E122" t="s">
        <v>29</v>
      </c>
      <c r="F122" s="2">
        <v>4487</v>
      </c>
      <c r="G122" s="3">
        <v>333</v>
      </c>
      <c r="I122" t="s">
        <v>27</v>
      </c>
      <c r="J122" t="s">
        <v>14</v>
      </c>
      <c r="K122" t="s">
        <v>34</v>
      </c>
      <c r="L122">
        <v>3773</v>
      </c>
      <c r="M122">
        <v>165</v>
      </c>
    </row>
    <row r="123" spans="3:13" x14ac:dyDescent="0.35">
      <c r="C123" t="s">
        <v>23</v>
      </c>
      <c r="D123" t="s">
        <v>6</v>
      </c>
      <c r="E123" t="s">
        <v>28</v>
      </c>
      <c r="F123" s="2">
        <v>4487</v>
      </c>
      <c r="G123" s="3">
        <v>111</v>
      </c>
      <c r="I123" t="s">
        <v>27</v>
      </c>
      <c r="J123" t="s">
        <v>14</v>
      </c>
      <c r="K123" t="s">
        <v>40</v>
      </c>
      <c r="L123">
        <v>973</v>
      </c>
      <c r="M123">
        <v>162</v>
      </c>
    </row>
    <row r="124" spans="3:13" x14ac:dyDescent="0.35">
      <c r="C124" t="s">
        <v>25</v>
      </c>
      <c r="D124" t="s">
        <v>9</v>
      </c>
      <c r="E124" t="s">
        <v>32</v>
      </c>
      <c r="F124" s="2">
        <v>4480</v>
      </c>
      <c r="G124" s="3">
        <v>357</v>
      </c>
      <c r="I124" t="s">
        <v>5</v>
      </c>
      <c r="J124" t="s">
        <v>30</v>
      </c>
      <c r="K124" t="s">
        <v>36</v>
      </c>
      <c r="L124">
        <v>4018</v>
      </c>
      <c r="M124">
        <v>162</v>
      </c>
    </row>
    <row r="125" spans="3:13" x14ac:dyDescent="0.35">
      <c r="C125" t="s">
        <v>23</v>
      </c>
      <c r="D125" t="s">
        <v>17</v>
      </c>
      <c r="E125" t="s">
        <v>28</v>
      </c>
      <c r="F125" s="2">
        <v>4438</v>
      </c>
      <c r="G125" s="3">
        <v>246</v>
      </c>
      <c r="I125" t="s">
        <v>26</v>
      </c>
      <c r="J125" t="s">
        <v>17</v>
      </c>
      <c r="K125" t="s">
        <v>33</v>
      </c>
      <c r="L125">
        <v>9443</v>
      </c>
      <c r="M125">
        <v>162</v>
      </c>
    </row>
    <row r="126" spans="3:13" x14ac:dyDescent="0.35">
      <c r="C126" t="s">
        <v>5</v>
      </c>
      <c r="D126" t="s">
        <v>14</v>
      </c>
      <c r="E126" t="s">
        <v>31</v>
      </c>
      <c r="F126" s="2">
        <v>4424</v>
      </c>
      <c r="G126" s="3">
        <v>201</v>
      </c>
      <c r="I126" t="s">
        <v>11</v>
      </c>
      <c r="J126" t="s">
        <v>9</v>
      </c>
      <c r="K126" t="s">
        <v>42</v>
      </c>
      <c r="L126">
        <v>98</v>
      </c>
      <c r="M126">
        <v>159</v>
      </c>
    </row>
    <row r="127" spans="3:13" x14ac:dyDescent="0.35">
      <c r="C127" t="s">
        <v>26</v>
      </c>
      <c r="D127" t="s">
        <v>20</v>
      </c>
      <c r="E127" t="s">
        <v>34</v>
      </c>
      <c r="F127" s="2">
        <v>4417</v>
      </c>
      <c r="G127" s="3">
        <v>153</v>
      </c>
      <c r="I127" t="s">
        <v>5</v>
      </c>
      <c r="J127" t="s">
        <v>30</v>
      </c>
      <c r="K127" t="s">
        <v>19</v>
      </c>
      <c r="L127">
        <v>3794</v>
      </c>
      <c r="M127">
        <v>159</v>
      </c>
    </row>
    <row r="128" spans="3:13" x14ac:dyDescent="0.35">
      <c r="C128" t="s">
        <v>26</v>
      </c>
      <c r="D128" t="s">
        <v>20</v>
      </c>
      <c r="E128" t="s">
        <v>21</v>
      </c>
      <c r="F128" s="2">
        <v>4326</v>
      </c>
      <c r="G128" s="3">
        <v>348</v>
      </c>
      <c r="I128" t="s">
        <v>11</v>
      </c>
      <c r="J128" t="s">
        <v>6</v>
      </c>
      <c r="K128" t="s">
        <v>18</v>
      </c>
      <c r="L128">
        <v>4305</v>
      </c>
      <c r="M128">
        <v>156</v>
      </c>
    </row>
    <row r="129" spans="3:13" x14ac:dyDescent="0.35">
      <c r="C129" t="s">
        <v>16</v>
      </c>
      <c r="D129" t="s">
        <v>14</v>
      </c>
      <c r="E129" t="s">
        <v>31</v>
      </c>
      <c r="F129" s="2">
        <v>4319</v>
      </c>
      <c r="G129" s="3">
        <v>30</v>
      </c>
      <c r="I129" t="s">
        <v>16</v>
      </c>
      <c r="J129" t="s">
        <v>14</v>
      </c>
      <c r="K129" t="s">
        <v>28</v>
      </c>
      <c r="L129">
        <v>4970</v>
      </c>
      <c r="M129">
        <v>156</v>
      </c>
    </row>
    <row r="130" spans="3:13" x14ac:dyDescent="0.35">
      <c r="C130" t="s">
        <v>11</v>
      </c>
      <c r="D130" t="s">
        <v>6</v>
      </c>
      <c r="E130" t="s">
        <v>18</v>
      </c>
      <c r="F130" s="2">
        <v>4305</v>
      </c>
      <c r="G130" s="3">
        <v>156</v>
      </c>
      <c r="I130" t="s">
        <v>5</v>
      </c>
      <c r="J130" t="s">
        <v>30</v>
      </c>
      <c r="K130" t="s">
        <v>28</v>
      </c>
      <c r="L130">
        <v>5019</v>
      </c>
      <c r="M130">
        <v>156</v>
      </c>
    </row>
    <row r="131" spans="3:13" x14ac:dyDescent="0.35">
      <c r="C131" t="s">
        <v>16</v>
      </c>
      <c r="D131" t="s">
        <v>30</v>
      </c>
      <c r="E131" t="s">
        <v>39</v>
      </c>
      <c r="F131" s="2">
        <v>4242</v>
      </c>
      <c r="G131" s="3">
        <v>207</v>
      </c>
      <c r="I131" t="s">
        <v>26</v>
      </c>
      <c r="J131" t="s">
        <v>20</v>
      </c>
      <c r="K131" t="s">
        <v>34</v>
      </c>
      <c r="L131">
        <v>4417</v>
      </c>
      <c r="M131">
        <v>153</v>
      </c>
    </row>
    <row r="132" spans="3:13" x14ac:dyDescent="0.35">
      <c r="C132" t="s">
        <v>11</v>
      </c>
      <c r="D132" t="s">
        <v>20</v>
      </c>
      <c r="E132" t="s">
        <v>38</v>
      </c>
      <c r="F132" s="2">
        <v>4137</v>
      </c>
      <c r="G132" s="3">
        <v>60</v>
      </c>
      <c r="I132" t="s">
        <v>8</v>
      </c>
      <c r="J132" t="s">
        <v>6</v>
      </c>
      <c r="K132" t="s">
        <v>7</v>
      </c>
      <c r="L132">
        <v>42</v>
      </c>
      <c r="M132">
        <v>150</v>
      </c>
    </row>
    <row r="133" spans="3:13" x14ac:dyDescent="0.35">
      <c r="C133" t="s">
        <v>35</v>
      </c>
      <c r="D133" t="s">
        <v>30</v>
      </c>
      <c r="E133" t="s">
        <v>22</v>
      </c>
      <c r="F133" s="2">
        <v>4053</v>
      </c>
      <c r="G133" s="3">
        <v>24</v>
      </c>
      <c r="I133" t="s">
        <v>16</v>
      </c>
      <c r="J133" t="s">
        <v>30</v>
      </c>
      <c r="K133" t="s">
        <v>28</v>
      </c>
      <c r="L133">
        <v>3759</v>
      </c>
      <c r="M133">
        <v>150</v>
      </c>
    </row>
    <row r="134" spans="3:13" x14ac:dyDescent="0.35">
      <c r="C134" t="s">
        <v>25</v>
      </c>
      <c r="D134" t="s">
        <v>17</v>
      </c>
      <c r="E134" t="s">
        <v>38</v>
      </c>
      <c r="F134" s="2">
        <v>4018</v>
      </c>
      <c r="G134" s="3">
        <v>171</v>
      </c>
      <c r="I134" t="s">
        <v>8</v>
      </c>
      <c r="J134" t="s">
        <v>14</v>
      </c>
      <c r="K134" t="s">
        <v>34</v>
      </c>
      <c r="L134">
        <v>5019</v>
      </c>
      <c r="M134">
        <v>150</v>
      </c>
    </row>
    <row r="135" spans="3:13" x14ac:dyDescent="0.35">
      <c r="C135" t="s">
        <v>5</v>
      </c>
      <c r="D135" t="s">
        <v>30</v>
      </c>
      <c r="E135" t="s">
        <v>36</v>
      </c>
      <c r="F135" s="2">
        <v>4018</v>
      </c>
      <c r="G135" s="3">
        <v>162</v>
      </c>
      <c r="I135" t="s">
        <v>11</v>
      </c>
      <c r="J135" t="s">
        <v>30</v>
      </c>
      <c r="K135" t="s">
        <v>40</v>
      </c>
      <c r="L135">
        <v>14329</v>
      </c>
      <c r="M135">
        <v>150</v>
      </c>
    </row>
    <row r="136" spans="3:13" x14ac:dyDescent="0.35">
      <c r="C136" t="s">
        <v>26</v>
      </c>
      <c r="D136" t="s">
        <v>17</v>
      </c>
      <c r="E136" t="s">
        <v>19</v>
      </c>
      <c r="F136" s="2">
        <v>4018</v>
      </c>
      <c r="G136" s="3">
        <v>126</v>
      </c>
      <c r="I136" t="s">
        <v>11</v>
      </c>
      <c r="J136" t="s">
        <v>9</v>
      </c>
      <c r="K136" t="s">
        <v>12</v>
      </c>
      <c r="L136">
        <v>959</v>
      </c>
      <c r="M136">
        <v>147</v>
      </c>
    </row>
    <row r="137" spans="3:13" x14ac:dyDescent="0.35">
      <c r="C137" t="s">
        <v>27</v>
      </c>
      <c r="D137" t="s">
        <v>6</v>
      </c>
      <c r="E137" t="s">
        <v>28</v>
      </c>
      <c r="F137" s="2">
        <v>3983</v>
      </c>
      <c r="G137" s="3">
        <v>144</v>
      </c>
      <c r="I137" t="s">
        <v>13</v>
      </c>
      <c r="J137" t="s">
        <v>30</v>
      </c>
      <c r="K137" t="s">
        <v>22</v>
      </c>
      <c r="L137">
        <v>336</v>
      </c>
      <c r="M137">
        <v>144</v>
      </c>
    </row>
    <row r="138" spans="3:13" x14ac:dyDescent="0.35">
      <c r="C138" t="s">
        <v>13</v>
      </c>
      <c r="D138" t="s">
        <v>17</v>
      </c>
      <c r="E138" t="s">
        <v>24</v>
      </c>
      <c r="F138" s="2">
        <v>3976</v>
      </c>
      <c r="G138" s="3">
        <v>72</v>
      </c>
      <c r="I138" t="s">
        <v>11</v>
      </c>
      <c r="J138" t="s">
        <v>9</v>
      </c>
      <c r="K138" t="s">
        <v>39</v>
      </c>
      <c r="L138">
        <v>2429</v>
      </c>
      <c r="M138">
        <v>144</v>
      </c>
    </row>
    <row r="139" spans="3:13" x14ac:dyDescent="0.35">
      <c r="C139" t="s">
        <v>11</v>
      </c>
      <c r="D139" t="s">
        <v>17</v>
      </c>
      <c r="E139" t="s">
        <v>38</v>
      </c>
      <c r="F139" s="2">
        <v>3920</v>
      </c>
      <c r="G139" s="3">
        <v>306</v>
      </c>
      <c r="I139" t="s">
        <v>27</v>
      </c>
      <c r="J139" t="s">
        <v>6</v>
      </c>
      <c r="K139" t="s">
        <v>28</v>
      </c>
      <c r="L139">
        <v>3983</v>
      </c>
      <c r="M139">
        <v>144</v>
      </c>
    </row>
    <row r="140" spans="3:13" x14ac:dyDescent="0.35">
      <c r="C140" t="s">
        <v>16</v>
      </c>
      <c r="D140" t="s">
        <v>9</v>
      </c>
      <c r="E140" t="s">
        <v>39</v>
      </c>
      <c r="F140" s="2">
        <v>3864</v>
      </c>
      <c r="G140" s="3">
        <v>177</v>
      </c>
      <c r="I140" t="s">
        <v>26</v>
      </c>
      <c r="J140" t="s">
        <v>17</v>
      </c>
      <c r="K140" t="s">
        <v>40</v>
      </c>
      <c r="L140">
        <v>6027</v>
      </c>
      <c r="M140">
        <v>144</v>
      </c>
    </row>
    <row r="141" spans="3:13" x14ac:dyDescent="0.35">
      <c r="C141" t="s">
        <v>11</v>
      </c>
      <c r="D141" t="s">
        <v>20</v>
      </c>
      <c r="E141" t="s">
        <v>18</v>
      </c>
      <c r="F141" s="2">
        <v>3850</v>
      </c>
      <c r="G141" s="3">
        <v>102</v>
      </c>
      <c r="I141" t="s">
        <v>26</v>
      </c>
      <c r="J141" t="s">
        <v>17</v>
      </c>
      <c r="K141" t="s">
        <v>22</v>
      </c>
      <c r="L141">
        <v>1568</v>
      </c>
      <c r="M141">
        <v>141</v>
      </c>
    </row>
    <row r="142" spans="3:13" x14ac:dyDescent="0.35">
      <c r="C142" t="s">
        <v>23</v>
      </c>
      <c r="D142" t="s">
        <v>30</v>
      </c>
      <c r="E142" t="s">
        <v>37</v>
      </c>
      <c r="F142" s="2">
        <v>3829</v>
      </c>
      <c r="G142" s="3">
        <v>24</v>
      </c>
      <c r="I142" t="s">
        <v>35</v>
      </c>
      <c r="J142" t="s">
        <v>20</v>
      </c>
      <c r="K142" t="s">
        <v>22</v>
      </c>
      <c r="L142">
        <v>2205</v>
      </c>
      <c r="M142">
        <v>141</v>
      </c>
    </row>
    <row r="143" spans="3:13" x14ac:dyDescent="0.35">
      <c r="C143" t="s">
        <v>35</v>
      </c>
      <c r="D143" t="s">
        <v>9</v>
      </c>
      <c r="E143" t="s">
        <v>15</v>
      </c>
      <c r="F143" s="2">
        <v>3808</v>
      </c>
      <c r="G143" s="3">
        <v>279</v>
      </c>
      <c r="I143" t="s">
        <v>23</v>
      </c>
      <c r="J143" t="s">
        <v>30</v>
      </c>
      <c r="K143" t="s">
        <v>33</v>
      </c>
      <c r="L143">
        <v>2205</v>
      </c>
      <c r="M143">
        <v>138</v>
      </c>
    </row>
    <row r="144" spans="3:13" x14ac:dyDescent="0.35">
      <c r="C144" t="s">
        <v>5</v>
      </c>
      <c r="D144" t="s">
        <v>30</v>
      </c>
      <c r="E144" t="s">
        <v>19</v>
      </c>
      <c r="F144" s="2">
        <v>3794</v>
      </c>
      <c r="G144" s="3">
        <v>159</v>
      </c>
      <c r="I144" t="s">
        <v>26</v>
      </c>
      <c r="J144" t="s">
        <v>6</v>
      </c>
      <c r="K144" t="s">
        <v>15</v>
      </c>
      <c r="L144">
        <v>11571</v>
      </c>
      <c r="M144">
        <v>138</v>
      </c>
    </row>
    <row r="145" spans="3:13" x14ac:dyDescent="0.35">
      <c r="C145" t="s">
        <v>27</v>
      </c>
      <c r="D145" t="s">
        <v>14</v>
      </c>
      <c r="E145" t="s">
        <v>34</v>
      </c>
      <c r="F145" s="2">
        <v>3773</v>
      </c>
      <c r="G145" s="3">
        <v>165</v>
      </c>
      <c r="I145" t="s">
        <v>5</v>
      </c>
      <c r="J145" t="s">
        <v>17</v>
      </c>
      <c r="K145" t="s">
        <v>32</v>
      </c>
      <c r="L145">
        <v>0</v>
      </c>
      <c r="M145">
        <v>135</v>
      </c>
    </row>
    <row r="146" spans="3:13" x14ac:dyDescent="0.35">
      <c r="C146" t="s">
        <v>16</v>
      </c>
      <c r="D146" t="s">
        <v>30</v>
      </c>
      <c r="E146" t="s">
        <v>28</v>
      </c>
      <c r="F146" s="2">
        <v>3759</v>
      </c>
      <c r="G146" s="3">
        <v>150</v>
      </c>
      <c r="I146" t="s">
        <v>16</v>
      </c>
      <c r="J146" t="s">
        <v>20</v>
      </c>
      <c r="K146" t="s">
        <v>19</v>
      </c>
      <c r="L146">
        <v>959</v>
      </c>
      <c r="M146">
        <v>135</v>
      </c>
    </row>
    <row r="147" spans="3:13" x14ac:dyDescent="0.35">
      <c r="C147" t="s">
        <v>8</v>
      </c>
      <c r="D147" t="s">
        <v>20</v>
      </c>
      <c r="E147" t="s">
        <v>10</v>
      </c>
      <c r="F147" s="2">
        <v>3752</v>
      </c>
      <c r="G147" s="3">
        <v>213</v>
      </c>
      <c r="I147" t="s">
        <v>16</v>
      </c>
      <c r="J147" t="s">
        <v>14</v>
      </c>
      <c r="K147" t="s">
        <v>32</v>
      </c>
      <c r="L147">
        <v>1400</v>
      </c>
      <c r="M147">
        <v>135</v>
      </c>
    </row>
    <row r="148" spans="3:13" x14ac:dyDescent="0.35">
      <c r="C148" t="s">
        <v>27</v>
      </c>
      <c r="D148" t="s">
        <v>30</v>
      </c>
      <c r="E148" t="s">
        <v>40</v>
      </c>
      <c r="F148" s="2">
        <v>3689</v>
      </c>
      <c r="G148" s="3">
        <v>312</v>
      </c>
      <c r="I148" t="s">
        <v>5</v>
      </c>
      <c r="J148" t="s">
        <v>30</v>
      </c>
      <c r="K148" t="s">
        <v>39</v>
      </c>
      <c r="L148">
        <v>2289</v>
      </c>
      <c r="M148">
        <v>135</v>
      </c>
    </row>
    <row r="149" spans="3:13" x14ac:dyDescent="0.35">
      <c r="C149" t="s">
        <v>27</v>
      </c>
      <c r="D149" t="s">
        <v>17</v>
      </c>
      <c r="E149" t="s">
        <v>32</v>
      </c>
      <c r="F149" s="2">
        <v>3640</v>
      </c>
      <c r="G149" s="3">
        <v>51</v>
      </c>
      <c r="I149" t="s">
        <v>13</v>
      </c>
      <c r="J149" t="s">
        <v>9</v>
      </c>
      <c r="K149" t="s">
        <v>39</v>
      </c>
      <c r="L149">
        <v>847</v>
      </c>
      <c r="M149">
        <v>129</v>
      </c>
    </row>
    <row r="150" spans="3:13" x14ac:dyDescent="0.35">
      <c r="C150" t="s">
        <v>8</v>
      </c>
      <c r="D150" t="s">
        <v>9</v>
      </c>
      <c r="E150" t="s">
        <v>7</v>
      </c>
      <c r="F150" s="2">
        <v>3598</v>
      </c>
      <c r="G150" s="3">
        <v>81</v>
      </c>
      <c r="I150" t="s">
        <v>8</v>
      </c>
      <c r="J150" t="s">
        <v>9</v>
      </c>
      <c r="K150" t="s">
        <v>19</v>
      </c>
      <c r="L150">
        <v>357</v>
      </c>
      <c r="M150">
        <v>126</v>
      </c>
    </row>
    <row r="151" spans="3:13" x14ac:dyDescent="0.35">
      <c r="C151" t="s">
        <v>16</v>
      </c>
      <c r="D151" t="s">
        <v>6</v>
      </c>
      <c r="E151" t="s">
        <v>40</v>
      </c>
      <c r="F151" s="2">
        <v>3556</v>
      </c>
      <c r="G151" s="3">
        <v>459</v>
      </c>
      <c r="I151" t="s">
        <v>5</v>
      </c>
      <c r="J151" t="s">
        <v>9</v>
      </c>
      <c r="K151" t="s">
        <v>32</v>
      </c>
      <c r="L151">
        <v>1617</v>
      </c>
      <c r="M151">
        <v>126</v>
      </c>
    </row>
    <row r="152" spans="3:13" x14ac:dyDescent="0.35">
      <c r="C152" t="s">
        <v>26</v>
      </c>
      <c r="D152" t="s">
        <v>20</v>
      </c>
      <c r="E152" t="s">
        <v>12</v>
      </c>
      <c r="F152" s="2">
        <v>3549</v>
      </c>
      <c r="G152" s="3">
        <v>3</v>
      </c>
      <c r="I152" t="s">
        <v>26</v>
      </c>
      <c r="J152" t="s">
        <v>17</v>
      </c>
      <c r="K152" t="s">
        <v>19</v>
      </c>
      <c r="L152">
        <v>4018</v>
      </c>
      <c r="M152">
        <v>126</v>
      </c>
    </row>
    <row r="153" spans="3:13" x14ac:dyDescent="0.35">
      <c r="C153" t="s">
        <v>8</v>
      </c>
      <c r="D153" t="s">
        <v>30</v>
      </c>
      <c r="E153" t="s">
        <v>21</v>
      </c>
      <c r="F153" s="2">
        <v>3507</v>
      </c>
      <c r="G153" s="3">
        <v>288</v>
      </c>
      <c r="I153" t="s">
        <v>13</v>
      </c>
      <c r="J153" t="s">
        <v>30</v>
      </c>
      <c r="K153" t="s">
        <v>34</v>
      </c>
      <c r="L153">
        <v>4935</v>
      </c>
      <c r="M153">
        <v>126</v>
      </c>
    </row>
    <row r="154" spans="3:13" x14ac:dyDescent="0.35">
      <c r="C154" t="s">
        <v>35</v>
      </c>
      <c r="D154" t="s">
        <v>9</v>
      </c>
      <c r="E154" t="s">
        <v>24</v>
      </c>
      <c r="F154" s="2">
        <v>3472</v>
      </c>
      <c r="G154" s="3">
        <v>96</v>
      </c>
      <c r="I154" t="s">
        <v>35</v>
      </c>
      <c r="J154" t="s">
        <v>20</v>
      </c>
      <c r="K154" t="s">
        <v>12</v>
      </c>
      <c r="L154">
        <v>6860</v>
      </c>
      <c r="M154">
        <v>126</v>
      </c>
    </row>
    <row r="155" spans="3:13" x14ac:dyDescent="0.35">
      <c r="C155" t="s">
        <v>16</v>
      </c>
      <c r="D155" t="s">
        <v>30</v>
      </c>
      <c r="E155" t="s">
        <v>7</v>
      </c>
      <c r="F155" s="2">
        <v>3402</v>
      </c>
      <c r="G155" s="3">
        <v>366</v>
      </c>
      <c r="I155" t="s">
        <v>35</v>
      </c>
      <c r="J155" t="s">
        <v>20</v>
      </c>
      <c r="K155" t="s">
        <v>31</v>
      </c>
      <c r="L155">
        <v>63</v>
      </c>
      <c r="M155">
        <v>123</v>
      </c>
    </row>
    <row r="156" spans="3:13" x14ac:dyDescent="0.35">
      <c r="C156" t="s">
        <v>13</v>
      </c>
      <c r="D156" t="s">
        <v>6</v>
      </c>
      <c r="E156" t="s">
        <v>33</v>
      </c>
      <c r="F156" s="2">
        <v>3388</v>
      </c>
      <c r="G156" s="3">
        <v>123</v>
      </c>
      <c r="I156" t="s">
        <v>16</v>
      </c>
      <c r="J156" t="s">
        <v>20</v>
      </c>
      <c r="K156" t="s">
        <v>31</v>
      </c>
      <c r="L156">
        <v>2317</v>
      </c>
      <c r="M156">
        <v>123</v>
      </c>
    </row>
    <row r="157" spans="3:13" x14ac:dyDescent="0.35">
      <c r="C157" t="s">
        <v>25</v>
      </c>
      <c r="D157" t="s">
        <v>14</v>
      </c>
      <c r="E157" t="s">
        <v>28</v>
      </c>
      <c r="F157" s="2">
        <v>3339</v>
      </c>
      <c r="G157" s="3">
        <v>348</v>
      </c>
      <c r="I157" t="s">
        <v>13</v>
      </c>
      <c r="J157" t="s">
        <v>6</v>
      </c>
      <c r="K157" t="s">
        <v>33</v>
      </c>
      <c r="L157">
        <v>3388</v>
      </c>
      <c r="M157">
        <v>123</v>
      </c>
    </row>
    <row r="158" spans="3:13" x14ac:dyDescent="0.35">
      <c r="C158" t="s">
        <v>16</v>
      </c>
      <c r="D158" t="s">
        <v>30</v>
      </c>
      <c r="E158" t="s">
        <v>32</v>
      </c>
      <c r="F158" s="2">
        <v>3339</v>
      </c>
      <c r="G158" s="3">
        <v>75</v>
      </c>
      <c r="I158" t="s">
        <v>16</v>
      </c>
      <c r="J158" t="s">
        <v>9</v>
      </c>
      <c r="K158" t="s">
        <v>7</v>
      </c>
      <c r="L158">
        <v>4781</v>
      </c>
      <c r="M158">
        <v>123</v>
      </c>
    </row>
    <row r="159" spans="3:13" x14ac:dyDescent="0.35">
      <c r="C159" t="s">
        <v>27</v>
      </c>
      <c r="D159" t="s">
        <v>14</v>
      </c>
      <c r="E159" t="s">
        <v>18</v>
      </c>
      <c r="F159" s="2">
        <v>3339</v>
      </c>
      <c r="G159" s="3">
        <v>39</v>
      </c>
      <c r="I159" t="s">
        <v>16</v>
      </c>
      <c r="J159" t="s">
        <v>30</v>
      </c>
      <c r="K159" t="s">
        <v>10</v>
      </c>
      <c r="L159">
        <v>6734</v>
      </c>
      <c r="M159">
        <v>123</v>
      </c>
    </row>
    <row r="160" spans="3:13" x14ac:dyDescent="0.35">
      <c r="C160" t="s">
        <v>23</v>
      </c>
      <c r="D160" t="s">
        <v>30</v>
      </c>
      <c r="E160" t="s">
        <v>10</v>
      </c>
      <c r="F160" s="2">
        <v>3262</v>
      </c>
      <c r="G160" s="3">
        <v>75</v>
      </c>
      <c r="I160" t="s">
        <v>11</v>
      </c>
      <c r="J160" t="s">
        <v>20</v>
      </c>
      <c r="K160" t="s">
        <v>29</v>
      </c>
      <c r="L160">
        <v>2646</v>
      </c>
      <c r="M160">
        <v>120</v>
      </c>
    </row>
    <row r="161" spans="3:13" x14ac:dyDescent="0.35">
      <c r="C161" t="s">
        <v>11</v>
      </c>
      <c r="D161" t="s">
        <v>17</v>
      </c>
      <c r="E161" t="s">
        <v>18</v>
      </c>
      <c r="F161" s="2">
        <v>3192</v>
      </c>
      <c r="G161" s="3">
        <v>72</v>
      </c>
      <c r="I161" t="s">
        <v>26</v>
      </c>
      <c r="J161" t="s">
        <v>30</v>
      </c>
      <c r="K161" t="s">
        <v>36</v>
      </c>
      <c r="L161">
        <v>7511</v>
      </c>
      <c r="M161">
        <v>120</v>
      </c>
    </row>
    <row r="162" spans="3:13" x14ac:dyDescent="0.35">
      <c r="C162" t="s">
        <v>5</v>
      </c>
      <c r="D162" t="s">
        <v>14</v>
      </c>
      <c r="E162" t="s">
        <v>39</v>
      </c>
      <c r="F162" s="2">
        <v>3164</v>
      </c>
      <c r="G162" s="3">
        <v>306</v>
      </c>
      <c r="I162" t="s">
        <v>16</v>
      </c>
      <c r="J162" t="s">
        <v>14</v>
      </c>
      <c r="K162" t="s">
        <v>12</v>
      </c>
      <c r="L162">
        <v>10073</v>
      </c>
      <c r="M162">
        <v>120</v>
      </c>
    </row>
    <row r="163" spans="3:13" x14ac:dyDescent="0.35">
      <c r="C163" t="s">
        <v>27</v>
      </c>
      <c r="D163" t="s">
        <v>30</v>
      </c>
      <c r="E163" t="s">
        <v>42</v>
      </c>
      <c r="F163" s="2">
        <v>3108</v>
      </c>
      <c r="G163" s="3">
        <v>54</v>
      </c>
      <c r="I163" t="s">
        <v>26</v>
      </c>
      <c r="J163" t="s">
        <v>17</v>
      </c>
      <c r="K163" t="s">
        <v>29</v>
      </c>
      <c r="L163">
        <v>2016</v>
      </c>
      <c r="M163">
        <v>117</v>
      </c>
    </row>
    <row r="164" spans="3:13" x14ac:dyDescent="0.35">
      <c r="C164" t="s">
        <v>5</v>
      </c>
      <c r="D164" t="s">
        <v>17</v>
      </c>
      <c r="E164" t="s">
        <v>40</v>
      </c>
      <c r="F164" s="2">
        <v>3101</v>
      </c>
      <c r="G164" s="3">
        <v>225</v>
      </c>
      <c r="I164" t="s">
        <v>23</v>
      </c>
      <c r="J164" t="s">
        <v>14</v>
      </c>
      <c r="K164" t="s">
        <v>21</v>
      </c>
      <c r="L164">
        <v>2149</v>
      </c>
      <c r="M164">
        <v>117</v>
      </c>
    </row>
    <row r="165" spans="3:13" x14ac:dyDescent="0.35">
      <c r="C165" t="s">
        <v>26</v>
      </c>
      <c r="D165" t="s">
        <v>14</v>
      </c>
      <c r="E165" t="s">
        <v>21</v>
      </c>
      <c r="F165" s="2">
        <v>3094</v>
      </c>
      <c r="G165" s="3">
        <v>246</v>
      </c>
      <c r="I165" t="s">
        <v>27</v>
      </c>
      <c r="J165" t="s">
        <v>30</v>
      </c>
      <c r="K165" t="s">
        <v>34</v>
      </c>
      <c r="L165">
        <v>2212</v>
      </c>
      <c r="M165">
        <v>117</v>
      </c>
    </row>
    <row r="166" spans="3:13" x14ac:dyDescent="0.35">
      <c r="C166" t="s">
        <v>35</v>
      </c>
      <c r="D166" t="s">
        <v>6</v>
      </c>
      <c r="E166" t="s">
        <v>40</v>
      </c>
      <c r="F166" s="2">
        <v>3059</v>
      </c>
      <c r="G166" s="3">
        <v>27</v>
      </c>
      <c r="I166" t="s">
        <v>5</v>
      </c>
      <c r="J166" t="s">
        <v>6</v>
      </c>
      <c r="K166" t="s">
        <v>7</v>
      </c>
      <c r="L166">
        <v>1624</v>
      </c>
      <c r="M166">
        <v>114</v>
      </c>
    </row>
    <row r="167" spans="3:13" x14ac:dyDescent="0.35">
      <c r="C167" t="s">
        <v>16</v>
      </c>
      <c r="D167" t="s">
        <v>17</v>
      </c>
      <c r="E167" t="s">
        <v>32</v>
      </c>
      <c r="F167" s="2">
        <v>3052</v>
      </c>
      <c r="G167" s="3">
        <v>378</v>
      </c>
      <c r="I167" t="s">
        <v>11</v>
      </c>
      <c r="J167" t="s">
        <v>14</v>
      </c>
      <c r="K167" t="s">
        <v>18</v>
      </c>
      <c r="L167">
        <v>2142</v>
      </c>
      <c r="M167">
        <v>114</v>
      </c>
    </row>
    <row r="168" spans="3:13" x14ac:dyDescent="0.35">
      <c r="C168" t="s">
        <v>16</v>
      </c>
      <c r="D168" t="s">
        <v>17</v>
      </c>
      <c r="E168" t="s">
        <v>38</v>
      </c>
      <c r="F168" s="2">
        <v>2989</v>
      </c>
      <c r="G168" s="3">
        <v>3</v>
      </c>
      <c r="I168" t="s">
        <v>23</v>
      </c>
      <c r="J168" t="s">
        <v>9</v>
      </c>
      <c r="K168" t="s">
        <v>38</v>
      </c>
      <c r="L168">
        <v>2793</v>
      </c>
      <c r="M168">
        <v>114</v>
      </c>
    </row>
    <row r="169" spans="3:13" x14ac:dyDescent="0.35">
      <c r="C169" t="s">
        <v>11</v>
      </c>
      <c r="D169" t="s">
        <v>14</v>
      </c>
      <c r="E169" t="s">
        <v>10</v>
      </c>
      <c r="F169" s="2">
        <v>2954</v>
      </c>
      <c r="G169" s="3">
        <v>189</v>
      </c>
      <c r="I169" t="s">
        <v>23</v>
      </c>
      <c r="J169" t="s">
        <v>6</v>
      </c>
      <c r="K169" t="s">
        <v>28</v>
      </c>
      <c r="L169">
        <v>4487</v>
      </c>
      <c r="M169">
        <v>111</v>
      </c>
    </row>
    <row r="170" spans="3:13" x14ac:dyDescent="0.35">
      <c r="C170" t="s">
        <v>13</v>
      </c>
      <c r="D170" t="s">
        <v>6</v>
      </c>
      <c r="E170" t="s">
        <v>41</v>
      </c>
      <c r="F170" s="2">
        <v>2933</v>
      </c>
      <c r="G170" s="3">
        <v>9</v>
      </c>
      <c r="I170" t="s">
        <v>25</v>
      </c>
      <c r="J170" t="s">
        <v>14</v>
      </c>
      <c r="K170" t="s">
        <v>7</v>
      </c>
      <c r="L170">
        <v>1526</v>
      </c>
      <c r="M170">
        <v>105</v>
      </c>
    </row>
    <row r="171" spans="3:13" x14ac:dyDescent="0.35">
      <c r="C171" t="s">
        <v>27</v>
      </c>
      <c r="D171" t="s">
        <v>30</v>
      </c>
      <c r="E171" t="s">
        <v>28</v>
      </c>
      <c r="F171" s="2">
        <v>2919</v>
      </c>
      <c r="G171" s="3">
        <v>93</v>
      </c>
      <c r="I171" t="s">
        <v>16</v>
      </c>
      <c r="J171" t="s">
        <v>6</v>
      </c>
      <c r="K171" t="s">
        <v>15</v>
      </c>
      <c r="L171">
        <v>1505</v>
      </c>
      <c r="M171">
        <v>102</v>
      </c>
    </row>
    <row r="172" spans="3:13" x14ac:dyDescent="0.35">
      <c r="C172" t="s">
        <v>11</v>
      </c>
      <c r="D172" t="s">
        <v>6</v>
      </c>
      <c r="E172" t="s">
        <v>40</v>
      </c>
      <c r="F172" s="2">
        <v>2919</v>
      </c>
      <c r="G172" s="3">
        <v>45</v>
      </c>
      <c r="I172" t="s">
        <v>27</v>
      </c>
      <c r="J172" t="s">
        <v>17</v>
      </c>
      <c r="K172" t="s">
        <v>40</v>
      </c>
      <c r="L172">
        <v>1652</v>
      </c>
      <c r="M172">
        <v>102</v>
      </c>
    </row>
    <row r="173" spans="3:13" x14ac:dyDescent="0.35">
      <c r="C173" t="s">
        <v>25</v>
      </c>
      <c r="D173" t="s">
        <v>30</v>
      </c>
      <c r="E173" t="s">
        <v>32</v>
      </c>
      <c r="F173" s="2">
        <v>2891</v>
      </c>
      <c r="G173" s="3">
        <v>102</v>
      </c>
      <c r="I173" t="s">
        <v>25</v>
      </c>
      <c r="J173" t="s">
        <v>30</v>
      </c>
      <c r="K173" t="s">
        <v>32</v>
      </c>
      <c r="L173">
        <v>2891</v>
      </c>
      <c r="M173">
        <v>102</v>
      </c>
    </row>
    <row r="174" spans="3:13" x14ac:dyDescent="0.35">
      <c r="C174" t="s">
        <v>23</v>
      </c>
      <c r="D174" t="s">
        <v>14</v>
      </c>
      <c r="E174" t="s">
        <v>36</v>
      </c>
      <c r="F174" s="2">
        <v>2870</v>
      </c>
      <c r="G174" s="3">
        <v>300</v>
      </c>
      <c r="I174" t="s">
        <v>11</v>
      </c>
      <c r="J174" t="s">
        <v>20</v>
      </c>
      <c r="K174" t="s">
        <v>18</v>
      </c>
      <c r="L174">
        <v>3850</v>
      </c>
      <c r="M174">
        <v>102</v>
      </c>
    </row>
    <row r="175" spans="3:13" x14ac:dyDescent="0.35">
      <c r="C175" t="s">
        <v>26</v>
      </c>
      <c r="D175" t="s">
        <v>6</v>
      </c>
      <c r="E175" t="s">
        <v>37</v>
      </c>
      <c r="F175" s="2">
        <v>2863</v>
      </c>
      <c r="G175" s="3">
        <v>42</v>
      </c>
      <c r="I175" t="s">
        <v>5</v>
      </c>
      <c r="J175" t="s">
        <v>20</v>
      </c>
      <c r="K175" t="s">
        <v>12</v>
      </c>
      <c r="L175">
        <v>6125</v>
      </c>
      <c r="M175">
        <v>102</v>
      </c>
    </row>
    <row r="176" spans="3:13" x14ac:dyDescent="0.35">
      <c r="C176" t="s">
        <v>11</v>
      </c>
      <c r="D176" t="s">
        <v>6</v>
      </c>
      <c r="E176" t="s">
        <v>42</v>
      </c>
      <c r="F176" s="2">
        <v>2856</v>
      </c>
      <c r="G176" s="3">
        <v>246</v>
      </c>
      <c r="I176" t="s">
        <v>13</v>
      </c>
      <c r="J176" t="s">
        <v>6</v>
      </c>
      <c r="K176" t="s">
        <v>38</v>
      </c>
      <c r="L176">
        <v>6398</v>
      </c>
      <c r="M176">
        <v>102</v>
      </c>
    </row>
    <row r="177" spans="3:13" x14ac:dyDescent="0.35">
      <c r="C177" t="s">
        <v>23</v>
      </c>
      <c r="D177" t="s">
        <v>9</v>
      </c>
      <c r="E177" t="s">
        <v>38</v>
      </c>
      <c r="F177" s="2">
        <v>2793</v>
      </c>
      <c r="G177" s="3">
        <v>114</v>
      </c>
      <c r="I177" t="s">
        <v>13</v>
      </c>
      <c r="J177" t="s">
        <v>9</v>
      </c>
      <c r="K177" t="s">
        <v>36</v>
      </c>
      <c r="L177">
        <v>609</v>
      </c>
      <c r="M177">
        <v>99</v>
      </c>
    </row>
    <row r="178" spans="3:13" x14ac:dyDescent="0.35">
      <c r="C178" t="s">
        <v>5</v>
      </c>
      <c r="D178" t="s">
        <v>30</v>
      </c>
      <c r="E178" t="s">
        <v>34</v>
      </c>
      <c r="F178" s="2">
        <v>2779</v>
      </c>
      <c r="G178" s="3">
        <v>75</v>
      </c>
      <c r="I178" t="s">
        <v>11</v>
      </c>
      <c r="J178" t="s">
        <v>20</v>
      </c>
      <c r="K178" t="s">
        <v>42</v>
      </c>
      <c r="L178">
        <v>2436</v>
      </c>
      <c r="M178">
        <v>99</v>
      </c>
    </row>
    <row r="179" spans="3:13" x14ac:dyDescent="0.35">
      <c r="C179" t="s">
        <v>25</v>
      </c>
      <c r="D179" t="s">
        <v>9</v>
      </c>
      <c r="E179" t="s">
        <v>12</v>
      </c>
      <c r="F179" s="2">
        <v>2744</v>
      </c>
      <c r="G179" s="3">
        <v>9</v>
      </c>
      <c r="I179" t="s">
        <v>23</v>
      </c>
      <c r="J179" t="s">
        <v>30</v>
      </c>
      <c r="K179" t="s">
        <v>18</v>
      </c>
      <c r="L179">
        <v>1568</v>
      </c>
      <c r="M179">
        <v>96</v>
      </c>
    </row>
    <row r="180" spans="3:13" x14ac:dyDescent="0.35">
      <c r="C180" t="s">
        <v>11</v>
      </c>
      <c r="D180" t="s">
        <v>6</v>
      </c>
      <c r="E180" t="s">
        <v>34</v>
      </c>
      <c r="F180" s="2">
        <v>2737</v>
      </c>
      <c r="G180" s="3">
        <v>93</v>
      </c>
      <c r="I180" t="s">
        <v>35</v>
      </c>
      <c r="J180" t="s">
        <v>9</v>
      </c>
      <c r="K180" t="s">
        <v>24</v>
      </c>
      <c r="L180">
        <v>3472</v>
      </c>
      <c r="M180">
        <v>96</v>
      </c>
    </row>
    <row r="181" spans="3:13" x14ac:dyDescent="0.35">
      <c r="C181" t="s">
        <v>8</v>
      </c>
      <c r="D181" t="s">
        <v>9</v>
      </c>
      <c r="E181" t="s">
        <v>33</v>
      </c>
      <c r="F181" s="2">
        <v>2702</v>
      </c>
      <c r="G181" s="3">
        <v>363</v>
      </c>
      <c r="I181" t="s">
        <v>11</v>
      </c>
      <c r="J181" t="s">
        <v>6</v>
      </c>
      <c r="K181" t="s">
        <v>33</v>
      </c>
      <c r="L181">
        <v>7273</v>
      </c>
      <c r="M181">
        <v>96</v>
      </c>
    </row>
    <row r="182" spans="3:13" x14ac:dyDescent="0.35">
      <c r="C182" t="s">
        <v>16</v>
      </c>
      <c r="D182" t="s">
        <v>20</v>
      </c>
      <c r="E182" t="s">
        <v>21</v>
      </c>
      <c r="F182" s="2">
        <v>2681</v>
      </c>
      <c r="G182" s="3">
        <v>54</v>
      </c>
      <c r="I182" t="s">
        <v>35</v>
      </c>
      <c r="J182" t="s">
        <v>30</v>
      </c>
      <c r="K182" t="s">
        <v>18</v>
      </c>
      <c r="L182">
        <v>1428</v>
      </c>
      <c r="M182">
        <v>93</v>
      </c>
    </row>
    <row r="183" spans="3:13" x14ac:dyDescent="0.35">
      <c r="C183" t="s">
        <v>23</v>
      </c>
      <c r="D183" t="s">
        <v>14</v>
      </c>
      <c r="E183" t="s">
        <v>15</v>
      </c>
      <c r="F183" s="2">
        <v>2646</v>
      </c>
      <c r="G183" s="3">
        <v>177</v>
      </c>
      <c r="I183" t="s">
        <v>25</v>
      </c>
      <c r="J183" t="s">
        <v>30</v>
      </c>
      <c r="K183" t="s">
        <v>19</v>
      </c>
      <c r="L183">
        <v>1652</v>
      </c>
      <c r="M183">
        <v>93</v>
      </c>
    </row>
    <row r="184" spans="3:13" x14ac:dyDescent="0.35">
      <c r="C184" t="s">
        <v>11</v>
      </c>
      <c r="D184" t="s">
        <v>20</v>
      </c>
      <c r="E184" t="s">
        <v>29</v>
      </c>
      <c r="F184" s="2">
        <v>2646</v>
      </c>
      <c r="G184" s="3">
        <v>120</v>
      </c>
      <c r="I184" t="s">
        <v>11</v>
      </c>
      <c r="J184" t="s">
        <v>6</v>
      </c>
      <c r="K184" t="s">
        <v>34</v>
      </c>
      <c r="L184">
        <v>2737</v>
      </c>
      <c r="M184">
        <v>93</v>
      </c>
    </row>
    <row r="185" spans="3:13" x14ac:dyDescent="0.35">
      <c r="C185" t="s">
        <v>11</v>
      </c>
      <c r="D185" t="s">
        <v>17</v>
      </c>
      <c r="E185" t="s">
        <v>15</v>
      </c>
      <c r="F185" s="2">
        <v>2639</v>
      </c>
      <c r="G185" s="3">
        <v>204</v>
      </c>
      <c r="I185" t="s">
        <v>27</v>
      </c>
      <c r="J185" t="s">
        <v>30</v>
      </c>
      <c r="K185" t="s">
        <v>28</v>
      </c>
      <c r="L185">
        <v>2919</v>
      </c>
      <c r="M185">
        <v>93</v>
      </c>
    </row>
    <row r="186" spans="3:13" x14ac:dyDescent="0.35">
      <c r="C186" t="s">
        <v>27</v>
      </c>
      <c r="D186" t="s">
        <v>30</v>
      </c>
      <c r="E186" t="s">
        <v>33</v>
      </c>
      <c r="F186" s="2">
        <v>2583</v>
      </c>
      <c r="G186" s="3">
        <v>18</v>
      </c>
      <c r="I186" t="s">
        <v>5</v>
      </c>
      <c r="J186" t="s">
        <v>6</v>
      </c>
      <c r="K186" t="s">
        <v>39</v>
      </c>
      <c r="L186">
        <v>6132</v>
      </c>
      <c r="M186">
        <v>93</v>
      </c>
    </row>
    <row r="187" spans="3:13" x14ac:dyDescent="0.35">
      <c r="C187" t="s">
        <v>35</v>
      </c>
      <c r="D187" t="s">
        <v>9</v>
      </c>
      <c r="E187" t="s">
        <v>37</v>
      </c>
      <c r="F187" s="2">
        <v>2562</v>
      </c>
      <c r="G187" s="3">
        <v>6</v>
      </c>
      <c r="I187" t="s">
        <v>5</v>
      </c>
      <c r="J187" t="s">
        <v>20</v>
      </c>
      <c r="K187" t="s">
        <v>18</v>
      </c>
      <c r="L187">
        <v>2541</v>
      </c>
      <c r="M187">
        <v>90</v>
      </c>
    </row>
    <row r="188" spans="3:13" x14ac:dyDescent="0.35">
      <c r="C188" t="s">
        <v>5</v>
      </c>
      <c r="D188" t="s">
        <v>20</v>
      </c>
      <c r="E188" t="s">
        <v>18</v>
      </c>
      <c r="F188" s="2">
        <v>2541</v>
      </c>
      <c r="G188" s="3">
        <v>90</v>
      </c>
      <c r="I188" t="s">
        <v>11</v>
      </c>
      <c r="J188" t="s">
        <v>30</v>
      </c>
      <c r="K188" t="s">
        <v>34</v>
      </c>
      <c r="L188">
        <v>8155</v>
      </c>
      <c r="M188">
        <v>90</v>
      </c>
    </row>
    <row r="189" spans="3:13" x14ac:dyDescent="0.35">
      <c r="C189" t="s">
        <v>5</v>
      </c>
      <c r="D189" t="s">
        <v>20</v>
      </c>
      <c r="E189" t="s">
        <v>32</v>
      </c>
      <c r="F189" s="2">
        <v>2541</v>
      </c>
      <c r="G189" s="3">
        <v>45</v>
      </c>
      <c r="I189" t="s">
        <v>5</v>
      </c>
      <c r="J189" t="s">
        <v>14</v>
      </c>
      <c r="K189" t="s">
        <v>19</v>
      </c>
      <c r="L189">
        <v>9772</v>
      </c>
      <c r="M189">
        <v>90</v>
      </c>
    </row>
    <row r="190" spans="3:13" x14ac:dyDescent="0.35">
      <c r="C190" t="s">
        <v>23</v>
      </c>
      <c r="D190" t="s">
        <v>9</v>
      </c>
      <c r="E190" t="s">
        <v>39</v>
      </c>
      <c r="F190" s="2">
        <v>2478</v>
      </c>
      <c r="G190" s="3">
        <v>21</v>
      </c>
      <c r="I190" t="s">
        <v>23</v>
      </c>
      <c r="J190" t="s">
        <v>14</v>
      </c>
      <c r="K190" t="s">
        <v>10</v>
      </c>
      <c r="L190">
        <v>280</v>
      </c>
      <c r="M190">
        <v>87</v>
      </c>
    </row>
    <row r="191" spans="3:13" x14ac:dyDescent="0.35">
      <c r="C191" t="s">
        <v>35</v>
      </c>
      <c r="D191" t="s">
        <v>14</v>
      </c>
      <c r="E191" t="s">
        <v>32</v>
      </c>
      <c r="F191" s="2">
        <v>2471</v>
      </c>
      <c r="G191" s="3">
        <v>342</v>
      </c>
      <c r="I191" t="s">
        <v>8</v>
      </c>
      <c r="J191" t="s">
        <v>6</v>
      </c>
      <c r="K191" t="s">
        <v>41</v>
      </c>
      <c r="L191">
        <v>434</v>
      </c>
      <c r="M191">
        <v>87</v>
      </c>
    </row>
    <row r="192" spans="3:13" x14ac:dyDescent="0.35">
      <c r="C192" t="s">
        <v>27</v>
      </c>
      <c r="D192" t="s">
        <v>9</v>
      </c>
      <c r="E192" t="s">
        <v>18</v>
      </c>
      <c r="F192" s="2">
        <v>2464</v>
      </c>
      <c r="G192" s="3">
        <v>234</v>
      </c>
      <c r="I192" t="s">
        <v>5</v>
      </c>
      <c r="J192" t="s">
        <v>20</v>
      </c>
      <c r="K192" t="s">
        <v>42</v>
      </c>
      <c r="L192">
        <v>609</v>
      </c>
      <c r="M192">
        <v>87</v>
      </c>
    </row>
    <row r="193" spans="3:13" x14ac:dyDescent="0.35">
      <c r="C193" t="s">
        <v>11</v>
      </c>
      <c r="D193" t="s">
        <v>20</v>
      </c>
      <c r="E193" t="s">
        <v>42</v>
      </c>
      <c r="F193" s="2">
        <v>2436</v>
      </c>
      <c r="G193" s="3">
        <v>99</v>
      </c>
      <c r="I193" t="s">
        <v>35</v>
      </c>
      <c r="J193" t="s">
        <v>30</v>
      </c>
      <c r="K193" t="s">
        <v>28</v>
      </c>
      <c r="L193">
        <v>700</v>
      </c>
      <c r="M193">
        <v>87</v>
      </c>
    </row>
    <row r="194" spans="3:13" x14ac:dyDescent="0.35">
      <c r="C194" t="s">
        <v>11</v>
      </c>
      <c r="D194" t="s">
        <v>9</v>
      </c>
      <c r="E194" t="s">
        <v>39</v>
      </c>
      <c r="F194" s="2">
        <v>2429</v>
      </c>
      <c r="G194" s="3">
        <v>144</v>
      </c>
      <c r="I194" t="s">
        <v>16</v>
      </c>
      <c r="J194" t="s">
        <v>6</v>
      </c>
      <c r="K194" t="s">
        <v>21</v>
      </c>
      <c r="L194">
        <v>7693</v>
      </c>
      <c r="M194">
        <v>87</v>
      </c>
    </row>
    <row r="195" spans="3:13" x14ac:dyDescent="0.35">
      <c r="C195" t="s">
        <v>27</v>
      </c>
      <c r="D195" t="s">
        <v>9</v>
      </c>
      <c r="E195" t="s">
        <v>24</v>
      </c>
      <c r="F195" s="2">
        <v>2415</v>
      </c>
      <c r="G195" s="3">
        <v>255</v>
      </c>
      <c r="I195" t="s">
        <v>11</v>
      </c>
      <c r="J195" t="s">
        <v>20</v>
      </c>
      <c r="K195" t="s">
        <v>19</v>
      </c>
      <c r="L195">
        <v>9506</v>
      </c>
      <c r="M195">
        <v>87</v>
      </c>
    </row>
    <row r="196" spans="3:13" x14ac:dyDescent="0.35">
      <c r="C196" t="s">
        <v>25</v>
      </c>
      <c r="D196" t="s">
        <v>9</v>
      </c>
      <c r="E196" t="s">
        <v>15</v>
      </c>
      <c r="F196" s="2">
        <v>2415</v>
      </c>
      <c r="G196" s="3">
        <v>15</v>
      </c>
      <c r="I196" t="s">
        <v>8</v>
      </c>
      <c r="J196" t="s">
        <v>20</v>
      </c>
      <c r="K196" t="s">
        <v>22</v>
      </c>
      <c r="L196">
        <v>168</v>
      </c>
      <c r="M196">
        <v>84</v>
      </c>
    </row>
    <row r="197" spans="3:13" x14ac:dyDescent="0.35">
      <c r="C197" t="s">
        <v>11</v>
      </c>
      <c r="D197" t="s">
        <v>20</v>
      </c>
      <c r="E197" t="s">
        <v>28</v>
      </c>
      <c r="F197" s="2">
        <v>2408</v>
      </c>
      <c r="G197" s="3">
        <v>9</v>
      </c>
      <c r="I197" t="s">
        <v>25</v>
      </c>
      <c r="J197" t="s">
        <v>9</v>
      </c>
      <c r="K197" t="s">
        <v>22</v>
      </c>
      <c r="L197">
        <v>490</v>
      </c>
      <c r="M197">
        <v>84</v>
      </c>
    </row>
    <row r="198" spans="3:13" x14ac:dyDescent="0.35">
      <c r="C198" t="s">
        <v>13</v>
      </c>
      <c r="D198" t="s">
        <v>6</v>
      </c>
      <c r="E198" t="s">
        <v>42</v>
      </c>
      <c r="F198" s="2">
        <v>2324</v>
      </c>
      <c r="G198" s="3">
        <v>177</v>
      </c>
      <c r="I198" t="s">
        <v>13</v>
      </c>
      <c r="J198" t="s">
        <v>14</v>
      </c>
      <c r="K198" t="s">
        <v>10</v>
      </c>
      <c r="L198">
        <v>10304</v>
      </c>
      <c r="M198">
        <v>84</v>
      </c>
    </row>
    <row r="199" spans="3:13" x14ac:dyDescent="0.35">
      <c r="C199" t="s">
        <v>35</v>
      </c>
      <c r="D199" t="s">
        <v>14</v>
      </c>
      <c r="E199" t="s">
        <v>34</v>
      </c>
      <c r="F199" s="2">
        <v>2317</v>
      </c>
      <c r="G199" s="3">
        <v>261</v>
      </c>
      <c r="I199" t="s">
        <v>16</v>
      </c>
      <c r="J199" t="s">
        <v>6</v>
      </c>
      <c r="K199" t="s">
        <v>7</v>
      </c>
      <c r="L199">
        <v>560</v>
      </c>
      <c r="M199">
        <v>81</v>
      </c>
    </row>
    <row r="200" spans="3:13" x14ac:dyDescent="0.35">
      <c r="C200" t="s">
        <v>16</v>
      </c>
      <c r="D200" t="s">
        <v>20</v>
      </c>
      <c r="E200" t="s">
        <v>31</v>
      </c>
      <c r="F200" s="2">
        <v>2317</v>
      </c>
      <c r="G200" s="3">
        <v>123</v>
      </c>
      <c r="I200" t="s">
        <v>8</v>
      </c>
      <c r="J200" t="s">
        <v>9</v>
      </c>
      <c r="K200" t="s">
        <v>7</v>
      </c>
      <c r="L200">
        <v>3598</v>
      </c>
      <c r="M200">
        <v>81</v>
      </c>
    </row>
    <row r="201" spans="3:13" x14ac:dyDescent="0.35">
      <c r="C201" t="s">
        <v>5</v>
      </c>
      <c r="D201" t="s">
        <v>30</v>
      </c>
      <c r="E201" t="s">
        <v>39</v>
      </c>
      <c r="F201" s="2">
        <v>2289</v>
      </c>
      <c r="G201" s="3">
        <v>135</v>
      </c>
      <c r="I201" t="s">
        <v>25</v>
      </c>
      <c r="J201" t="s">
        <v>17</v>
      </c>
      <c r="K201" t="s">
        <v>22</v>
      </c>
      <c r="L201">
        <v>6909</v>
      </c>
      <c r="M201">
        <v>81</v>
      </c>
    </row>
    <row r="202" spans="3:13" x14ac:dyDescent="0.35">
      <c r="C202" t="s">
        <v>5</v>
      </c>
      <c r="D202" t="s">
        <v>9</v>
      </c>
      <c r="E202" t="s">
        <v>7</v>
      </c>
      <c r="F202" s="2">
        <v>2275</v>
      </c>
      <c r="G202" s="3">
        <v>447</v>
      </c>
      <c r="I202" t="s">
        <v>26</v>
      </c>
      <c r="J202" t="s">
        <v>17</v>
      </c>
      <c r="K202" t="s">
        <v>39</v>
      </c>
      <c r="L202">
        <v>7812</v>
      </c>
      <c r="M202">
        <v>81</v>
      </c>
    </row>
    <row r="203" spans="3:13" x14ac:dyDescent="0.35">
      <c r="C203" t="s">
        <v>8</v>
      </c>
      <c r="D203" t="s">
        <v>20</v>
      </c>
      <c r="E203" t="s">
        <v>39</v>
      </c>
      <c r="F203" s="2">
        <v>2268</v>
      </c>
      <c r="G203" s="3">
        <v>63</v>
      </c>
      <c r="I203" t="s">
        <v>27</v>
      </c>
      <c r="J203" t="s">
        <v>9</v>
      </c>
      <c r="K203" t="s">
        <v>34</v>
      </c>
      <c r="L203">
        <v>2023</v>
      </c>
      <c r="M203">
        <v>78</v>
      </c>
    </row>
    <row r="204" spans="3:13" x14ac:dyDescent="0.35">
      <c r="C204" t="s">
        <v>23</v>
      </c>
      <c r="D204" t="s">
        <v>30</v>
      </c>
      <c r="E204" t="s">
        <v>19</v>
      </c>
      <c r="F204" s="2">
        <v>2226</v>
      </c>
      <c r="G204" s="3">
        <v>48</v>
      </c>
      <c r="I204" t="s">
        <v>8</v>
      </c>
      <c r="J204" t="s">
        <v>20</v>
      </c>
      <c r="K204" t="s">
        <v>41</v>
      </c>
      <c r="L204">
        <v>6433</v>
      </c>
      <c r="M204">
        <v>78</v>
      </c>
    </row>
    <row r="205" spans="3:13" x14ac:dyDescent="0.35">
      <c r="C205" t="s">
        <v>16</v>
      </c>
      <c r="D205" t="s">
        <v>30</v>
      </c>
      <c r="E205" t="s">
        <v>29</v>
      </c>
      <c r="F205" s="2">
        <v>2219</v>
      </c>
      <c r="G205" s="3">
        <v>75</v>
      </c>
      <c r="I205" t="s">
        <v>16</v>
      </c>
      <c r="J205" t="s">
        <v>20</v>
      </c>
      <c r="K205" t="s">
        <v>18</v>
      </c>
      <c r="L205">
        <v>469</v>
      </c>
      <c r="M205">
        <v>75</v>
      </c>
    </row>
    <row r="206" spans="3:13" x14ac:dyDescent="0.35">
      <c r="C206" t="s">
        <v>27</v>
      </c>
      <c r="D206" t="s">
        <v>30</v>
      </c>
      <c r="E206" t="s">
        <v>34</v>
      </c>
      <c r="F206" s="2">
        <v>2212</v>
      </c>
      <c r="G206" s="3">
        <v>117</v>
      </c>
      <c r="I206" t="s">
        <v>25</v>
      </c>
      <c r="J206" t="s">
        <v>6</v>
      </c>
      <c r="K206" t="s">
        <v>22</v>
      </c>
      <c r="L206">
        <v>518</v>
      </c>
      <c r="M206">
        <v>75</v>
      </c>
    </row>
    <row r="207" spans="3:13" x14ac:dyDescent="0.35">
      <c r="C207" t="s">
        <v>35</v>
      </c>
      <c r="D207" t="s">
        <v>20</v>
      </c>
      <c r="E207" t="s">
        <v>22</v>
      </c>
      <c r="F207" s="2">
        <v>2205</v>
      </c>
      <c r="G207" s="3">
        <v>141</v>
      </c>
      <c r="I207" t="s">
        <v>35</v>
      </c>
      <c r="J207" t="s">
        <v>14</v>
      </c>
      <c r="K207" t="s">
        <v>31</v>
      </c>
      <c r="L207">
        <v>945</v>
      </c>
      <c r="M207">
        <v>75</v>
      </c>
    </row>
    <row r="208" spans="3:13" x14ac:dyDescent="0.35">
      <c r="C208" t="s">
        <v>23</v>
      </c>
      <c r="D208" t="s">
        <v>30</v>
      </c>
      <c r="E208" t="s">
        <v>33</v>
      </c>
      <c r="F208" s="2">
        <v>2205</v>
      </c>
      <c r="G208" s="3">
        <v>138</v>
      </c>
      <c r="I208" t="s">
        <v>23</v>
      </c>
      <c r="J208" t="s">
        <v>20</v>
      </c>
      <c r="K208" t="s">
        <v>24</v>
      </c>
      <c r="L208">
        <v>1281</v>
      </c>
      <c r="M208">
        <v>75</v>
      </c>
    </row>
    <row r="209" spans="3:13" x14ac:dyDescent="0.35">
      <c r="C209" t="s">
        <v>23</v>
      </c>
      <c r="D209" t="s">
        <v>14</v>
      </c>
      <c r="E209" t="s">
        <v>21</v>
      </c>
      <c r="F209" s="2">
        <v>2149</v>
      </c>
      <c r="G209" s="3">
        <v>117</v>
      </c>
      <c r="I209" t="s">
        <v>16</v>
      </c>
      <c r="J209" t="s">
        <v>30</v>
      </c>
      <c r="K209" t="s">
        <v>29</v>
      </c>
      <c r="L209">
        <v>2219</v>
      </c>
      <c r="M209">
        <v>75</v>
      </c>
    </row>
    <row r="210" spans="3:13" x14ac:dyDescent="0.35">
      <c r="C210" t="s">
        <v>11</v>
      </c>
      <c r="D210" t="s">
        <v>14</v>
      </c>
      <c r="E210" t="s">
        <v>18</v>
      </c>
      <c r="F210" s="2">
        <v>2142</v>
      </c>
      <c r="G210" s="3">
        <v>114</v>
      </c>
      <c r="I210" t="s">
        <v>5</v>
      </c>
      <c r="J210" t="s">
        <v>30</v>
      </c>
      <c r="K210" t="s">
        <v>34</v>
      </c>
      <c r="L210">
        <v>2779</v>
      </c>
      <c r="M210">
        <v>75</v>
      </c>
    </row>
    <row r="211" spans="3:13" x14ac:dyDescent="0.35">
      <c r="C211" t="s">
        <v>23</v>
      </c>
      <c r="D211" t="s">
        <v>9</v>
      </c>
      <c r="E211" t="s">
        <v>29</v>
      </c>
      <c r="F211" s="2">
        <v>2135</v>
      </c>
      <c r="G211" s="3">
        <v>27</v>
      </c>
      <c r="I211" t="s">
        <v>23</v>
      </c>
      <c r="J211" t="s">
        <v>30</v>
      </c>
      <c r="K211" t="s">
        <v>10</v>
      </c>
      <c r="L211">
        <v>3262</v>
      </c>
      <c r="M211">
        <v>75</v>
      </c>
    </row>
    <row r="212" spans="3:13" x14ac:dyDescent="0.35">
      <c r="C212" t="s">
        <v>13</v>
      </c>
      <c r="D212" t="s">
        <v>9</v>
      </c>
      <c r="E212" t="s">
        <v>37</v>
      </c>
      <c r="F212" s="2">
        <v>2114</v>
      </c>
      <c r="G212" s="3">
        <v>186</v>
      </c>
      <c r="I212" t="s">
        <v>16</v>
      </c>
      <c r="J212" t="s">
        <v>30</v>
      </c>
      <c r="K212" t="s">
        <v>32</v>
      </c>
      <c r="L212">
        <v>3339</v>
      </c>
      <c r="M212">
        <v>75</v>
      </c>
    </row>
    <row r="213" spans="3:13" x14ac:dyDescent="0.35">
      <c r="C213" t="s">
        <v>27</v>
      </c>
      <c r="D213" t="s">
        <v>9</v>
      </c>
      <c r="E213" t="s">
        <v>32</v>
      </c>
      <c r="F213" s="2">
        <v>2114</v>
      </c>
      <c r="G213" s="3">
        <v>66</v>
      </c>
      <c r="I213" t="s">
        <v>26</v>
      </c>
      <c r="J213" t="s">
        <v>14</v>
      </c>
      <c r="K213" t="s">
        <v>32</v>
      </c>
      <c r="L213">
        <v>8211</v>
      </c>
      <c r="M213">
        <v>75</v>
      </c>
    </row>
    <row r="214" spans="3:13" x14ac:dyDescent="0.35">
      <c r="C214" t="s">
        <v>16</v>
      </c>
      <c r="D214" t="s">
        <v>17</v>
      </c>
      <c r="E214" t="s">
        <v>18</v>
      </c>
      <c r="F214" s="2">
        <v>2100</v>
      </c>
      <c r="G214" s="3">
        <v>414</v>
      </c>
      <c r="I214" t="s">
        <v>35</v>
      </c>
      <c r="J214" t="s">
        <v>14</v>
      </c>
      <c r="K214" t="s">
        <v>39</v>
      </c>
      <c r="L214">
        <v>1407</v>
      </c>
      <c r="M214">
        <v>72</v>
      </c>
    </row>
    <row r="215" spans="3:13" x14ac:dyDescent="0.35">
      <c r="C215" t="s">
        <v>8</v>
      </c>
      <c r="D215" t="s">
        <v>9</v>
      </c>
      <c r="E215" t="s">
        <v>32</v>
      </c>
      <c r="F215" s="2">
        <v>2023</v>
      </c>
      <c r="G215" s="3">
        <v>168</v>
      </c>
      <c r="I215" t="s">
        <v>11</v>
      </c>
      <c r="J215" t="s">
        <v>17</v>
      </c>
      <c r="K215" t="s">
        <v>18</v>
      </c>
      <c r="L215">
        <v>3192</v>
      </c>
      <c r="M215">
        <v>72</v>
      </c>
    </row>
    <row r="216" spans="3:13" x14ac:dyDescent="0.35">
      <c r="C216" t="s">
        <v>27</v>
      </c>
      <c r="D216" t="s">
        <v>9</v>
      </c>
      <c r="E216" t="s">
        <v>34</v>
      </c>
      <c r="F216" s="2">
        <v>2023</v>
      </c>
      <c r="G216" s="3">
        <v>78</v>
      </c>
      <c r="I216" t="s">
        <v>13</v>
      </c>
      <c r="J216" t="s">
        <v>17</v>
      </c>
      <c r="K216" t="s">
        <v>24</v>
      </c>
      <c r="L216">
        <v>3976</v>
      </c>
      <c r="M216">
        <v>72</v>
      </c>
    </row>
    <row r="217" spans="3:13" x14ac:dyDescent="0.35">
      <c r="C217" t="s">
        <v>26</v>
      </c>
      <c r="D217" t="s">
        <v>17</v>
      </c>
      <c r="E217" t="s">
        <v>29</v>
      </c>
      <c r="F217" s="2">
        <v>2016</v>
      </c>
      <c r="G217" s="3">
        <v>117</v>
      </c>
      <c r="I217" t="s">
        <v>5</v>
      </c>
      <c r="J217" t="s">
        <v>6</v>
      </c>
      <c r="K217" t="s">
        <v>32</v>
      </c>
      <c r="L217">
        <v>9002</v>
      </c>
      <c r="M217">
        <v>72</v>
      </c>
    </row>
    <row r="218" spans="3:13" x14ac:dyDescent="0.35">
      <c r="C218" t="s">
        <v>8</v>
      </c>
      <c r="D218" t="s">
        <v>30</v>
      </c>
      <c r="E218" t="s">
        <v>29</v>
      </c>
      <c r="F218" s="2">
        <v>2009</v>
      </c>
      <c r="G218" s="3">
        <v>219</v>
      </c>
      <c r="I218" t="s">
        <v>13</v>
      </c>
      <c r="J218" t="s">
        <v>9</v>
      </c>
      <c r="K218" t="s">
        <v>31</v>
      </c>
      <c r="L218">
        <v>4760</v>
      </c>
      <c r="M218">
        <v>69</v>
      </c>
    </row>
    <row r="219" spans="3:13" x14ac:dyDescent="0.35">
      <c r="C219" t="s">
        <v>5</v>
      </c>
      <c r="D219" t="s">
        <v>20</v>
      </c>
      <c r="E219" t="s">
        <v>21</v>
      </c>
      <c r="F219" s="2">
        <v>1988</v>
      </c>
      <c r="G219" s="3">
        <v>39</v>
      </c>
      <c r="I219" t="s">
        <v>27</v>
      </c>
      <c r="J219" t="s">
        <v>9</v>
      </c>
      <c r="K219" t="s">
        <v>32</v>
      </c>
      <c r="L219">
        <v>2114</v>
      </c>
      <c r="M219">
        <v>66</v>
      </c>
    </row>
    <row r="220" spans="3:13" x14ac:dyDescent="0.35">
      <c r="C220" t="s">
        <v>35</v>
      </c>
      <c r="D220" t="s">
        <v>9</v>
      </c>
      <c r="E220" t="s">
        <v>33</v>
      </c>
      <c r="F220" s="2">
        <v>1974</v>
      </c>
      <c r="G220" s="3">
        <v>195</v>
      </c>
      <c r="I220" t="s">
        <v>16</v>
      </c>
      <c r="J220" t="s">
        <v>14</v>
      </c>
      <c r="K220" t="s">
        <v>41</v>
      </c>
      <c r="L220">
        <v>497</v>
      </c>
      <c r="M220">
        <v>63</v>
      </c>
    </row>
    <row r="221" spans="3:13" x14ac:dyDescent="0.35">
      <c r="C221" t="s">
        <v>23</v>
      </c>
      <c r="D221" t="s">
        <v>30</v>
      </c>
      <c r="E221" t="s">
        <v>24</v>
      </c>
      <c r="F221" s="2">
        <v>1932</v>
      </c>
      <c r="G221" s="3">
        <v>369</v>
      </c>
      <c r="I221" t="s">
        <v>16</v>
      </c>
      <c r="J221" t="s">
        <v>17</v>
      </c>
      <c r="K221" t="s">
        <v>7</v>
      </c>
      <c r="L221">
        <v>1638</v>
      </c>
      <c r="M221">
        <v>63</v>
      </c>
    </row>
    <row r="222" spans="3:13" x14ac:dyDescent="0.35">
      <c r="C222" t="s">
        <v>13</v>
      </c>
      <c r="D222" t="s">
        <v>14</v>
      </c>
      <c r="E222" t="s">
        <v>36</v>
      </c>
      <c r="F222" s="2">
        <v>1925</v>
      </c>
      <c r="G222" s="3">
        <v>192</v>
      </c>
      <c r="I222" t="s">
        <v>8</v>
      </c>
      <c r="J222" t="s">
        <v>20</v>
      </c>
      <c r="K222" t="s">
        <v>39</v>
      </c>
      <c r="L222">
        <v>2268</v>
      </c>
      <c r="M222">
        <v>63</v>
      </c>
    </row>
    <row r="223" spans="3:13" x14ac:dyDescent="0.35">
      <c r="C223" t="s">
        <v>16</v>
      </c>
      <c r="D223" t="s">
        <v>6</v>
      </c>
      <c r="E223" t="s">
        <v>29</v>
      </c>
      <c r="F223" s="2">
        <v>1904</v>
      </c>
      <c r="G223" s="3">
        <v>405</v>
      </c>
      <c r="I223" t="s">
        <v>23</v>
      </c>
      <c r="J223" t="s">
        <v>9</v>
      </c>
      <c r="K223" t="s">
        <v>24</v>
      </c>
      <c r="L223">
        <v>4606</v>
      </c>
      <c r="M223">
        <v>63</v>
      </c>
    </row>
    <row r="224" spans="3:13" x14ac:dyDescent="0.35">
      <c r="C224" t="s">
        <v>8</v>
      </c>
      <c r="D224" t="s">
        <v>6</v>
      </c>
      <c r="E224" t="s">
        <v>22</v>
      </c>
      <c r="F224" s="2">
        <v>1890</v>
      </c>
      <c r="G224" s="3">
        <v>195</v>
      </c>
      <c r="I224" t="s">
        <v>25</v>
      </c>
      <c r="J224" t="s">
        <v>14</v>
      </c>
      <c r="K224" t="s">
        <v>31</v>
      </c>
      <c r="L224">
        <v>6146</v>
      </c>
      <c r="M224">
        <v>63</v>
      </c>
    </row>
    <row r="225" spans="3:13" x14ac:dyDescent="0.35">
      <c r="C225" t="s">
        <v>26</v>
      </c>
      <c r="D225" t="s">
        <v>17</v>
      </c>
      <c r="E225" t="s">
        <v>18</v>
      </c>
      <c r="F225" s="2">
        <v>1785</v>
      </c>
      <c r="G225" s="3">
        <v>462</v>
      </c>
      <c r="I225" t="s">
        <v>11</v>
      </c>
      <c r="J225" t="s">
        <v>20</v>
      </c>
      <c r="K225" t="s">
        <v>38</v>
      </c>
      <c r="L225">
        <v>4137</v>
      </c>
      <c r="M225">
        <v>60</v>
      </c>
    </row>
    <row r="226" spans="3:13" x14ac:dyDescent="0.35">
      <c r="C226" t="s">
        <v>23</v>
      </c>
      <c r="D226" t="s">
        <v>20</v>
      </c>
      <c r="E226" t="s">
        <v>15</v>
      </c>
      <c r="F226" s="2">
        <v>1778</v>
      </c>
      <c r="G226" s="3">
        <v>270</v>
      </c>
      <c r="I226" t="s">
        <v>11</v>
      </c>
      <c r="J226" t="s">
        <v>14</v>
      </c>
      <c r="K226" t="s">
        <v>7</v>
      </c>
      <c r="L226">
        <v>9051</v>
      </c>
      <c r="M226">
        <v>57</v>
      </c>
    </row>
    <row r="227" spans="3:13" x14ac:dyDescent="0.35">
      <c r="C227" t="s">
        <v>8</v>
      </c>
      <c r="D227" t="s">
        <v>6</v>
      </c>
      <c r="E227" t="s">
        <v>36</v>
      </c>
      <c r="F227" s="2">
        <v>1771</v>
      </c>
      <c r="G227" s="3">
        <v>204</v>
      </c>
      <c r="I227" t="s">
        <v>26</v>
      </c>
      <c r="J227" t="s">
        <v>30</v>
      </c>
      <c r="K227" t="s">
        <v>31</v>
      </c>
      <c r="L227">
        <v>252</v>
      </c>
      <c r="M227">
        <v>54</v>
      </c>
    </row>
    <row r="228" spans="3:13" x14ac:dyDescent="0.35">
      <c r="C228" t="s">
        <v>8</v>
      </c>
      <c r="D228" t="s">
        <v>20</v>
      </c>
      <c r="E228" t="s">
        <v>34</v>
      </c>
      <c r="F228" s="2">
        <v>1701</v>
      </c>
      <c r="G228" s="3">
        <v>234</v>
      </c>
      <c r="I228" t="s">
        <v>26</v>
      </c>
      <c r="J228" t="s">
        <v>6</v>
      </c>
      <c r="K228" t="s">
        <v>24</v>
      </c>
      <c r="L228">
        <v>1057</v>
      </c>
      <c r="M228">
        <v>54</v>
      </c>
    </row>
    <row r="229" spans="3:13" x14ac:dyDescent="0.35">
      <c r="C229" t="s">
        <v>27</v>
      </c>
      <c r="D229" t="s">
        <v>17</v>
      </c>
      <c r="E229" t="s">
        <v>40</v>
      </c>
      <c r="F229" s="2">
        <v>1652</v>
      </c>
      <c r="G229" s="3">
        <v>102</v>
      </c>
      <c r="I229" t="s">
        <v>16</v>
      </c>
      <c r="J229" t="s">
        <v>20</v>
      </c>
      <c r="K229" t="s">
        <v>21</v>
      </c>
      <c r="L229">
        <v>2681</v>
      </c>
      <c r="M229">
        <v>54</v>
      </c>
    </row>
    <row r="230" spans="3:13" x14ac:dyDescent="0.35">
      <c r="C230" t="s">
        <v>25</v>
      </c>
      <c r="D230" t="s">
        <v>30</v>
      </c>
      <c r="E230" t="s">
        <v>19</v>
      </c>
      <c r="F230" s="2">
        <v>1652</v>
      </c>
      <c r="G230" s="3">
        <v>93</v>
      </c>
      <c r="I230" t="s">
        <v>27</v>
      </c>
      <c r="J230" t="s">
        <v>30</v>
      </c>
      <c r="K230" t="s">
        <v>42</v>
      </c>
      <c r="L230">
        <v>3108</v>
      </c>
      <c r="M230">
        <v>54</v>
      </c>
    </row>
    <row r="231" spans="3:13" x14ac:dyDescent="0.35">
      <c r="C231" t="s">
        <v>16</v>
      </c>
      <c r="D231" t="s">
        <v>17</v>
      </c>
      <c r="E231" t="s">
        <v>7</v>
      </c>
      <c r="F231" s="2">
        <v>1638</v>
      </c>
      <c r="G231" s="3">
        <v>63</v>
      </c>
      <c r="I231" t="s">
        <v>23</v>
      </c>
      <c r="J231" t="s">
        <v>6</v>
      </c>
      <c r="K231" t="s">
        <v>7</v>
      </c>
      <c r="L231">
        <v>6454</v>
      </c>
      <c r="M231">
        <v>54</v>
      </c>
    </row>
    <row r="232" spans="3:13" x14ac:dyDescent="0.35">
      <c r="C232" t="s">
        <v>5</v>
      </c>
      <c r="D232" t="s">
        <v>9</v>
      </c>
      <c r="E232" t="s">
        <v>38</v>
      </c>
      <c r="F232" s="2">
        <v>1638</v>
      </c>
      <c r="G232" s="3">
        <v>48</v>
      </c>
      <c r="I232" t="s">
        <v>25</v>
      </c>
      <c r="J232" t="s">
        <v>20</v>
      </c>
      <c r="K232" t="s">
        <v>31</v>
      </c>
      <c r="L232">
        <v>7189</v>
      </c>
      <c r="M232">
        <v>54</v>
      </c>
    </row>
    <row r="233" spans="3:13" x14ac:dyDescent="0.35">
      <c r="C233" t="s">
        <v>5</v>
      </c>
      <c r="D233" t="s">
        <v>6</v>
      </c>
      <c r="E233" t="s">
        <v>7</v>
      </c>
      <c r="F233" s="2">
        <v>1624</v>
      </c>
      <c r="G233" s="3">
        <v>114</v>
      </c>
      <c r="I233" t="s">
        <v>26</v>
      </c>
      <c r="J233" t="s">
        <v>20</v>
      </c>
      <c r="K233" t="s">
        <v>31</v>
      </c>
      <c r="L233">
        <v>56</v>
      </c>
      <c r="M233">
        <v>51</v>
      </c>
    </row>
    <row r="234" spans="3:13" x14ac:dyDescent="0.35">
      <c r="C234" t="s">
        <v>5</v>
      </c>
      <c r="D234" t="s">
        <v>9</v>
      </c>
      <c r="E234" t="s">
        <v>32</v>
      </c>
      <c r="F234" s="2">
        <v>1617</v>
      </c>
      <c r="G234" s="3">
        <v>126</v>
      </c>
      <c r="I234" t="s">
        <v>5</v>
      </c>
      <c r="J234" t="s">
        <v>20</v>
      </c>
      <c r="K234" t="s">
        <v>38</v>
      </c>
      <c r="L234">
        <v>623</v>
      </c>
      <c r="M234">
        <v>51</v>
      </c>
    </row>
    <row r="235" spans="3:13" x14ac:dyDescent="0.35">
      <c r="C235" t="s">
        <v>26</v>
      </c>
      <c r="D235" t="s">
        <v>9</v>
      </c>
      <c r="E235" t="s">
        <v>28</v>
      </c>
      <c r="F235" s="2">
        <v>1589</v>
      </c>
      <c r="G235" s="3">
        <v>303</v>
      </c>
      <c r="I235" t="s">
        <v>27</v>
      </c>
      <c r="J235" t="s">
        <v>17</v>
      </c>
      <c r="K235" t="s">
        <v>32</v>
      </c>
      <c r="L235">
        <v>3640</v>
      </c>
      <c r="M235">
        <v>51</v>
      </c>
    </row>
    <row r="236" spans="3:13" x14ac:dyDescent="0.35">
      <c r="C236" t="s">
        <v>26</v>
      </c>
      <c r="D236" t="s">
        <v>17</v>
      </c>
      <c r="E236" t="s">
        <v>22</v>
      </c>
      <c r="F236" s="2">
        <v>1568</v>
      </c>
      <c r="G236" s="3">
        <v>141</v>
      </c>
      <c r="I236" t="s">
        <v>25</v>
      </c>
      <c r="J236" t="s">
        <v>17</v>
      </c>
      <c r="K236" t="s">
        <v>42</v>
      </c>
      <c r="L236">
        <v>5236</v>
      </c>
      <c r="M236">
        <v>51</v>
      </c>
    </row>
    <row r="237" spans="3:13" x14ac:dyDescent="0.35">
      <c r="C237" t="s">
        <v>23</v>
      </c>
      <c r="D237" t="s">
        <v>30</v>
      </c>
      <c r="E237" t="s">
        <v>18</v>
      </c>
      <c r="F237" s="2">
        <v>1568</v>
      </c>
      <c r="G237" s="3">
        <v>96</v>
      </c>
      <c r="I237" t="s">
        <v>25</v>
      </c>
      <c r="J237" t="s">
        <v>6</v>
      </c>
      <c r="K237" t="s">
        <v>21</v>
      </c>
      <c r="L237">
        <v>182</v>
      </c>
      <c r="M237">
        <v>48</v>
      </c>
    </row>
    <row r="238" spans="3:13" x14ac:dyDescent="0.35">
      <c r="C238" t="s">
        <v>8</v>
      </c>
      <c r="D238" t="s">
        <v>17</v>
      </c>
      <c r="E238" t="s">
        <v>42</v>
      </c>
      <c r="F238" s="2">
        <v>1561</v>
      </c>
      <c r="G238" s="3">
        <v>27</v>
      </c>
      <c r="I238" t="s">
        <v>26</v>
      </c>
      <c r="J238" t="s">
        <v>14</v>
      </c>
      <c r="K238" t="s">
        <v>28</v>
      </c>
      <c r="L238">
        <v>189</v>
      </c>
      <c r="M238">
        <v>48</v>
      </c>
    </row>
    <row r="239" spans="3:13" x14ac:dyDescent="0.35">
      <c r="C239" t="s">
        <v>13</v>
      </c>
      <c r="D239" t="s">
        <v>6</v>
      </c>
      <c r="E239" t="s">
        <v>7</v>
      </c>
      <c r="F239" s="2">
        <v>1526</v>
      </c>
      <c r="G239" s="3">
        <v>240</v>
      </c>
      <c r="I239" t="s">
        <v>16</v>
      </c>
      <c r="J239" t="s">
        <v>30</v>
      </c>
      <c r="K239" t="s">
        <v>12</v>
      </c>
      <c r="L239">
        <v>525</v>
      </c>
      <c r="M239">
        <v>48</v>
      </c>
    </row>
    <row r="240" spans="3:13" x14ac:dyDescent="0.35">
      <c r="C240" t="s">
        <v>25</v>
      </c>
      <c r="D240" t="s">
        <v>14</v>
      </c>
      <c r="E240" t="s">
        <v>7</v>
      </c>
      <c r="F240" s="2">
        <v>1526</v>
      </c>
      <c r="G240" s="3">
        <v>105</v>
      </c>
      <c r="I240" t="s">
        <v>5</v>
      </c>
      <c r="J240" t="s">
        <v>9</v>
      </c>
      <c r="K240" t="s">
        <v>38</v>
      </c>
      <c r="L240">
        <v>1638</v>
      </c>
      <c r="M240">
        <v>48</v>
      </c>
    </row>
    <row r="241" spans="3:13" x14ac:dyDescent="0.35">
      <c r="C241" t="s">
        <v>16</v>
      </c>
      <c r="D241" t="s">
        <v>6</v>
      </c>
      <c r="E241" t="s">
        <v>15</v>
      </c>
      <c r="F241" s="2">
        <v>1505</v>
      </c>
      <c r="G241" s="3">
        <v>102</v>
      </c>
      <c r="I241" t="s">
        <v>23</v>
      </c>
      <c r="J241" t="s">
        <v>30</v>
      </c>
      <c r="K241" t="s">
        <v>19</v>
      </c>
      <c r="L241">
        <v>2226</v>
      </c>
      <c r="M241">
        <v>48</v>
      </c>
    </row>
    <row r="242" spans="3:13" x14ac:dyDescent="0.35">
      <c r="C242" t="s">
        <v>13</v>
      </c>
      <c r="D242" t="s">
        <v>30</v>
      </c>
      <c r="E242" t="s">
        <v>28</v>
      </c>
      <c r="F242" s="2">
        <v>1463</v>
      </c>
      <c r="G242" s="3">
        <v>39</v>
      </c>
      <c r="I242" t="s">
        <v>23</v>
      </c>
      <c r="J242" t="s">
        <v>6</v>
      </c>
      <c r="K242" t="s">
        <v>19</v>
      </c>
      <c r="L242">
        <v>6391</v>
      </c>
      <c r="M242">
        <v>48</v>
      </c>
    </row>
    <row r="243" spans="3:13" x14ac:dyDescent="0.35">
      <c r="C243" t="s">
        <v>16</v>
      </c>
      <c r="D243" t="s">
        <v>30</v>
      </c>
      <c r="E243" t="s">
        <v>37</v>
      </c>
      <c r="F243" s="2">
        <v>1442</v>
      </c>
      <c r="G243" s="3">
        <v>15</v>
      </c>
      <c r="I243" t="s">
        <v>5</v>
      </c>
      <c r="J243" t="s">
        <v>30</v>
      </c>
      <c r="K243" t="s">
        <v>42</v>
      </c>
      <c r="L243">
        <v>6748</v>
      </c>
      <c r="M243">
        <v>48</v>
      </c>
    </row>
    <row r="244" spans="3:13" x14ac:dyDescent="0.35">
      <c r="C244" t="s">
        <v>35</v>
      </c>
      <c r="D244" t="s">
        <v>30</v>
      </c>
      <c r="E244" t="s">
        <v>18</v>
      </c>
      <c r="F244" s="2">
        <v>1428</v>
      </c>
      <c r="G244" s="3">
        <v>93</v>
      </c>
      <c r="I244" t="s">
        <v>5</v>
      </c>
      <c r="J244" t="s">
        <v>20</v>
      </c>
      <c r="K244" t="s">
        <v>32</v>
      </c>
      <c r="L244">
        <v>2541</v>
      </c>
      <c r="M244">
        <v>45</v>
      </c>
    </row>
    <row r="245" spans="3:13" x14ac:dyDescent="0.35">
      <c r="C245" t="s">
        <v>35</v>
      </c>
      <c r="D245" t="s">
        <v>14</v>
      </c>
      <c r="E245" t="s">
        <v>39</v>
      </c>
      <c r="F245" s="2">
        <v>1407</v>
      </c>
      <c r="G245" s="3">
        <v>72</v>
      </c>
      <c r="I245" t="s">
        <v>11</v>
      </c>
      <c r="J245" t="s">
        <v>6</v>
      </c>
      <c r="K245" t="s">
        <v>40</v>
      </c>
      <c r="L245">
        <v>2919</v>
      </c>
      <c r="M245">
        <v>45</v>
      </c>
    </row>
    <row r="246" spans="3:13" x14ac:dyDescent="0.35">
      <c r="C246" t="s">
        <v>16</v>
      </c>
      <c r="D246" t="s">
        <v>14</v>
      </c>
      <c r="E246" t="s">
        <v>32</v>
      </c>
      <c r="F246" s="2">
        <v>1400</v>
      </c>
      <c r="G246" s="3">
        <v>135</v>
      </c>
      <c r="I246" t="s">
        <v>8</v>
      </c>
      <c r="J246" t="s">
        <v>6</v>
      </c>
      <c r="K246" t="s">
        <v>42</v>
      </c>
      <c r="L246">
        <v>6279</v>
      </c>
      <c r="M246">
        <v>45</v>
      </c>
    </row>
    <row r="247" spans="3:13" x14ac:dyDescent="0.35">
      <c r="C247" t="s">
        <v>16</v>
      </c>
      <c r="D247" t="s">
        <v>9</v>
      </c>
      <c r="E247" t="s">
        <v>12</v>
      </c>
      <c r="F247" s="2">
        <v>1302</v>
      </c>
      <c r="G247" s="3">
        <v>402</v>
      </c>
      <c r="I247" t="s">
        <v>25</v>
      </c>
      <c r="J247" t="s">
        <v>20</v>
      </c>
      <c r="K247" t="s">
        <v>18</v>
      </c>
      <c r="L247">
        <v>7483</v>
      </c>
      <c r="M247">
        <v>45</v>
      </c>
    </row>
    <row r="248" spans="3:13" x14ac:dyDescent="0.35">
      <c r="C248" t="s">
        <v>23</v>
      </c>
      <c r="D248" t="s">
        <v>20</v>
      </c>
      <c r="E248" t="s">
        <v>24</v>
      </c>
      <c r="F248" s="2">
        <v>1281</v>
      </c>
      <c r="G248" s="3">
        <v>75</v>
      </c>
      <c r="I248" t="s">
        <v>26</v>
      </c>
      <c r="J248" t="s">
        <v>6</v>
      </c>
      <c r="K248" t="s">
        <v>37</v>
      </c>
      <c r="L248">
        <v>2863</v>
      </c>
      <c r="M248">
        <v>42</v>
      </c>
    </row>
    <row r="249" spans="3:13" x14ac:dyDescent="0.35">
      <c r="C249" t="s">
        <v>27</v>
      </c>
      <c r="D249" t="s">
        <v>14</v>
      </c>
      <c r="E249" t="s">
        <v>36</v>
      </c>
      <c r="F249" s="2">
        <v>1281</v>
      </c>
      <c r="G249" s="3">
        <v>18</v>
      </c>
      <c r="I249" t="s">
        <v>5</v>
      </c>
      <c r="J249" t="s">
        <v>17</v>
      </c>
      <c r="K249" t="s">
        <v>37</v>
      </c>
      <c r="L249">
        <v>5775</v>
      </c>
      <c r="M249">
        <v>42</v>
      </c>
    </row>
    <row r="250" spans="3:13" x14ac:dyDescent="0.35">
      <c r="C250" t="s">
        <v>13</v>
      </c>
      <c r="D250" t="s">
        <v>30</v>
      </c>
      <c r="E250" t="s">
        <v>29</v>
      </c>
      <c r="F250" s="2">
        <v>1274</v>
      </c>
      <c r="G250" s="3">
        <v>225</v>
      </c>
      <c r="I250" t="s">
        <v>27</v>
      </c>
      <c r="J250" t="s">
        <v>30</v>
      </c>
      <c r="K250" t="s">
        <v>18</v>
      </c>
      <c r="L250">
        <v>6300</v>
      </c>
      <c r="M250">
        <v>42</v>
      </c>
    </row>
    <row r="251" spans="3:13" x14ac:dyDescent="0.35">
      <c r="C251" t="s">
        <v>16</v>
      </c>
      <c r="D251" t="s">
        <v>20</v>
      </c>
      <c r="E251" t="s">
        <v>39</v>
      </c>
      <c r="F251" s="2">
        <v>1134</v>
      </c>
      <c r="G251" s="3">
        <v>282</v>
      </c>
      <c r="I251" t="s">
        <v>23</v>
      </c>
      <c r="J251" t="s">
        <v>14</v>
      </c>
      <c r="K251" t="s">
        <v>22</v>
      </c>
      <c r="L251">
        <v>8435</v>
      </c>
      <c r="M251">
        <v>42</v>
      </c>
    </row>
    <row r="252" spans="3:13" x14ac:dyDescent="0.35">
      <c r="C252" t="s">
        <v>11</v>
      </c>
      <c r="D252" t="s">
        <v>6</v>
      </c>
      <c r="E252" t="s">
        <v>32</v>
      </c>
      <c r="F252" s="2">
        <v>1085</v>
      </c>
      <c r="G252" s="3">
        <v>273</v>
      </c>
      <c r="I252" t="s">
        <v>13</v>
      </c>
      <c r="J252" t="s">
        <v>30</v>
      </c>
      <c r="K252" t="s">
        <v>28</v>
      </c>
      <c r="L252">
        <v>1463</v>
      </c>
      <c r="M252">
        <v>39</v>
      </c>
    </row>
    <row r="253" spans="3:13" x14ac:dyDescent="0.35">
      <c r="C253" t="s">
        <v>16</v>
      </c>
      <c r="D253" t="s">
        <v>9</v>
      </c>
      <c r="E253" t="s">
        <v>33</v>
      </c>
      <c r="F253" s="2">
        <v>1071</v>
      </c>
      <c r="G253" s="3">
        <v>270</v>
      </c>
      <c r="I253" t="s">
        <v>5</v>
      </c>
      <c r="J253" t="s">
        <v>20</v>
      </c>
      <c r="K253" t="s">
        <v>21</v>
      </c>
      <c r="L253">
        <v>1988</v>
      </c>
      <c r="M253">
        <v>39</v>
      </c>
    </row>
    <row r="254" spans="3:13" x14ac:dyDescent="0.35">
      <c r="C254" t="s">
        <v>26</v>
      </c>
      <c r="D254" t="s">
        <v>6</v>
      </c>
      <c r="E254" t="s">
        <v>24</v>
      </c>
      <c r="F254" s="2">
        <v>1057</v>
      </c>
      <c r="G254" s="3">
        <v>54</v>
      </c>
      <c r="I254" t="s">
        <v>27</v>
      </c>
      <c r="J254" t="s">
        <v>14</v>
      </c>
      <c r="K254" t="s">
        <v>18</v>
      </c>
      <c r="L254">
        <v>3339</v>
      </c>
      <c r="M254">
        <v>39</v>
      </c>
    </row>
    <row r="255" spans="3:13" x14ac:dyDescent="0.35">
      <c r="C255" t="s">
        <v>27</v>
      </c>
      <c r="D255" t="s">
        <v>14</v>
      </c>
      <c r="E255" t="s">
        <v>40</v>
      </c>
      <c r="F255" s="2">
        <v>973</v>
      </c>
      <c r="G255" s="3">
        <v>162</v>
      </c>
      <c r="I255" t="s">
        <v>23</v>
      </c>
      <c r="J255" t="s">
        <v>30</v>
      </c>
      <c r="K255" t="s">
        <v>28</v>
      </c>
      <c r="L255">
        <v>7777</v>
      </c>
      <c r="M255">
        <v>39</v>
      </c>
    </row>
    <row r="256" spans="3:13" x14ac:dyDescent="0.35">
      <c r="C256" t="s">
        <v>23</v>
      </c>
      <c r="D256" t="s">
        <v>17</v>
      </c>
      <c r="E256" t="s">
        <v>39</v>
      </c>
      <c r="F256" s="2">
        <v>966</v>
      </c>
      <c r="G256" s="3">
        <v>198</v>
      </c>
      <c r="I256" t="s">
        <v>25</v>
      </c>
      <c r="J256" t="s">
        <v>14</v>
      </c>
      <c r="K256" t="s">
        <v>29</v>
      </c>
      <c r="L256">
        <v>16184</v>
      </c>
      <c r="M256">
        <v>39</v>
      </c>
    </row>
    <row r="257" spans="3:13" x14ac:dyDescent="0.35">
      <c r="C257" t="s">
        <v>11</v>
      </c>
      <c r="D257" t="s">
        <v>9</v>
      </c>
      <c r="E257" t="s">
        <v>12</v>
      </c>
      <c r="F257" s="2">
        <v>959</v>
      </c>
      <c r="G257" s="3">
        <v>147</v>
      </c>
      <c r="I257" t="s">
        <v>5</v>
      </c>
      <c r="J257" t="s">
        <v>14</v>
      </c>
      <c r="K257" t="s">
        <v>12</v>
      </c>
      <c r="L257">
        <v>217</v>
      </c>
      <c r="M257">
        <v>36</v>
      </c>
    </row>
    <row r="258" spans="3:13" x14ac:dyDescent="0.35">
      <c r="C258" t="s">
        <v>16</v>
      </c>
      <c r="D258" t="s">
        <v>20</v>
      </c>
      <c r="E258" t="s">
        <v>19</v>
      </c>
      <c r="F258" s="2">
        <v>959</v>
      </c>
      <c r="G258" s="3">
        <v>135</v>
      </c>
      <c r="I258" t="s">
        <v>26</v>
      </c>
      <c r="J258" t="s">
        <v>17</v>
      </c>
      <c r="K258" t="s">
        <v>34</v>
      </c>
      <c r="L258">
        <v>630</v>
      </c>
      <c r="M258">
        <v>36</v>
      </c>
    </row>
    <row r="259" spans="3:13" x14ac:dyDescent="0.35">
      <c r="C259" t="s">
        <v>35</v>
      </c>
      <c r="D259" t="s">
        <v>14</v>
      </c>
      <c r="E259" t="s">
        <v>31</v>
      </c>
      <c r="F259" s="2">
        <v>945</v>
      </c>
      <c r="G259" s="3">
        <v>75</v>
      </c>
      <c r="I259" t="s">
        <v>26</v>
      </c>
      <c r="J259" t="s">
        <v>17</v>
      </c>
      <c r="K259" t="s">
        <v>37</v>
      </c>
      <c r="L259">
        <v>4802</v>
      </c>
      <c r="M259">
        <v>36</v>
      </c>
    </row>
    <row r="260" spans="3:13" x14ac:dyDescent="0.35">
      <c r="C260" t="s">
        <v>27</v>
      </c>
      <c r="D260" t="s">
        <v>6</v>
      </c>
      <c r="E260" t="s">
        <v>12</v>
      </c>
      <c r="F260" s="2">
        <v>938</v>
      </c>
      <c r="G260" s="3">
        <v>366</v>
      </c>
      <c r="I260" t="s">
        <v>16</v>
      </c>
      <c r="J260" t="s">
        <v>20</v>
      </c>
      <c r="K260" t="s">
        <v>41</v>
      </c>
      <c r="L260">
        <v>7322</v>
      </c>
      <c r="M260">
        <v>36</v>
      </c>
    </row>
    <row r="261" spans="3:13" x14ac:dyDescent="0.35">
      <c r="C261" t="s">
        <v>11</v>
      </c>
      <c r="D261" t="s">
        <v>30</v>
      </c>
      <c r="E261" t="s">
        <v>29</v>
      </c>
      <c r="F261" s="2">
        <v>938</v>
      </c>
      <c r="G261" s="3">
        <v>189</v>
      </c>
      <c r="I261" t="s">
        <v>27</v>
      </c>
      <c r="J261" t="s">
        <v>14</v>
      </c>
      <c r="K261" t="s">
        <v>29</v>
      </c>
      <c r="L261">
        <v>9198</v>
      </c>
      <c r="M261">
        <v>36</v>
      </c>
    </row>
    <row r="262" spans="3:13" x14ac:dyDescent="0.35">
      <c r="C262" t="s">
        <v>16</v>
      </c>
      <c r="D262" t="s">
        <v>20</v>
      </c>
      <c r="E262" t="s">
        <v>29</v>
      </c>
      <c r="F262" s="2">
        <v>938</v>
      </c>
      <c r="G262" s="3">
        <v>6</v>
      </c>
      <c r="I262" t="s">
        <v>16</v>
      </c>
      <c r="J262" t="s">
        <v>14</v>
      </c>
      <c r="K262" t="s">
        <v>31</v>
      </c>
      <c r="L262">
        <v>4319</v>
      </c>
      <c r="M262">
        <v>30</v>
      </c>
    </row>
    <row r="263" spans="3:13" x14ac:dyDescent="0.35">
      <c r="C263" t="s">
        <v>25</v>
      </c>
      <c r="D263" t="s">
        <v>30</v>
      </c>
      <c r="E263" t="s">
        <v>36</v>
      </c>
      <c r="F263" s="2">
        <v>861</v>
      </c>
      <c r="G263" s="3">
        <v>195</v>
      </c>
      <c r="I263" t="s">
        <v>35</v>
      </c>
      <c r="J263" t="s">
        <v>6</v>
      </c>
      <c r="K263" t="s">
        <v>34</v>
      </c>
      <c r="L263">
        <v>4683</v>
      </c>
      <c r="M263">
        <v>30</v>
      </c>
    </row>
    <row r="264" spans="3:13" x14ac:dyDescent="0.35">
      <c r="C264" t="s">
        <v>13</v>
      </c>
      <c r="D264" t="s">
        <v>14</v>
      </c>
      <c r="E264" t="s">
        <v>40</v>
      </c>
      <c r="F264" s="2">
        <v>854</v>
      </c>
      <c r="G264" s="3">
        <v>309</v>
      </c>
      <c r="I264" t="s">
        <v>5</v>
      </c>
      <c r="J264" t="s">
        <v>14</v>
      </c>
      <c r="K264" t="s">
        <v>18</v>
      </c>
      <c r="L264">
        <v>5439</v>
      </c>
      <c r="M264">
        <v>30</v>
      </c>
    </row>
    <row r="265" spans="3:13" x14ac:dyDescent="0.35">
      <c r="C265" t="s">
        <v>13</v>
      </c>
      <c r="D265" t="s">
        <v>9</v>
      </c>
      <c r="E265" t="s">
        <v>39</v>
      </c>
      <c r="F265" s="2">
        <v>847</v>
      </c>
      <c r="G265" s="3">
        <v>129</v>
      </c>
      <c r="I265" t="s">
        <v>5</v>
      </c>
      <c r="J265" t="s">
        <v>17</v>
      </c>
      <c r="K265" t="s">
        <v>39</v>
      </c>
      <c r="L265">
        <v>6370</v>
      </c>
      <c r="M265">
        <v>30</v>
      </c>
    </row>
    <row r="266" spans="3:13" x14ac:dyDescent="0.35">
      <c r="C266" t="s">
        <v>8</v>
      </c>
      <c r="D266" t="s">
        <v>20</v>
      </c>
      <c r="E266" t="s">
        <v>31</v>
      </c>
      <c r="F266" s="2">
        <v>819</v>
      </c>
      <c r="G266" s="3">
        <v>510</v>
      </c>
      <c r="I266" t="s">
        <v>8</v>
      </c>
      <c r="J266" t="s">
        <v>6</v>
      </c>
      <c r="K266" t="s">
        <v>37</v>
      </c>
      <c r="L266">
        <v>9709</v>
      </c>
      <c r="M266">
        <v>30</v>
      </c>
    </row>
    <row r="267" spans="3:13" x14ac:dyDescent="0.35">
      <c r="C267" t="s">
        <v>27</v>
      </c>
      <c r="D267" t="s">
        <v>9</v>
      </c>
      <c r="E267" t="s">
        <v>19</v>
      </c>
      <c r="F267" s="2">
        <v>819</v>
      </c>
      <c r="G267" s="3">
        <v>306</v>
      </c>
      <c r="I267" t="s">
        <v>35</v>
      </c>
      <c r="J267" t="s">
        <v>17</v>
      </c>
      <c r="K267" t="s">
        <v>19</v>
      </c>
      <c r="L267">
        <v>12950</v>
      </c>
      <c r="M267">
        <v>30</v>
      </c>
    </row>
    <row r="268" spans="3:13" x14ac:dyDescent="0.35">
      <c r="C268" t="s">
        <v>26</v>
      </c>
      <c r="D268" t="s">
        <v>14</v>
      </c>
      <c r="E268" t="s">
        <v>39</v>
      </c>
      <c r="F268" s="2">
        <v>798</v>
      </c>
      <c r="G268" s="3">
        <v>519</v>
      </c>
      <c r="I268" t="s">
        <v>8</v>
      </c>
      <c r="J268" t="s">
        <v>17</v>
      </c>
      <c r="K268" t="s">
        <v>42</v>
      </c>
      <c r="L268">
        <v>1561</v>
      </c>
      <c r="M268">
        <v>27</v>
      </c>
    </row>
    <row r="269" spans="3:13" x14ac:dyDescent="0.35">
      <c r="C269" t="s">
        <v>13</v>
      </c>
      <c r="D269" t="s">
        <v>6</v>
      </c>
      <c r="E269" t="s">
        <v>37</v>
      </c>
      <c r="F269" s="2">
        <v>714</v>
      </c>
      <c r="G269" s="3">
        <v>231</v>
      </c>
      <c r="I269" t="s">
        <v>23</v>
      </c>
      <c r="J269" t="s">
        <v>9</v>
      </c>
      <c r="K269" t="s">
        <v>29</v>
      </c>
      <c r="L269">
        <v>2135</v>
      </c>
      <c r="M269">
        <v>27</v>
      </c>
    </row>
    <row r="270" spans="3:13" x14ac:dyDescent="0.35">
      <c r="C270" t="s">
        <v>11</v>
      </c>
      <c r="D270" t="s">
        <v>30</v>
      </c>
      <c r="E270" t="s">
        <v>28</v>
      </c>
      <c r="F270" s="2">
        <v>707</v>
      </c>
      <c r="G270" s="3">
        <v>174</v>
      </c>
      <c r="I270" t="s">
        <v>35</v>
      </c>
      <c r="J270" t="s">
        <v>6</v>
      </c>
      <c r="K270" t="s">
        <v>40</v>
      </c>
      <c r="L270">
        <v>3059</v>
      </c>
      <c r="M270">
        <v>27</v>
      </c>
    </row>
    <row r="271" spans="3:13" x14ac:dyDescent="0.35">
      <c r="C271" t="s">
        <v>35</v>
      </c>
      <c r="D271" t="s">
        <v>30</v>
      </c>
      <c r="E271" t="s">
        <v>28</v>
      </c>
      <c r="F271" s="2">
        <v>700</v>
      </c>
      <c r="G271" s="3">
        <v>87</v>
      </c>
      <c r="I271" t="s">
        <v>16</v>
      </c>
      <c r="J271" t="s">
        <v>17</v>
      </c>
      <c r="K271" t="s">
        <v>28</v>
      </c>
      <c r="L271">
        <v>6048</v>
      </c>
      <c r="M271">
        <v>27</v>
      </c>
    </row>
    <row r="272" spans="3:13" x14ac:dyDescent="0.35">
      <c r="C272" t="s">
        <v>26</v>
      </c>
      <c r="D272" t="s">
        <v>17</v>
      </c>
      <c r="E272" t="s">
        <v>34</v>
      </c>
      <c r="F272" s="2">
        <v>630</v>
      </c>
      <c r="G272" s="3">
        <v>36</v>
      </c>
      <c r="I272" t="s">
        <v>11</v>
      </c>
      <c r="J272" t="s">
        <v>30</v>
      </c>
      <c r="K272" t="s">
        <v>41</v>
      </c>
      <c r="L272">
        <v>6832</v>
      </c>
      <c r="M272">
        <v>27</v>
      </c>
    </row>
    <row r="273" spans="3:13" x14ac:dyDescent="0.35">
      <c r="C273" t="s">
        <v>5</v>
      </c>
      <c r="D273" t="s">
        <v>20</v>
      </c>
      <c r="E273" t="s">
        <v>38</v>
      </c>
      <c r="F273" s="2">
        <v>623</v>
      </c>
      <c r="G273" s="3">
        <v>51</v>
      </c>
      <c r="I273" t="s">
        <v>8</v>
      </c>
      <c r="J273" t="s">
        <v>17</v>
      </c>
      <c r="K273" t="s">
        <v>15</v>
      </c>
      <c r="L273">
        <v>9660</v>
      </c>
      <c r="M273">
        <v>27</v>
      </c>
    </row>
    <row r="274" spans="3:13" x14ac:dyDescent="0.35">
      <c r="C274" t="s">
        <v>13</v>
      </c>
      <c r="D274" t="s">
        <v>9</v>
      </c>
      <c r="E274" t="s">
        <v>36</v>
      </c>
      <c r="F274" s="2">
        <v>609</v>
      </c>
      <c r="G274" s="3">
        <v>99</v>
      </c>
      <c r="I274" t="s">
        <v>23</v>
      </c>
      <c r="J274" t="s">
        <v>30</v>
      </c>
      <c r="K274" t="s">
        <v>37</v>
      </c>
      <c r="L274">
        <v>3829</v>
      </c>
      <c r="M274">
        <v>24</v>
      </c>
    </row>
    <row r="275" spans="3:13" x14ac:dyDescent="0.35">
      <c r="C275" t="s">
        <v>5</v>
      </c>
      <c r="D275" t="s">
        <v>20</v>
      </c>
      <c r="E275" t="s">
        <v>42</v>
      </c>
      <c r="F275" s="2">
        <v>609</v>
      </c>
      <c r="G275" s="3">
        <v>87</v>
      </c>
      <c r="I275" t="s">
        <v>35</v>
      </c>
      <c r="J275" t="s">
        <v>30</v>
      </c>
      <c r="K275" t="s">
        <v>22</v>
      </c>
      <c r="L275">
        <v>4053</v>
      </c>
      <c r="M275">
        <v>24</v>
      </c>
    </row>
    <row r="276" spans="3:13" x14ac:dyDescent="0.35">
      <c r="C276" t="s">
        <v>35</v>
      </c>
      <c r="D276" t="s">
        <v>9</v>
      </c>
      <c r="E276" t="s">
        <v>41</v>
      </c>
      <c r="F276" s="2">
        <v>567</v>
      </c>
      <c r="G276" s="3">
        <v>228</v>
      </c>
      <c r="I276" t="s">
        <v>13</v>
      </c>
      <c r="J276" t="s">
        <v>20</v>
      </c>
      <c r="K276" t="s">
        <v>18</v>
      </c>
      <c r="L276">
        <v>154</v>
      </c>
      <c r="M276">
        <v>21</v>
      </c>
    </row>
    <row r="277" spans="3:13" x14ac:dyDescent="0.35">
      <c r="C277" t="s">
        <v>16</v>
      </c>
      <c r="D277" t="s">
        <v>6</v>
      </c>
      <c r="E277" t="s">
        <v>7</v>
      </c>
      <c r="F277" s="2">
        <v>560</v>
      </c>
      <c r="G277" s="3">
        <v>81</v>
      </c>
      <c r="I277" t="s">
        <v>23</v>
      </c>
      <c r="J277" t="s">
        <v>9</v>
      </c>
      <c r="K277" t="s">
        <v>39</v>
      </c>
      <c r="L277">
        <v>2478</v>
      </c>
      <c r="M277">
        <v>21</v>
      </c>
    </row>
    <row r="278" spans="3:13" x14ac:dyDescent="0.35">
      <c r="C278" t="s">
        <v>26</v>
      </c>
      <c r="D278" t="s">
        <v>9</v>
      </c>
      <c r="E278" t="s">
        <v>36</v>
      </c>
      <c r="F278" s="2">
        <v>553</v>
      </c>
      <c r="G278" s="3">
        <v>15</v>
      </c>
      <c r="I278" t="s">
        <v>25</v>
      </c>
      <c r="J278" t="s">
        <v>20</v>
      </c>
      <c r="K278" t="s">
        <v>10</v>
      </c>
      <c r="L278">
        <v>5075</v>
      </c>
      <c r="M278">
        <v>21</v>
      </c>
    </row>
    <row r="279" spans="3:13" x14ac:dyDescent="0.35">
      <c r="C279" t="s">
        <v>16</v>
      </c>
      <c r="D279" t="s">
        <v>30</v>
      </c>
      <c r="E279" t="s">
        <v>12</v>
      </c>
      <c r="F279" s="2">
        <v>525</v>
      </c>
      <c r="G279" s="3">
        <v>48</v>
      </c>
      <c r="I279" t="s">
        <v>25</v>
      </c>
      <c r="J279" t="s">
        <v>30</v>
      </c>
      <c r="K279" t="s">
        <v>39</v>
      </c>
      <c r="L279">
        <v>6986</v>
      </c>
      <c r="M279">
        <v>21</v>
      </c>
    </row>
    <row r="280" spans="3:13" x14ac:dyDescent="0.35">
      <c r="C280" t="s">
        <v>25</v>
      </c>
      <c r="D280" t="s">
        <v>6</v>
      </c>
      <c r="E280" t="s">
        <v>22</v>
      </c>
      <c r="F280" s="2">
        <v>518</v>
      </c>
      <c r="G280" s="3">
        <v>75</v>
      </c>
      <c r="I280" t="s">
        <v>5</v>
      </c>
      <c r="J280" t="s">
        <v>6</v>
      </c>
      <c r="K280" t="s">
        <v>36</v>
      </c>
      <c r="L280">
        <v>7693</v>
      </c>
      <c r="M280">
        <v>21</v>
      </c>
    </row>
    <row r="281" spans="3:13" x14ac:dyDescent="0.35">
      <c r="C281" t="s">
        <v>16</v>
      </c>
      <c r="D281" t="s">
        <v>14</v>
      </c>
      <c r="E281" t="s">
        <v>41</v>
      </c>
      <c r="F281" s="2">
        <v>497</v>
      </c>
      <c r="G281" s="3">
        <v>63</v>
      </c>
      <c r="I281" t="s">
        <v>25</v>
      </c>
      <c r="J281" t="s">
        <v>6</v>
      </c>
      <c r="K281" t="s">
        <v>18</v>
      </c>
      <c r="L281">
        <v>8813</v>
      </c>
      <c r="M281">
        <v>21</v>
      </c>
    </row>
    <row r="282" spans="3:13" x14ac:dyDescent="0.35">
      <c r="C282" t="s">
        <v>25</v>
      </c>
      <c r="D282" t="s">
        <v>9</v>
      </c>
      <c r="E282" t="s">
        <v>22</v>
      </c>
      <c r="F282" s="2">
        <v>490</v>
      </c>
      <c r="G282" s="3">
        <v>84</v>
      </c>
      <c r="I282" t="s">
        <v>26</v>
      </c>
      <c r="J282" t="s">
        <v>14</v>
      </c>
      <c r="K282" t="s">
        <v>29</v>
      </c>
      <c r="L282">
        <v>11417</v>
      </c>
      <c r="M282">
        <v>21</v>
      </c>
    </row>
    <row r="283" spans="3:13" x14ac:dyDescent="0.35">
      <c r="C283" t="s">
        <v>16</v>
      </c>
      <c r="D283" t="s">
        <v>20</v>
      </c>
      <c r="E283" t="s">
        <v>18</v>
      </c>
      <c r="F283" s="2">
        <v>469</v>
      </c>
      <c r="G283" s="3">
        <v>75</v>
      </c>
      <c r="I283" t="s">
        <v>26</v>
      </c>
      <c r="J283" t="s">
        <v>6</v>
      </c>
      <c r="K283" t="s">
        <v>36</v>
      </c>
      <c r="L283">
        <v>238</v>
      </c>
      <c r="M283">
        <v>18</v>
      </c>
    </row>
    <row r="284" spans="3:13" x14ac:dyDescent="0.35">
      <c r="C284" t="s">
        <v>8</v>
      </c>
      <c r="D284" t="s">
        <v>6</v>
      </c>
      <c r="E284" t="s">
        <v>41</v>
      </c>
      <c r="F284" s="2">
        <v>434</v>
      </c>
      <c r="G284" s="3">
        <v>87</v>
      </c>
      <c r="I284" t="s">
        <v>27</v>
      </c>
      <c r="J284" t="s">
        <v>14</v>
      </c>
      <c r="K284" t="s">
        <v>36</v>
      </c>
      <c r="L284">
        <v>1281</v>
      </c>
      <c r="M284">
        <v>18</v>
      </c>
    </row>
    <row r="285" spans="3:13" x14ac:dyDescent="0.35">
      <c r="C285" t="s">
        <v>25</v>
      </c>
      <c r="D285" t="s">
        <v>17</v>
      </c>
      <c r="E285" t="s">
        <v>15</v>
      </c>
      <c r="F285" s="2">
        <v>385</v>
      </c>
      <c r="G285" s="3">
        <v>249</v>
      </c>
      <c r="I285" t="s">
        <v>27</v>
      </c>
      <c r="J285" t="s">
        <v>30</v>
      </c>
      <c r="K285" t="s">
        <v>33</v>
      </c>
      <c r="L285">
        <v>2583</v>
      </c>
      <c r="M285">
        <v>18</v>
      </c>
    </row>
    <row r="286" spans="3:13" x14ac:dyDescent="0.35">
      <c r="C286" t="s">
        <v>8</v>
      </c>
      <c r="D286" t="s">
        <v>9</v>
      </c>
      <c r="E286" t="s">
        <v>19</v>
      </c>
      <c r="F286" s="2">
        <v>357</v>
      </c>
      <c r="G286" s="3">
        <v>126</v>
      </c>
      <c r="I286" t="s">
        <v>26</v>
      </c>
      <c r="J286" t="s">
        <v>9</v>
      </c>
      <c r="K286" t="s">
        <v>36</v>
      </c>
      <c r="L286">
        <v>553</v>
      </c>
      <c r="M286">
        <v>15</v>
      </c>
    </row>
    <row r="287" spans="3:13" x14ac:dyDescent="0.35">
      <c r="C287" t="s">
        <v>13</v>
      </c>
      <c r="D287" t="s">
        <v>30</v>
      </c>
      <c r="E287" t="s">
        <v>22</v>
      </c>
      <c r="F287" s="2">
        <v>336</v>
      </c>
      <c r="G287" s="3">
        <v>144</v>
      </c>
      <c r="I287" t="s">
        <v>16</v>
      </c>
      <c r="J287" t="s">
        <v>30</v>
      </c>
      <c r="K287" t="s">
        <v>37</v>
      </c>
      <c r="L287">
        <v>1442</v>
      </c>
      <c r="M287">
        <v>15</v>
      </c>
    </row>
    <row r="288" spans="3:13" x14ac:dyDescent="0.35">
      <c r="C288" t="s">
        <v>23</v>
      </c>
      <c r="D288" t="s">
        <v>14</v>
      </c>
      <c r="E288" t="s">
        <v>10</v>
      </c>
      <c r="F288" s="2">
        <v>280</v>
      </c>
      <c r="G288" s="3">
        <v>87</v>
      </c>
      <c r="I288" t="s">
        <v>25</v>
      </c>
      <c r="J288" t="s">
        <v>9</v>
      </c>
      <c r="K288" t="s">
        <v>15</v>
      </c>
      <c r="L288">
        <v>2415</v>
      </c>
      <c r="M288">
        <v>15</v>
      </c>
    </row>
    <row r="289" spans="3:13" x14ac:dyDescent="0.35">
      <c r="C289" t="s">
        <v>11</v>
      </c>
      <c r="D289" t="s">
        <v>6</v>
      </c>
      <c r="E289" t="s">
        <v>12</v>
      </c>
      <c r="F289" s="2">
        <v>259</v>
      </c>
      <c r="G289" s="3">
        <v>207</v>
      </c>
      <c r="I289" t="s">
        <v>25</v>
      </c>
      <c r="J289" t="s">
        <v>14</v>
      </c>
      <c r="K289" t="s">
        <v>34</v>
      </c>
      <c r="L289">
        <v>6314</v>
      </c>
      <c r="M289">
        <v>15</v>
      </c>
    </row>
    <row r="290" spans="3:13" x14ac:dyDescent="0.35">
      <c r="C290" t="s">
        <v>26</v>
      </c>
      <c r="D290" t="s">
        <v>30</v>
      </c>
      <c r="E290" t="s">
        <v>31</v>
      </c>
      <c r="F290" s="2">
        <v>252</v>
      </c>
      <c r="G290" s="3">
        <v>54</v>
      </c>
      <c r="I290" t="s">
        <v>25</v>
      </c>
      <c r="J290" t="s">
        <v>6</v>
      </c>
      <c r="K290" t="s">
        <v>24</v>
      </c>
      <c r="L290">
        <v>4991</v>
      </c>
      <c r="M290">
        <v>12</v>
      </c>
    </row>
    <row r="291" spans="3:13" x14ac:dyDescent="0.35">
      <c r="C291" t="s">
        <v>35</v>
      </c>
      <c r="D291" t="s">
        <v>6</v>
      </c>
      <c r="E291" t="s">
        <v>41</v>
      </c>
      <c r="F291" s="2">
        <v>245</v>
      </c>
      <c r="G291" s="3">
        <v>288</v>
      </c>
      <c r="I291" t="s">
        <v>5</v>
      </c>
      <c r="J291" t="s">
        <v>17</v>
      </c>
      <c r="K291" t="s">
        <v>22</v>
      </c>
      <c r="L291">
        <v>5817</v>
      </c>
      <c r="M291">
        <v>12</v>
      </c>
    </row>
    <row r="292" spans="3:13" x14ac:dyDescent="0.35">
      <c r="C292" t="s">
        <v>26</v>
      </c>
      <c r="D292" t="s">
        <v>6</v>
      </c>
      <c r="E292" t="s">
        <v>36</v>
      </c>
      <c r="F292" s="2">
        <v>238</v>
      </c>
      <c r="G292" s="3">
        <v>18</v>
      </c>
      <c r="I292" t="s">
        <v>11</v>
      </c>
      <c r="J292" t="s">
        <v>20</v>
      </c>
      <c r="K292" t="s">
        <v>28</v>
      </c>
      <c r="L292">
        <v>2408</v>
      </c>
      <c r="M292">
        <v>9</v>
      </c>
    </row>
    <row r="293" spans="3:13" x14ac:dyDescent="0.35">
      <c r="C293" t="s">
        <v>5</v>
      </c>
      <c r="D293" t="s">
        <v>14</v>
      </c>
      <c r="E293" t="s">
        <v>12</v>
      </c>
      <c r="F293" s="2">
        <v>217</v>
      </c>
      <c r="G293" s="3">
        <v>36</v>
      </c>
      <c r="I293" t="s">
        <v>25</v>
      </c>
      <c r="J293" t="s">
        <v>9</v>
      </c>
      <c r="K293" t="s">
        <v>12</v>
      </c>
      <c r="L293">
        <v>2744</v>
      </c>
      <c r="M293">
        <v>9</v>
      </c>
    </row>
    <row r="294" spans="3:13" x14ac:dyDescent="0.35">
      <c r="C294" t="s">
        <v>26</v>
      </c>
      <c r="D294" t="s">
        <v>14</v>
      </c>
      <c r="E294" t="s">
        <v>28</v>
      </c>
      <c r="F294" s="2">
        <v>189</v>
      </c>
      <c r="G294" s="3">
        <v>48</v>
      </c>
      <c r="I294" t="s">
        <v>13</v>
      </c>
      <c r="J294" t="s">
        <v>6</v>
      </c>
      <c r="K294" t="s">
        <v>41</v>
      </c>
      <c r="L294">
        <v>2933</v>
      </c>
      <c r="M294">
        <v>9</v>
      </c>
    </row>
    <row r="295" spans="3:13" x14ac:dyDescent="0.35">
      <c r="C295" t="s">
        <v>25</v>
      </c>
      <c r="D295" t="s">
        <v>6</v>
      </c>
      <c r="E295" t="s">
        <v>21</v>
      </c>
      <c r="F295" s="2">
        <v>182</v>
      </c>
      <c r="G295" s="3">
        <v>48</v>
      </c>
      <c r="I295" t="s">
        <v>35</v>
      </c>
      <c r="J295" t="s">
        <v>30</v>
      </c>
      <c r="K295" t="s">
        <v>42</v>
      </c>
      <c r="L295">
        <v>4991</v>
      </c>
      <c r="M295">
        <v>9</v>
      </c>
    </row>
    <row r="296" spans="3:13" x14ac:dyDescent="0.35">
      <c r="C296" t="s">
        <v>8</v>
      </c>
      <c r="D296" t="s">
        <v>20</v>
      </c>
      <c r="E296" t="s">
        <v>22</v>
      </c>
      <c r="F296" s="2">
        <v>168</v>
      </c>
      <c r="G296" s="3">
        <v>84</v>
      </c>
      <c r="I296" t="s">
        <v>16</v>
      </c>
      <c r="J296" t="s">
        <v>14</v>
      </c>
      <c r="K296" t="s">
        <v>10</v>
      </c>
      <c r="L296">
        <v>6118</v>
      </c>
      <c r="M296">
        <v>9</v>
      </c>
    </row>
    <row r="297" spans="3:13" x14ac:dyDescent="0.35">
      <c r="C297" t="s">
        <v>13</v>
      </c>
      <c r="D297" t="s">
        <v>20</v>
      </c>
      <c r="E297" t="s">
        <v>18</v>
      </c>
      <c r="F297" s="2">
        <v>154</v>
      </c>
      <c r="G297" s="3">
        <v>21</v>
      </c>
      <c r="I297" t="s">
        <v>16</v>
      </c>
      <c r="J297" t="s">
        <v>20</v>
      </c>
      <c r="K297" t="s">
        <v>29</v>
      </c>
      <c r="L297">
        <v>938</v>
      </c>
      <c r="M297">
        <v>6</v>
      </c>
    </row>
    <row r="298" spans="3:13" x14ac:dyDescent="0.35">
      <c r="C298" t="s">
        <v>13</v>
      </c>
      <c r="D298" t="s">
        <v>14</v>
      </c>
      <c r="E298" t="s">
        <v>42</v>
      </c>
      <c r="F298" s="2">
        <v>98</v>
      </c>
      <c r="G298" s="3">
        <v>204</v>
      </c>
      <c r="I298" t="s">
        <v>35</v>
      </c>
      <c r="J298" t="s">
        <v>9</v>
      </c>
      <c r="K298" t="s">
        <v>37</v>
      </c>
      <c r="L298">
        <v>2562</v>
      </c>
      <c r="M298">
        <v>6</v>
      </c>
    </row>
    <row r="299" spans="3:13" x14ac:dyDescent="0.35">
      <c r="C299" t="s">
        <v>11</v>
      </c>
      <c r="D299" t="s">
        <v>9</v>
      </c>
      <c r="E299" t="s">
        <v>42</v>
      </c>
      <c r="F299" s="2">
        <v>98</v>
      </c>
      <c r="G299" s="3">
        <v>159</v>
      </c>
      <c r="I299" t="s">
        <v>16</v>
      </c>
      <c r="J299" t="s">
        <v>6</v>
      </c>
      <c r="K299" t="s">
        <v>42</v>
      </c>
      <c r="L299">
        <v>6818</v>
      </c>
      <c r="M299">
        <v>6</v>
      </c>
    </row>
    <row r="300" spans="3:13" x14ac:dyDescent="0.35">
      <c r="C300" t="s">
        <v>35</v>
      </c>
      <c r="D300" t="s">
        <v>20</v>
      </c>
      <c r="E300" t="s">
        <v>31</v>
      </c>
      <c r="F300" s="2">
        <v>63</v>
      </c>
      <c r="G300" s="3">
        <v>123</v>
      </c>
      <c r="I300" t="s">
        <v>16</v>
      </c>
      <c r="J300" t="s">
        <v>17</v>
      </c>
      <c r="K300" t="s">
        <v>38</v>
      </c>
      <c r="L300">
        <v>2989</v>
      </c>
      <c r="M300">
        <v>3</v>
      </c>
    </row>
    <row r="301" spans="3:13" x14ac:dyDescent="0.35">
      <c r="C301" t="s">
        <v>26</v>
      </c>
      <c r="D301" t="s">
        <v>20</v>
      </c>
      <c r="E301" t="s">
        <v>31</v>
      </c>
      <c r="F301" s="2">
        <v>56</v>
      </c>
      <c r="G301" s="3">
        <v>51</v>
      </c>
      <c r="I301" t="s">
        <v>26</v>
      </c>
      <c r="J301" t="s">
        <v>20</v>
      </c>
      <c r="K301" t="s">
        <v>12</v>
      </c>
      <c r="L301">
        <v>3549</v>
      </c>
      <c r="M301">
        <v>3</v>
      </c>
    </row>
    <row r="302" spans="3:13" x14ac:dyDescent="0.35">
      <c r="C302" t="s">
        <v>8</v>
      </c>
      <c r="D302" t="s">
        <v>6</v>
      </c>
      <c r="E302" t="s">
        <v>7</v>
      </c>
      <c r="F302" s="2">
        <v>42</v>
      </c>
      <c r="G302" s="3">
        <v>150</v>
      </c>
      <c r="I302" t="s">
        <v>13</v>
      </c>
      <c r="J302" t="s">
        <v>20</v>
      </c>
      <c r="K302" t="s">
        <v>22</v>
      </c>
      <c r="L302">
        <v>5915</v>
      </c>
      <c r="M302">
        <v>3</v>
      </c>
    </row>
    <row r="303" spans="3:13" x14ac:dyDescent="0.35">
      <c r="C303" t="s">
        <v>27</v>
      </c>
      <c r="D303" t="s">
        <v>17</v>
      </c>
      <c r="E303" t="s">
        <v>29</v>
      </c>
      <c r="F303" s="2">
        <v>21</v>
      </c>
      <c r="G303" s="3">
        <v>168</v>
      </c>
      <c r="I303" t="s">
        <v>25</v>
      </c>
      <c r="J303" t="s">
        <v>14</v>
      </c>
      <c r="K303" t="s">
        <v>15</v>
      </c>
      <c r="L303">
        <v>6111</v>
      </c>
      <c r="M303">
        <v>3</v>
      </c>
    </row>
    <row r="304" spans="3:13" x14ac:dyDescent="0.35">
      <c r="C304" t="s">
        <v>5</v>
      </c>
      <c r="D304" t="s">
        <v>17</v>
      </c>
      <c r="E304" t="s">
        <v>32</v>
      </c>
      <c r="F304" s="2">
        <v>0</v>
      </c>
      <c r="G304" s="3">
        <v>135</v>
      </c>
      <c r="I304" t="s">
        <v>23</v>
      </c>
      <c r="J304" t="s">
        <v>6</v>
      </c>
      <c r="K304" t="s">
        <v>42</v>
      </c>
      <c r="L304">
        <v>5306</v>
      </c>
      <c r="M304">
        <v>0</v>
      </c>
    </row>
  </sheetData>
  <conditionalFormatting sqref="F5:F304">
    <cfRule type="colorScale" priority="6">
      <colorScale>
        <cfvo type="min"/>
        <cfvo type="percentile" val="50"/>
        <cfvo type="max"/>
        <color rgb="FFF8696B"/>
        <color rgb="FFFFEB84"/>
        <color rgb="FF63BE7B"/>
      </colorScale>
    </cfRule>
  </conditionalFormatting>
  <conditionalFormatting sqref="G4:G1048576 G1">
    <cfRule type="dataBar" priority="5">
      <dataBar>
        <cfvo type="min"/>
        <cfvo type="max"/>
        <color rgb="FF638EC6"/>
      </dataBar>
      <extLst>
        <ext xmlns:x14="http://schemas.microsoft.com/office/spreadsheetml/2009/9/main" uri="{B025F937-C7B1-47D3-B67F-A62EFF666E3E}">
          <x14:id>{AE7570CE-F580-4980-AB45-81823F493B9D}</x14:id>
        </ext>
      </extLst>
    </cfRule>
  </conditionalFormatting>
  <conditionalFormatting sqref="M4">
    <cfRule type="dataBar" priority="3">
      <dataBar>
        <cfvo type="min"/>
        <cfvo type="max"/>
        <color rgb="FF638EC6"/>
      </dataBar>
      <extLst>
        <ext xmlns:x14="http://schemas.microsoft.com/office/spreadsheetml/2009/9/main" uri="{B025F937-C7B1-47D3-B67F-A62EFF666E3E}">
          <x14:id>{09019461-B56D-403F-AE3E-DDD087086B09}</x14:id>
        </ext>
      </extLst>
    </cfRule>
  </conditionalFormatting>
  <conditionalFormatting sqref="L5:L304">
    <cfRule type="aboveAverage" dxfId="26" priority="2"/>
  </conditionalFormatting>
  <conditionalFormatting sqref="M5:M304">
    <cfRule type="duplicateValues" dxfId="25" priority="1"/>
  </conditionalFormatting>
  <pageMargins left="0.7" right="0.7" top="0.75" bottom="0.75" header="0.3" footer="0.3"/>
  <tableParts count="2">
    <tablePart r:id="rId1"/>
    <tablePart r:id="rId2"/>
  </tableParts>
  <extLst>
    <ext xmlns:x14="http://schemas.microsoft.com/office/spreadsheetml/2009/9/main" uri="{78C0D931-6437-407d-A8EE-F0AAD7539E65}">
      <x14:conditionalFormattings>
        <x14:conditionalFormatting xmlns:xm="http://schemas.microsoft.com/office/excel/2006/main">
          <x14:cfRule type="dataBar" id="{AE7570CE-F580-4980-AB45-81823F493B9D}">
            <x14:dataBar minLength="0" maxLength="100" border="1" negativeBarBorderColorSameAsPositive="0">
              <x14:cfvo type="autoMin"/>
              <x14:cfvo type="autoMax"/>
              <x14:borderColor rgb="FF638EC6"/>
              <x14:negativeFillColor rgb="FFFF0000"/>
              <x14:negativeBorderColor rgb="FFFF0000"/>
              <x14:axisColor rgb="FF000000"/>
            </x14:dataBar>
          </x14:cfRule>
          <xm:sqref>G4:G1048576 G1</xm:sqref>
        </x14:conditionalFormatting>
        <x14:conditionalFormatting xmlns:xm="http://schemas.microsoft.com/office/excel/2006/main">
          <x14:cfRule type="dataBar" id="{09019461-B56D-403F-AE3E-DDD087086B09}">
            <x14:dataBar minLength="0" maxLength="100" border="1" negativeBarBorderColorSameAsPositive="0">
              <x14:cfvo type="autoMin"/>
              <x14:cfvo type="autoMax"/>
              <x14:borderColor rgb="FF638EC6"/>
              <x14:negativeFillColor rgb="FFFF0000"/>
              <x14:negativeBorderColor rgb="FFFF0000"/>
              <x14:axisColor rgb="FF000000"/>
            </x14:dataBar>
          </x14:cfRule>
          <xm:sqref>M4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C4A0D-CBF7-45DF-A0FF-3EAC1401307E}">
  <dimension ref="A1:H13"/>
  <sheetViews>
    <sheetView showGridLines="0" workbookViewId="0">
      <selection activeCell="C3" sqref="C3"/>
    </sheetView>
  </sheetViews>
  <sheetFormatPr defaultRowHeight="14.5" x14ac:dyDescent="0.35"/>
  <cols>
    <col min="1" max="1" width="3.6328125" customWidth="1"/>
    <col min="2" max="2" width="5.6328125" customWidth="1"/>
    <col min="3" max="3" width="12.36328125" customWidth="1"/>
    <col min="4" max="4" width="12.453125" customWidth="1"/>
    <col min="5" max="5" width="5.6328125" customWidth="1"/>
    <col min="7" max="7" width="5.6328125" customWidth="1"/>
  </cols>
  <sheetData>
    <row r="1" spans="1:8" s="6" customFormat="1" ht="39.5" x14ac:dyDescent="0.95">
      <c r="A1" s="7"/>
      <c r="B1" s="4">
        <v>3</v>
      </c>
      <c r="C1" s="5" t="s">
        <v>57</v>
      </c>
    </row>
    <row r="2" spans="1:8" x14ac:dyDescent="0.35">
      <c r="E2" s="14"/>
    </row>
    <row r="3" spans="1:8" ht="18.5" x14ac:dyDescent="0.45">
      <c r="C3" s="8" t="s">
        <v>58</v>
      </c>
      <c r="D3" s="13" t="s">
        <v>3</v>
      </c>
      <c r="E3" s="15" t="s">
        <v>60</v>
      </c>
      <c r="F3" s="13" t="s">
        <v>4</v>
      </c>
      <c r="G3" s="16" t="s">
        <v>61</v>
      </c>
    </row>
    <row r="4" spans="1:8" x14ac:dyDescent="0.35">
      <c r="C4" t="s">
        <v>30</v>
      </c>
      <c r="D4" s="12">
        <f>SUMIF(data[Geography], sales_by_country[[#This Row],[Country]],data[Amount])</f>
        <v>252469</v>
      </c>
      <c r="E4" s="3">
        <f>sales_by_country[[#This Row],[Amount]]</f>
        <v>252469</v>
      </c>
      <c r="F4" s="17">
        <f>SUMIF(data[Geography], sales_by_country[[#This Row],[Country]],data[Units])</f>
        <v>8760</v>
      </c>
      <c r="G4" s="3">
        <f>SUMIF(data[Geography], sales_by_country[[#This Row],[Country]],data[Units])</f>
        <v>8760</v>
      </c>
    </row>
    <row r="5" spans="1:8" x14ac:dyDescent="0.35">
      <c r="C5" t="s">
        <v>14</v>
      </c>
      <c r="D5" s="12">
        <f>SUMIF(data[Geography], sales_by_country[[#This Row],[Country]],data[Amount])</f>
        <v>237944</v>
      </c>
      <c r="E5" s="3">
        <f>sales_by_country[[#This Row],[Amount]]</f>
        <v>237944</v>
      </c>
      <c r="F5" s="17">
        <f>SUMIF(data[Geography], sales_by_country[[#This Row],[Country]],data[Units])</f>
        <v>7302</v>
      </c>
      <c r="G5" s="3">
        <f>SUMIF(data[Geography], sales_by_country[[#This Row],[Country]],data[Units])</f>
        <v>7302</v>
      </c>
    </row>
    <row r="6" spans="1:8" x14ac:dyDescent="0.35">
      <c r="C6" t="s">
        <v>6</v>
      </c>
      <c r="D6" s="12">
        <f>SUMIF(data[Geography], sales_by_country[[#This Row],[Country]],data[Amount])</f>
        <v>218813</v>
      </c>
      <c r="E6" s="3">
        <f>sales_by_country[[#This Row],[Amount]]</f>
        <v>218813</v>
      </c>
      <c r="F6" s="17">
        <f>SUMIF(data[Geography], sales_by_country[[#This Row],[Country]],data[Units])</f>
        <v>7431</v>
      </c>
      <c r="G6" s="3">
        <f>SUMIF(data[Geography], sales_by_country[[#This Row],[Country]],data[Units])</f>
        <v>7431</v>
      </c>
    </row>
    <row r="7" spans="1:8" x14ac:dyDescent="0.35">
      <c r="C7" t="s">
        <v>9</v>
      </c>
      <c r="D7" s="12">
        <f>SUMIF(data[Geography], sales_by_country[[#This Row],[Country]],data[Amount])</f>
        <v>189434</v>
      </c>
      <c r="E7" s="3">
        <f>sales_by_country[[#This Row],[Amount]]</f>
        <v>189434</v>
      </c>
      <c r="F7" s="17">
        <f>SUMIF(data[Geography], sales_by_country[[#This Row],[Country]],data[Units])</f>
        <v>10158</v>
      </c>
      <c r="G7" s="3">
        <f>SUMIF(data[Geography], sales_by_country[[#This Row],[Country]],data[Units])</f>
        <v>10158</v>
      </c>
    </row>
    <row r="8" spans="1:8" x14ac:dyDescent="0.35">
      <c r="C8" t="s">
        <v>17</v>
      </c>
      <c r="D8" s="12">
        <f>SUMIF(data[Geography], sales_by_country[[#This Row],[Country]],data[Amount])</f>
        <v>173530</v>
      </c>
      <c r="E8" s="3">
        <f>sales_by_country[[#This Row],[Amount]]</f>
        <v>173530</v>
      </c>
      <c r="F8" s="17">
        <f>SUMIF(data[Geography], sales_by_country[[#This Row],[Country]],data[Units])</f>
        <v>5745</v>
      </c>
      <c r="G8" s="3">
        <f>SUMIF(data[Geography], sales_by_country[[#This Row],[Country]],data[Units])</f>
        <v>5745</v>
      </c>
    </row>
    <row r="9" spans="1:8" x14ac:dyDescent="0.35">
      <c r="C9" t="s">
        <v>20</v>
      </c>
      <c r="D9" s="12">
        <f>SUMIF(data[Geography], sales_by_country[[#This Row],[Country]],data[Amount])</f>
        <v>168679</v>
      </c>
      <c r="E9" s="3">
        <f>sales_by_country[[#This Row],[Amount]]</f>
        <v>168679</v>
      </c>
      <c r="F9" s="17">
        <f>SUMIF(data[Geography], sales_by_country[[#This Row],[Country]],data[Units])</f>
        <v>6264</v>
      </c>
      <c r="G9" s="3">
        <f>SUMIF(data[Geography], sales_by_country[[#This Row],[Country]],data[Units])</f>
        <v>6264</v>
      </c>
    </row>
    <row r="13" spans="1:8" x14ac:dyDescent="0.35">
      <c r="H13" s="11"/>
    </row>
  </sheetData>
  <conditionalFormatting sqref="G1">
    <cfRule type="dataBar" priority="3">
      <dataBar>
        <cfvo type="min"/>
        <cfvo type="max"/>
        <color rgb="FF638EC6"/>
      </dataBar>
      <extLst>
        <ext xmlns:x14="http://schemas.microsoft.com/office/spreadsheetml/2009/9/main" uri="{B025F937-C7B1-47D3-B67F-A62EFF666E3E}">
          <x14:id>{B7031330-FEB1-43D3-876F-24228A4A1BE5}</x14:id>
        </ext>
      </extLst>
    </cfRule>
  </conditionalFormatting>
  <conditionalFormatting sqref="E4:E9">
    <cfRule type="dataBar" priority="2">
      <dataBar showValue="0">
        <cfvo type="min"/>
        <cfvo type="max"/>
        <color rgb="FF63C384"/>
      </dataBar>
      <extLst>
        <ext xmlns:x14="http://schemas.microsoft.com/office/spreadsheetml/2009/9/main" uri="{B025F937-C7B1-47D3-B67F-A62EFF666E3E}">
          <x14:id>{30571B36-A83E-4935-940B-4F0C3DE84932}</x14:id>
        </ext>
      </extLst>
    </cfRule>
  </conditionalFormatting>
  <conditionalFormatting sqref="G4:G9">
    <cfRule type="dataBar" priority="1">
      <dataBar showValue="0">
        <cfvo type="min"/>
        <cfvo type="max"/>
        <color rgb="FF63C384"/>
      </dataBar>
      <extLst>
        <ext xmlns:x14="http://schemas.microsoft.com/office/spreadsheetml/2009/9/main" uri="{B025F937-C7B1-47D3-B67F-A62EFF666E3E}">
          <x14:id>{5E1BE170-F636-4719-959F-22FA7FA2DAD9}</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B7031330-FEB1-43D3-876F-24228A4A1BE5}">
            <x14:dataBar minLength="0" maxLength="100" border="1" negativeBarBorderColorSameAsPositive="0">
              <x14:cfvo type="autoMin"/>
              <x14:cfvo type="autoMax"/>
              <x14:borderColor rgb="FF638EC6"/>
              <x14:negativeFillColor rgb="FFFF0000"/>
              <x14:negativeBorderColor rgb="FFFF0000"/>
              <x14:axisColor rgb="FF000000"/>
            </x14:dataBar>
          </x14:cfRule>
          <xm:sqref>G1</xm:sqref>
        </x14:conditionalFormatting>
        <x14:conditionalFormatting xmlns:xm="http://schemas.microsoft.com/office/excel/2006/main">
          <x14:cfRule type="dataBar" id="{30571B36-A83E-4935-940B-4F0C3DE84932}">
            <x14:dataBar minLength="0" maxLength="100" border="1" negativeBarBorderColorSameAsPositive="0">
              <x14:cfvo type="autoMin"/>
              <x14:cfvo type="autoMax"/>
              <x14:borderColor rgb="FF63C384"/>
              <x14:negativeFillColor rgb="FFFF0000"/>
              <x14:negativeBorderColor rgb="FFFF0000"/>
              <x14:axisColor rgb="FF000000"/>
            </x14:dataBar>
          </x14:cfRule>
          <xm:sqref>E4:E9</xm:sqref>
        </x14:conditionalFormatting>
        <x14:conditionalFormatting xmlns:xm="http://schemas.microsoft.com/office/excel/2006/main">
          <x14:cfRule type="dataBar" id="{5E1BE170-F636-4719-959F-22FA7FA2DAD9}">
            <x14:dataBar minLength="0" maxLength="100" border="1" negativeBarBorderColorSameAsPositive="0">
              <x14:cfvo type="autoMin"/>
              <x14:cfvo type="autoMax"/>
              <x14:borderColor rgb="FF63C384"/>
              <x14:negativeFillColor rgb="FFFF0000"/>
              <x14:negativeBorderColor rgb="FFFF0000"/>
              <x14:axisColor rgb="FF000000"/>
            </x14:dataBar>
          </x14:cfRule>
          <xm:sqref>G4:G9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68E4-DA09-4D19-B56C-76E95648F56A}">
  <dimension ref="A1:L15"/>
  <sheetViews>
    <sheetView workbookViewId="0">
      <selection activeCell="I10" sqref="I10"/>
    </sheetView>
  </sheetViews>
  <sheetFormatPr defaultRowHeight="14.5" x14ac:dyDescent="0.35"/>
  <cols>
    <col min="1" max="1" width="3.6328125" customWidth="1"/>
    <col min="2" max="2" width="5.6328125" customWidth="1"/>
    <col min="4" max="4" width="13.81640625" customWidth="1"/>
    <col min="5" max="5" width="17.08984375" customWidth="1"/>
    <col min="6" max="6" width="5.7265625" customWidth="1"/>
    <col min="7" max="7" width="14.7265625" customWidth="1"/>
    <col min="8" max="8" width="5.81640625" customWidth="1"/>
  </cols>
  <sheetData>
    <row r="1" spans="1:12" s="6" customFormat="1" ht="39.5" x14ac:dyDescent="0.95">
      <c r="A1" s="7"/>
      <c r="B1" s="4">
        <v>4</v>
      </c>
      <c r="C1" s="5" t="s">
        <v>62</v>
      </c>
    </row>
    <row r="3" spans="1:12" ht="15.5" x14ac:dyDescent="0.35">
      <c r="J3" s="21" t="s">
        <v>68</v>
      </c>
    </row>
    <row r="4" spans="1:12" ht="18.5" x14ac:dyDescent="0.45">
      <c r="D4" s="22" t="s">
        <v>66</v>
      </c>
      <c r="E4" s="23" t="s">
        <v>64</v>
      </c>
      <c r="F4" s="23" t="s">
        <v>60</v>
      </c>
      <c r="G4" s="23" t="s">
        <v>65</v>
      </c>
      <c r="H4" t="s">
        <v>67</v>
      </c>
    </row>
    <row r="5" spans="1:12" x14ac:dyDescent="0.35">
      <c r="D5" s="19" t="s">
        <v>30</v>
      </c>
      <c r="E5" s="12">
        <v>252469</v>
      </c>
      <c r="F5" s="20">
        <v>252469</v>
      </c>
      <c r="G5" s="3">
        <v>8760</v>
      </c>
      <c r="H5" s="20">
        <v>8760</v>
      </c>
    </row>
    <row r="6" spans="1:12" x14ac:dyDescent="0.35">
      <c r="D6" s="19" t="s">
        <v>14</v>
      </c>
      <c r="E6" s="12">
        <v>237944</v>
      </c>
      <c r="F6" s="20">
        <v>237944</v>
      </c>
      <c r="G6" s="3">
        <v>7302</v>
      </c>
      <c r="H6" s="20">
        <v>7302</v>
      </c>
    </row>
    <row r="7" spans="1:12" x14ac:dyDescent="0.35">
      <c r="D7" s="19" t="s">
        <v>6</v>
      </c>
      <c r="E7" s="12">
        <v>218813</v>
      </c>
      <c r="F7" s="20">
        <v>218813</v>
      </c>
      <c r="G7" s="3">
        <v>7431</v>
      </c>
      <c r="H7" s="20">
        <v>7431</v>
      </c>
    </row>
    <row r="8" spans="1:12" x14ac:dyDescent="0.35">
      <c r="D8" s="19" t="s">
        <v>9</v>
      </c>
      <c r="E8" s="12">
        <v>189434</v>
      </c>
      <c r="F8" s="20">
        <v>189434</v>
      </c>
      <c r="G8" s="3">
        <v>10158</v>
      </c>
      <c r="H8" s="20">
        <v>10158</v>
      </c>
    </row>
    <row r="9" spans="1:12" x14ac:dyDescent="0.35">
      <c r="D9" s="19" t="s">
        <v>17</v>
      </c>
      <c r="E9" s="12">
        <v>173530</v>
      </c>
      <c r="F9" s="20">
        <v>173530</v>
      </c>
      <c r="G9" s="3">
        <v>5745</v>
      </c>
      <c r="H9" s="20">
        <v>5745</v>
      </c>
    </row>
    <row r="10" spans="1:12" x14ac:dyDescent="0.35">
      <c r="D10" s="19" t="s">
        <v>20</v>
      </c>
      <c r="E10" s="12">
        <v>168679</v>
      </c>
      <c r="F10" s="20">
        <v>168679</v>
      </c>
      <c r="G10" s="3">
        <v>6264</v>
      </c>
      <c r="H10" s="20">
        <v>6264</v>
      </c>
    </row>
    <row r="15" spans="1:12" x14ac:dyDescent="0.35">
      <c r="L15" t="s">
        <v>60</v>
      </c>
    </row>
  </sheetData>
  <conditionalFormatting sqref="G1">
    <cfRule type="dataBar" priority="3">
      <dataBar>
        <cfvo type="min"/>
        <cfvo type="max"/>
        <color rgb="FF638EC6"/>
      </dataBar>
      <extLst>
        <ext xmlns:x14="http://schemas.microsoft.com/office/spreadsheetml/2009/9/main" uri="{B025F937-C7B1-47D3-B67F-A62EFF666E3E}">
          <x14:id>{6A87B088-4207-4F62-9964-B3C585560341}</x14:id>
        </ext>
      </extLst>
    </cfRule>
  </conditionalFormatting>
  <conditionalFormatting pivot="1" sqref="F5:F10">
    <cfRule type="dataBar" priority="2">
      <dataBar showValue="0">
        <cfvo type="min"/>
        <cfvo type="max"/>
        <color rgb="FF638EC6"/>
      </dataBar>
      <extLst>
        <ext xmlns:x14="http://schemas.microsoft.com/office/spreadsheetml/2009/9/main" uri="{B025F937-C7B1-47D3-B67F-A62EFF666E3E}">
          <x14:id>{5831A6A6-570E-438F-B8F0-5DBF66235B7C}</x14:id>
        </ext>
      </extLst>
    </cfRule>
  </conditionalFormatting>
  <conditionalFormatting pivot="1" sqref="H5:H10">
    <cfRule type="dataBar" priority="1">
      <dataBar showValue="0">
        <cfvo type="min"/>
        <cfvo type="max"/>
        <color rgb="FF638EC6"/>
      </dataBar>
      <extLst>
        <ext xmlns:x14="http://schemas.microsoft.com/office/spreadsheetml/2009/9/main" uri="{B025F937-C7B1-47D3-B67F-A62EFF666E3E}">
          <x14:id>{3189D0B3-F224-4321-93F1-ACA1E783EFB9}</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x14:cfRule type="dataBar" id="{6A87B088-4207-4F62-9964-B3C585560341}">
            <x14:dataBar minLength="0" maxLength="100" border="1" negativeBarBorderColorSameAsPositive="0">
              <x14:cfvo type="autoMin"/>
              <x14:cfvo type="autoMax"/>
              <x14:borderColor rgb="FF638EC6"/>
              <x14:negativeFillColor rgb="FFFF0000"/>
              <x14:negativeBorderColor rgb="FFFF0000"/>
              <x14:axisColor rgb="FF000000"/>
            </x14:dataBar>
          </x14:cfRule>
          <xm:sqref>G1</xm:sqref>
        </x14:conditionalFormatting>
        <x14:conditionalFormatting xmlns:xm="http://schemas.microsoft.com/office/excel/2006/main" pivot="1">
          <x14:cfRule type="dataBar" id="{5831A6A6-570E-438F-B8F0-5DBF66235B7C}">
            <x14:dataBar minLength="0" maxLength="100" border="1" negativeBarBorderColorSameAsPositive="0">
              <x14:cfvo type="autoMin"/>
              <x14:cfvo type="autoMax"/>
              <x14:borderColor rgb="FF638EC6"/>
              <x14:negativeFillColor rgb="FFFF0000"/>
              <x14:negativeBorderColor rgb="FFFF0000"/>
              <x14:axisColor rgb="FF000000"/>
            </x14:dataBar>
          </x14:cfRule>
          <xm:sqref>F5:F10</xm:sqref>
        </x14:conditionalFormatting>
        <x14:conditionalFormatting xmlns:xm="http://schemas.microsoft.com/office/excel/2006/main" pivot="1">
          <x14:cfRule type="dataBar" id="{3189D0B3-F224-4321-93F1-ACA1E783EFB9}">
            <x14:dataBar minLength="0" maxLength="100" border="1" negativeBarBorderColorSameAsPositive="0">
              <x14:cfvo type="autoMin"/>
              <x14:cfvo type="autoMax"/>
              <x14:borderColor rgb="FF638EC6"/>
              <x14:negativeFillColor rgb="FFFF0000"/>
              <x14:negativeBorderColor rgb="FFFF0000"/>
              <x14:axisColor rgb="FF000000"/>
            </x14:dataBar>
          </x14:cfRule>
          <xm:sqref>H5:H10</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5FF38-BAFB-47EC-93D6-C023241CE729}">
  <dimension ref="A1:D9"/>
  <sheetViews>
    <sheetView workbookViewId="0">
      <selection sqref="A1:XFD1"/>
    </sheetView>
  </sheetViews>
  <sheetFormatPr defaultRowHeight="14.5" x14ac:dyDescent="0.35"/>
  <cols>
    <col min="1" max="1" width="3.6328125" customWidth="1"/>
    <col min="2" max="2" width="5.6328125" customWidth="1"/>
    <col min="3" max="3" width="18" bestFit="1" customWidth="1"/>
    <col min="4" max="6" width="12.08984375" bestFit="1" customWidth="1"/>
  </cols>
  <sheetData>
    <row r="1" spans="1:4" s="6" customFormat="1" ht="39.5" x14ac:dyDescent="0.95">
      <c r="A1" s="7"/>
      <c r="B1" s="4">
        <v>5</v>
      </c>
      <c r="C1" s="5" t="s">
        <v>69</v>
      </c>
    </row>
    <row r="3" spans="1:4" x14ac:dyDescent="0.35">
      <c r="C3" s="18" t="s">
        <v>2</v>
      </c>
      <c r="D3" t="s">
        <v>70</v>
      </c>
    </row>
    <row r="4" spans="1:4" x14ac:dyDescent="0.35">
      <c r="C4" s="19" t="s">
        <v>37</v>
      </c>
      <c r="D4" s="10">
        <v>44.990867579908674</v>
      </c>
    </row>
    <row r="5" spans="1:4" x14ac:dyDescent="0.35">
      <c r="C5" s="19" t="s">
        <v>19</v>
      </c>
      <c r="D5" s="10">
        <v>37.303128371089535</v>
      </c>
    </row>
    <row r="6" spans="1:4" x14ac:dyDescent="0.35">
      <c r="C6" s="19" t="s">
        <v>38</v>
      </c>
      <c r="D6" s="10">
        <v>33.88697318007663</v>
      </c>
    </row>
    <row r="7" spans="1:4" x14ac:dyDescent="0.35">
      <c r="C7" s="19" t="s">
        <v>42</v>
      </c>
      <c r="D7" s="10">
        <v>32.807189542483663</v>
      </c>
    </row>
    <row r="8" spans="1:4" x14ac:dyDescent="0.35">
      <c r="C8" s="19" t="s">
        <v>22</v>
      </c>
      <c r="D8" s="10">
        <v>32.301656920077974</v>
      </c>
    </row>
    <row r="9" spans="1:4" x14ac:dyDescent="0.35">
      <c r="C9" s="19" t="s">
        <v>63</v>
      </c>
      <c r="D9" s="10">
        <v>35.949565217391303</v>
      </c>
    </row>
  </sheetData>
  <conditionalFormatting sqref="G1">
    <cfRule type="dataBar" priority="1">
      <dataBar>
        <cfvo type="min"/>
        <cfvo type="max"/>
        <color rgb="FF638EC6"/>
      </dataBar>
      <extLst>
        <ext xmlns:x14="http://schemas.microsoft.com/office/spreadsheetml/2009/9/main" uri="{B025F937-C7B1-47D3-B67F-A62EFF666E3E}">
          <x14:id>{A8AA8244-58DA-4B64-AA0A-8E5CF5AF589B}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A8AA8244-58DA-4B64-AA0A-8E5CF5AF589B}">
            <x14:dataBar minLength="0" maxLength="100" border="1" negativeBarBorderColorSameAsPositive="0">
              <x14:cfvo type="autoMin"/>
              <x14:cfvo type="autoMax"/>
              <x14:borderColor rgb="FF638EC6"/>
              <x14:negativeFillColor rgb="FFFF0000"/>
              <x14:negativeBorderColor rgb="FFFF0000"/>
              <x14:axisColor rgb="FF000000"/>
            </x14:dataBar>
          </x14:cfRule>
          <xm:sqref>G1</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934F5-15EB-48AE-B3D1-37580E523216}">
  <dimension ref="A1:AF302"/>
  <sheetViews>
    <sheetView topLeftCell="A3" zoomScale="85" zoomScaleNormal="85" workbookViewId="0">
      <selection activeCell="Q20" sqref="Q20"/>
    </sheetView>
  </sheetViews>
  <sheetFormatPr defaultRowHeight="14.5" x14ac:dyDescent="0.35"/>
  <cols>
    <col min="1" max="1" width="3.6328125" customWidth="1"/>
    <col min="2" max="2" width="5.6328125" customWidth="1"/>
    <col min="20" max="20" width="9.54296875" customWidth="1"/>
  </cols>
  <sheetData>
    <row r="1" spans="1:32" s="6" customFormat="1" ht="39.5" x14ac:dyDescent="0.95">
      <c r="A1" s="7"/>
      <c r="B1" s="4">
        <v>6</v>
      </c>
      <c r="C1" s="5" t="s">
        <v>71</v>
      </c>
    </row>
    <row r="2" spans="1:32" ht="18.5" x14ac:dyDescent="0.45">
      <c r="AB2" s="8" t="s">
        <v>0</v>
      </c>
      <c r="AC2" s="8" t="s">
        <v>1</v>
      </c>
      <c r="AD2" s="8" t="s">
        <v>2</v>
      </c>
      <c r="AE2" s="27" t="s">
        <v>3</v>
      </c>
      <c r="AF2" s="13" t="s">
        <v>4</v>
      </c>
    </row>
    <row r="3" spans="1:32" x14ac:dyDescent="0.35">
      <c r="AB3" t="s">
        <v>5</v>
      </c>
      <c r="AC3" t="s">
        <v>6</v>
      </c>
      <c r="AD3" t="s">
        <v>7</v>
      </c>
      <c r="AE3" s="2">
        <v>1624</v>
      </c>
      <c r="AF3" s="3">
        <v>114</v>
      </c>
    </row>
    <row r="4" spans="1:32" x14ac:dyDescent="0.35">
      <c r="AB4" t="s">
        <v>8</v>
      </c>
      <c r="AC4" t="s">
        <v>9</v>
      </c>
      <c r="AD4" t="s">
        <v>10</v>
      </c>
      <c r="AE4" s="2">
        <v>6706</v>
      </c>
      <c r="AF4" s="3">
        <v>459</v>
      </c>
    </row>
    <row r="5" spans="1:32" x14ac:dyDescent="0.35">
      <c r="AB5" t="s">
        <v>11</v>
      </c>
      <c r="AC5" t="s">
        <v>9</v>
      </c>
      <c r="AD5" t="s">
        <v>12</v>
      </c>
      <c r="AE5" s="2">
        <v>959</v>
      </c>
      <c r="AF5" s="3">
        <v>147</v>
      </c>
    </row>
    <row r="6" spans="1:32" x14ac:dyDescent="0.35">
      <c r="AB6" t="s">
        <v>13</v>
      </c>
      <c r="AC6" t="s">
        <v>14</v>
      </c>
      <c r="AD6" t="s">
        <v>15</v>
      </c>
      <c r="AE6" s="2">
        <v>9632</v>
      </c>
      <c r="AF6" s="3">
        <v>288</v>
      </c>
    </row>
    <row r="7" spans="1:32" x14ac:dyDescent="0.35">
      <c r="AB7" t="s">
        <v>16</v>
      </c>
      <c r="AC7" t="s">
        <v>17</v>
      </c>
      <c r="AD7" t="s">
        <v>18</v>
      </c>
      <c r="AE7" s="2">
        <v>2100</v>
      </c>
      <c r="AF7" s="3">
        <v>414</v>
      </c>
    </row>
    <row r="8" spans="1:32" x14ac:dyDescent="0.35">
      <c r="AB8" t="s">
        <v>5</v>
      </c>
      <c r="AC8" t="s">
        <v>9</v>
      </c>
      <c r="AD8" t="s">
        <v>19</v>
      </c>
      <c r="AE8" s="2">
        <v>8869</v>
      </c>
      <c r="AF8" s="3">
        <v>432</v>
      </c>
    </row>
    <row r="9" spans="1:32" x14ac:dyDescent="0.35">
      <c r="AB9" t="s">
        <v>16</v>
      </c>
      <c r="AC9" t="s">
        <v>20</v>
      </c>
      <c r="AD9" t="s">
        <v>21</v>
      </c>
      <c r="AE9" s="2">
        <v>2681</v>
      </c>
      <c r="AF9" s="3">
        <v>54</v>
      </c>
    </row>
    <row r="10" spans="1:32" x14ac:dyDescent="0.35">
      <c r="AB10" t="s">
        <v>8</v>
      </c>
      <c r="AC10" t="s">
        <v>9</v>
      </c>
      <c r="AD10" t="s">
        <v>22</v>
      </c>
      <c r="AE10" s="2">
        <v>5012</v>
      </c>
      <c r="AF10" s="3">
        <v>210</v>
      </c>
    </row>
    <row r="11" spans="1:32" x14ac:dyDescent="0.35">
      <c r="AB11" t="s">
        <v>23</v>
      </c>
      <c r="AC11" t="s">
        <v>20</v>
      </c>
      <c r="AD11" t="s">
        <v>24</v>
      </c>
      <c r="AE11" s="2">
        <v>1281</v>
      </c>
      <c r="AF11" s="3">
        <v>75</v>
      </c>
    </row>
    <row r="12" spans="1:32" x14ac:dyDescent="0.35">
      <c r="AB12" t="s">
        <v>25</v>
      </c>
      <c r="AC12" t="s">
        <v>6</v>
      </c>
      <c r="AD12" t="s">
        <v>24</v>
      </c>
      <c r="AE12" s="2">
        <v>4991</v>
      </c>
      <c r="AF12" s="3">
        <v>12</v>
      </c>
    </row>
    <row r="13" spans="1:32" x14ac:dyDescent="0.35">
      <c r="AB13" t="s">
        <v>26</v>
      </c>
      <c r="AC13" t="s">
        <v>17</v>
      </c>
      <c r="AD13" t="s">
        <v>18</v>
      </c>
      <c r="AE13" s="2">
        <v>1785</v>
      </c>
      <c r="AF13" s="3">
        <v>462</v>
      </c>
    </row>
    <row r="14" spans="1:32" x14ac:dyDescent="0.35">
      <c r="AB14" t="s">
        <v>27</v>
      </c>
      <c r="AC14" t="s">
        <v>6</v>
      </c>
      <c r="AD14" t="s">
        <v>28</v>
      </c>
      <c r="AE14" s="2">
        <v>3983</v>
      </c>
      <c r="AF14" s="3">
        <v>144</v>
      </c>
    </row>
    <row r="15" spans="1:32" x14ac:dyDescent="0.35">
      <c r="AB15" t="s">
        <v>11</v>
      </c>
      <c r="AC15" t="s">
        <v>20</v>
      </c>
      <c r="AD15" t="s">
        <v>29</v>
      </c>
      <c r="AE15" s="2">
        <v>2646</v>
      </c>
      <c r="AF15" s="3">
        <v>120</v>
      </c>
    </row>
    <row r="16" spans="1:32" x14ac:dyDescent="0.35">
      <c r="AB16" t="s">
        <v>26</v>
      </c>
      <c r="AC16" t="s">
        <v>30</v>
      </c>
      <c r="AD16" t="s">
        <v>31</v>
      </c>
      <c r="AE16" s="2">
        <v>252</v>
      </c>
      <c r="AF16" s="3">
        <v>54</v>
      </c>
    </row>
    <row r="17" spans="28:32" x14ac:dyDescent="0.35">
      <c r="AB17" t="s">
        <v>27</v>
      </c>
      <c r="AC17" t="s">
        <v>9</v>
      </c>
      <c r="AD17" t="s">
        <v>18</v>
      </c>
      <c r="AE17" s="2">
        <v>2464</v>
      </c>
      <c r="AF17" s="3">
        <v>234</v>
      </c>
    </row>
    <row r="18" spans="28:32" x14ac:dyDescent="0.35">
      <c r="AB18" t="s">
        <v>27</v>
      </c>
      <c r="AC18" t="s">
        <v>9</v>
      </c>
      <c r="AD18" t="s">
        <v>32</v>
      </c>
      <c r="AE18" s="2">
        <v>2114</v>
      </c>
      <c r="AF18" s="3">
        <v>66</v>
      </c>
    </row>
    <row r="19" spans="28:32" x14ac:dyDescent="0.35">
      <c r="AB19" t="s">
        <v>16</v>
      </c>
      <c r="AC19" t="s">
        <v>6</v>
      </c>
      <c r="AD19" t="s">
        <v>21</v>
      </c>
      <c r="AE19" s="2">
        <v>7693</v>
      </c>
      <c r="AF19" s="3">
        <v>87</v>
      </c>
    </row>
    <row r="20" spans="28:32" x14ac:dyDescent="0.35">
      <c r="AB20" t="s">
        <v>25</v>
      </c>
      <c r="AC20" t="s">
        <v>30</v>
      </c>
      <c r="AD20" t="s">
        <v>33</v>
      </c>
      <c r="AE20" s="2">
        <v>15610</v>
      </c>
      <c r="AF20" s="3">
        <v>339</v>
      </c>
    </row>
    <row r="21" spans="28:32" x14ac:dyDescent="0.35">
      <c r="AB21" t="s">
        <v>13</v>
      </c>
      <c r="AC21" t="s">
        <v>30</v>
      </c>
      <c r="AD21" t="s">
        <v>22</v>
      </c>
      <c r="AE21" s="2">
        <v>336</v>
      </c>
      <c r="AF21" s="3">
        <v>144</v>
      </c>
    </row>
    <row r="22" spans="28:32" x14ac:dyDescent="0.35">
      <c r="AB22" t="s">
        <v>26</v>
      </c>
      <c r="AC22" t="s">
        <v>17</v>
      </c>
      <c r="AD22" t="s">
        <v>33</v>
      </c>
      <c r="AE22" s="2">
        <v>9443</v>
      </c>
      <c r="AF22" s="3">
        <v>162</v>
      </c>
    </row>
    <row r="23" spans="28:32" x14ac:dyDescent="0.35">
      <c r="AB23" t="s">
        <v>11</v>
      </c>
      <c r="AC23" t="s">
        <v>30</v>
      </c>
      <c r="AD23" t="s">
        <v>34</v>
      </c>
      <c r="AE23" s="2">
        <v>8155</v>
      </c>
      <c r="AF23" s="3">
        <v>90</v>
      </c>
    </row>
    <row r="24" spans="28:32" x14ac:dyDescent="0.35">
      <c r="AB24" t="s">
        <v>8</v>
      </c>
      <c r="AC24" t="s">
        <v>20</v>
      </c>
      <c r="AD24" t="s">
        <v>34</v>
      </c>
      <c r="AE24" s="2">
        <v>1701</v>
      </c>
      <c r="AF24" s="3">
        <v>234</v>
      </c>
    </row>
    <row r="25" spans="28:32" x14ac:dyDescent="0.35">
      <c r="AB25" t="s">
        <v>35</v>
      </c>
      <c r="AC25" t="s">
        <v>20</v>
      </c>
      <c r="AD25" t="s">
        <v>22</v>
      </c>
      <c r="AE25" s="2">
        <v>2205</v>
      </c>
      <c r="AF25" s="3">
        <v>141</v>
      </c>
    </row>
    <row r="26" spans="28:32" x14ac:dyDescent="0.35">
      <c r="AB26" t="s">
        <v>8</v>
      </c>
      <c r="AC26" t="s">
        <v>6</v>
      </c>
      <c r="AD26" t="s">
        <v>36</v>
      </c>
      <c r="AE26" s="2">
        <v>1771</v>
      </c>
      <c r="AF26" s="3">
        <v>204</v>
      </c>
    </row>
    <row r="27" spans="28:32" x14ac:dyDescent="0.35">
      <c r="AB27" t="s">
        <v>13</v>
      </c>
      <c r="AC27" t="s">
        <v>9</v>
      </c>
      <c r="AD27" t="s">
        <v>37</v>
      </c>
      <c r="AE27" s="2">
        <v>2114</v>
      </c>
      <c r="AF27" s="3">
        <v>186</v>
      </c>
    </row>
    <row r="28" spans="28:32" x14ac:dyDescent="0.35">
      <c r="AB28" t="s">
        <v>13</v>
      </c>
      <c r="AC28" t="s">
        <v>14</v>
      </c>
      <c r="AD28" t="s">
        <v>31</v>
      </c>
      <c r="AE28" s="2">
        <v>10311</v>
      </c>
      <c r="AF28" s="3">
        <v>231</v>
      </c>
    </row>
    <row r="29" spans="28:32" x14ac:dyDescent="0.35">
      <c r="AB29" t="s">
        <v>27</v>
      </c>
      <c r="AC29" t="s">
        <v>17</v>
      </c>
      <c r="AD29" t="s">
        <v>29</v>
      </c>
      <c r="AE29" s="2">
        <v>21</v>
      </c>
      <c r="AF29" s="3">
        <v>168</v>
      </c>
    </row>
    <row r="30" spans="28:32" x14ac:dyDescent="0.35">
      <c r="AB30" t="s">
        <v>35</v>
      </c>
      <c r="AC30" t="s">
        <v>9</v>
      </c>
      <c r="AD30" t="s">
        <v>33</v>
      </c>
      <c r="AE30" s="2">
        <v>1974</v>
      </c>
      <c r="AF30" s="3">
        <v>195</v>
      </c>
    </row>
    <row r="31" spans="28:32" x14ac:dyDescent="0.35">
      <c r="AB31" t="s">
        <v>25</v>
      </c>
      <c r="AC31" t="s">
        <v>14</v>
      </c>
      <c r="AD31" t="s">
        <v>34</v>
      </c>
      <c r="AE31" s="2">
        <v>6314</v>
      </c>
      <c r="AF31" s="3">
        <v>15</v>
      </c>
    </row>
    <row r="32" spans="28:32" x14ac:dyDescent="0.35">
      <c r="AB32" t="s">
        <v>35</v>
      </c>
      <c r="AC32" t="s">
        <v>6</v>
      </c>
      <c r="AD32" t="s">
        <v>34</v>
      </c>
      <c r="AE32" s="2">
        <v>4683</v>
      </c>
      <c r="AF32" s="3">
        <v>30</v>
      </c>
    </row>
    <row r="33" spans="28:32" x14ac:dyDescent="0.35">
      <c r="AB33" t="s">
        <v>13</v>
      </c>
      <c r="AC33" t="s">
        <v>6</v>
      </c>
      <c r="AD33" t="s">
        <v>38</v>
      </c>
      <c r="AE33" s="2">
        <v>6398</v>
      </c>
      <c r="AF33" s="3">
        <v>102</v>
      </c>
    </row>
    <row r="34" spans="28:32" x14ac:dyDescent="0.35">
      <c r="AB34" t="s">
        <v>26</v>
      </c>
      <c r="AC34" t="s">
        <v>9</v>
      </c>
      <c r="AD34" t="s">
        <v>36</v>
      </c>
      <c r="AE34" s="2">
        <v>553</v>
      </c>
      <c r="AF34" s="3">
        <v>15</v>
      </c>
    </row>
    <row r="35" spans="28:32" x14ac:dyDescent="0.35">
      <c r="AB35" t="s">
        <v>8</v>
      </c>
      <c r="AC35" t="s">
        <v>17</v>
      </c>
      <c r="AD35" t="s">
        <v>7</v>
      </c>
      <c r="AE35" s="2">
        <v>7021</v>
      </c>
      <c r="AF35" s="3">
        <v>183</v>
      </c>
    </row>
    <row r="36" spans="28:32" x14ac:dyDescent="0.35">
      <c r="AB36" t="s">
        <v>5</v>
      </c>
      <c r="AC36" t="s">
        <v>17</v>
      </c>
      <c r="AD36" t="s">
        <v>22</v>
      </c>
      <c r="AE36" s="2">
        <v>5817</v>
      </c>
      <c r="AF36" s="3">
        <v>12</v>
      </c>
    </row>
    <row r="37" spans="28:32" x14ac:dyDescent="0.35">
      <c r="AB37" t="s">
        <v>13</v>
      </c>
      <c r="AC37" t="s">
        <v>17</v>
      </c>
      <c r="AD37" t="s">
        <v>24</v>
      </c>
      <c r="AE37" s="2">
        <v>3976</v>
      </c>
      <c r="AF37" s="3">
        <v>72</v>
      </c>
    </row>
    <row r="38" spans="28:32" x14ac:dyDescent="0.35">
      <c r="AB38" t="s">
        <v>16</v>
      </c>
      <c r="AC38" t="s">
        <v>20</v>
      </c>
      <c r="AD38" t="s">
        <v>39</v>
      </c>
      <c r="AE38" s="2">
        <v>1134</v>
      </c>
      <c r="AF38" s="3">
        <v>282</v>
      </c>
    </row>
    <row r="39" spans="28:32" x14ac:dyDescent="0.35">
      <c r="AB39" t="s">
        <v>26</v>
      </c>
      <c r="AC39" t="s">
        <v>17</v>
      </c>
      <c r="AD39" t="s">
        <v>40</v>
      </c>
      <c r="AE39" s="2">
        <v>6027</v>
      </c>
      <c r="AF39" s="3">
        <v>144</v>
      </c>
    </row>
    <row r="40" spans="28:32" x14ac:dyDescent="0.35">
      <c r="AB40" t="s">
        <v>16</v>
      </c>
      <c r="AC40" t="s">
        <v>6</v>
      </c>
      <c r="AD40" t="s">
        <v>29</v>
      </c>
      <c r="AE40" s="2">
        <v>1904</v>
      </c>
      <c r="AF40" s="3">
        <v>405</v>
      </c>
    </row>
    <row r="41" spans="28:32" x14ac:dyDescent="0.35">
      <c r="AB41" t="s">
        <v>23</v>
      </c>
      <c r="AC41" t="s">
        <v>30</v>
      </c>
      <c r="AD41" t="s">
        <v>10</v>
      </c>
      <c r="AE41" s="2">
        <v>3262</v>
      </c>
      <c r="AF41" s="3">
        <v>75</v>
      </c>
    </row>
    <row r="42" spans="28:32" x14ac:dyDescent="0.35">
      <c r="AB42" t="s">
        <v>5</v>
      </c>
      <c r="AC42" t="s">
        <v>30</v>
      </c>
      <c r="AD42" t="s">
        <v>39</v>
      </c>
      <c r="AE42" s="2">
        <v>2289</v>
      </c>
      <c r="AF42" s="3">
        <v>135</v>
      </c>
    </row>
    <row r="43" spans="28:32" x14ac:dyDescent="0.35">
      <c r="AB43" t="s">
        <v>25</v>
      </c>
      <c r="AC43" t="s">
        <v>30</v>
      </c>
      <c r="AD43" t="s">
        <v>39</v>
      </c>
      <c r="AE43" s="2">
        <v>6986</v>
      </c>
      <c r="AF43" s="3">
        <v>21</v>
      </c>
    </row>
    <row r="44" spans="28:32" x14ac:dyDescent="0.35">
      <c r="AB44" t="s">
        <v>26</v>
      </c>
      <c r="AC44" t="s">
        <v>20</v>
      </c>
      <c r="AD44" t="s">
        <v>34</v>
      </c>
      <c r="AE44" s="2">
        <v>4417</v>
      </c>
      <c r="AF44" s="3">
        <v>153</v>
      </c>
    </row>
    <row r="45" spans="28:32" x14ac:dyDescent="0.35">
      <c r="AB45" t="s">
        <v>16</v>
      </c>
      <c r="AC45" t="s">
        <v>30</v>
      </c>
      <c r="AD45" t="s">
        <v>37</v>
      </c>
      <c r="AE45" s="2">
        <v>1442</v>
      </c>
      <c r="AF45" s="3">
        <v>15</v>
      </c>
    </row>
    <row r="46" spans="28:32" x14ac:dyDescent="0.35">
      <c r="AB46" t="s">
        <v>27</v>
      </c>
      <c r="AC46" t="s">
        <v>9</v>
      </c>
      <c r="AD46" t="s">
        <v>24</v>
      </c>
      <c r="AE46" s="2">
        <v>2415</v>
      </c>
      <c r="AF46" s="3">
        <v>255</v>
      </c>
    </row>
    <row r="47" spans="28:32" x14ac:dyDescent="0.35">
      <c r="AB47" t="s">
        <v>26</v>
      </c>
      <c r="AC47" t="s">
        <v>6</v>
      </c>
      <c r="AD47" t="s">
        <v>36</v>
      </c>
      <c r="AE47" s="2">
        <v>238</v>
      </c>
      <c r="AF47" s="3">
        <v>18</v>
      </c>
    </row>
    <row r="48" spans="28:32" x14ac:dyDescent="0.35">
      <c r="AB48" t="s">
        <v>16</v>
      </c>
      <c r="AC48" t="s">
        <v>6</v>
      </c>
      <c r="AD48" t="s">
        <v>34</v>
      </c>
      <c r="AE48" s="2">
        <v>4949</v>
      </c>
      <c r="AF48" s="3">
        <v>189</v>
      </c>
    </row>
    <row r="49" spans="28:32" x14ac:dyDescent="0.35">
      <c r="AB49" t="s">
        <v>25</v>
      </c>
      <c r="AC49" t="s">
        <v>20</v>
      </c>
      <c r="AD49" t="s">
        <v>10</v>
      </c>
      <c r="AE49" s="2">
        <v>5075</v>
      </c>
      <c r="AF49" s="3">
        <v>21</v>
      </c>
    </row>
    <row r="50" spans="28:32" x14ac:dyDescent="0.35">
      <c r="AB50" t="s">
        <v>27</v>
      </c>
      <c r="AC50" t="s">
        <v>14</v>
      </c>
      <c r="AD50" t="s">
        <v>29</v>
      </c>
      <c r="AE50" s="2">
        <v>9198</v>
      </c>
      <c r="AF50" s="3">
        <v>36</v>
      </c>
    </row>
    <row r="51" spans="28:32" x14ac:dyDescent="0.35">
      <c r="AB51" t="s">
        <v>16</v>
      </c>
      <c r="AC51" t="s">
        <v>30</v>
      </c>
      <c r="AD51" t="s">
        <v>32</v>
      </c>
      <c r="AE51" s="2">
        <v>3339</v>
      </c>
      <c r="AF51" s="3">
        <v>75</v>
      </c>
    </row>
    <row r="52" spans="28:32" x14ac:dyDescent="0.35">
      <c r="AB52" t="s">
        <v>5</v>
      </c>
      <c r="AC52" t="s">
        <v>30</v>
      </c>
      <c r="AD52" t="s">
        <v>28</v>
      </c>
      <c r="AE52" s="2">
        <v>5019</v>
      </c>
      <c r="AF52" s="3">
        <v>156</v>
      </c>
    </row>
    <row r="53" spans="28:32" x14ac:dyDescent="0.35">
      <c r="AB53" t="s">
        <v>25</v>
      </c>
      <c r="AC53" t="s">
        <v>14</v>
      </c>
      <c r="AD53" t="s">
        <v>29</v>
      </c>
      <c r="AE53" s="2">
        <v>16184</v>
      </c>
      <c r="AF53" s="3">
        <v>39</v>
      </c>
    </row>
    <row r="54" spans="28:32" x14ac:dyDescent="0.35">
      <c r="AB54" t="s">
        <v>16</v>
      </c>
      <c r="AC54" t="s">
        <v>14</v>
      </c>
      <c r="AD54" t="s">
        <v>41</v>
      </c>
      <c r="AE54" s="2">
        <v>497</v>
      </c>
      <c r="AF54" s="3">
        <v>63</v>
      </c>
    </row>
    <row r="55" spans="28:32" x14ac:dyDescent="0.35">
      <c r="AB55" t="s">
        <v>26</v>
      </c>
      <c r="AC55" t="s">
        <v>14</v>
      </c>
      <c r="AD55" t="s">
        <v>32</v>
      </c>
      <c r="AE55" s="2">
        <v>8211</v>
      </c>
      <c r="AF55" s="3">
        <v>75</v>
      </c>
    </row>
    <row r="56" spans="28:32" x14ac:dyDescent="0.35">
      <c r="AB56" t="s">
        <v>26</v>
      </c>
      <c r="AC56" t="s">
        <v>20</v>
      </c>
      <c r="AD56" t="s">
        <v>40</v>
      </c>
      <c r="AE56" s="2">
        <v>6580</v>
      </c>
      <c r="AF56" s="3">
        <v>183</v>
      </c>
    </row>
    <row r="57" spans="28:32" x14ac:dyDescent="0.35">
      <c r="AB57" t="s">
        <v>13</v>
      </c>
      <c r="AC57" t="s">
        <v>9</v>
      </c>
      <c r="AD57" t="s">
        <v>31</v>
      </c>
      <c r="AE57" s="2">
        <v>4760</v>
      </c>
      <c r="AF57" s="3">
        <v>69</v>
      </c>
    </row>
    <row r="58" spans="28:32" x14ac:dyDescent="0.35">
      <c r="AB58" t="s">
        <v>5</v>
      </c>
      <c r="AC58" t="s">
        <v>14</v>
      </c>
      <c r="AD58" t="s">
        <v>18</v>
      </c>
      <c r="AE58" s="2">
        <v>5439</v>
      </c>
      <c r="AF58" s="3">
        <v>30</v>
      </c>
    </row>
    <row r="59" spans="28:32" x14ac:dyDescent="0.35">
      <c r="AB59" t="s">
        <v>13</v>
      </c>
      <c r="AC59" t="s">
        <v>30</v>
      </c>
      <c r="AD59" t="s">
        <v>28</v>
      </c>
      <c r="AE59" s="2">
        <v>1463</v>
      </c>
      <c r="AF59" s="3">
        <v>39</v>
      </c>
    </row>
    <row r="60" spans="28:32" x14ac:dyDescent="0.35">
      <c r="AB60" t="s">
        <v>27</v>
      </c>
      <c r="AC60" t="s">
        <v>30</v>
      </c>
      <c r="AD60" t="s">
        <v>10</v>
      </c>
      <c r="AE60" s="2">
        <v>7777</v>
      </c>
      <c r="AF60" s="3">
        <v>504</v>
      </c>
    </row>
    <row r="61" spans="28:32" x14ac:dyDescent="0.35">
      <c r="AB61" t="s">
        <v>11</v>
      </c>
      <c r="AC61" t="s">
        <v>6</v>
      </c>
      <c r="AD61" t="s">
        <v>32</v>
      </c>
      <c r="AE61" s="2">
        <v>1085</v>
      </c>
      <c r="AF61" s="3">
        <v>273</v>
      </c>
    </row>
    <row r="62" spans="28:32" x14ac:dyDescent="0.35">
      <c r="AB62" t="s">
        <v>25</v>
      </c>
      <c r="AC62" t="s">
        <v>6</v>
      </c>
      <c r="AD62" t="s">
        <v>21</v>
      </c>
      <c r="AE62" s="2">
        <v>182</v>
      </c>
      <c r="AF62" s="3">
        <v>48</v>
      </c>
    </row>
    <row r="63" spans="28:32" x14ac:dyDescent="0.35">
      <c r="AB63" t="s">
        <v>16</v>
      </c>
      <c r="AC63" t="s">
        <v>30</v>
      </c>
      <c r="AD63" t="s">
        <v>39</v>
      </c>
      <c r="AE63" s="2">
        <v>4242</v>
      </c>
      <c r="AF63" s="3">
        <v>207</v>
      </c>
    </row>
    <row r="64" spans="28:32" x14ac:dyDescent="0.35">
      <c r="AB64" t="s">
        <v>16</v>
      </c>
      <c r="AC64" t="s">
        <v>14</v>
      </c>
      <c r="AD64" t="s">
        <v>10</v>
      </c>
      <c r="AE64" s="2">
        <v>6118</v>
      </c>
      <c r="AF64" s="3">
        <v>9</v>
      </c>
    </row>
    <row r="65" spans="28:32" x14ac:dyDescent="0.35">
      <c r="AB65" t="s">
        <v>35</v>
      </c>
      <c r="AC65" t="s">
        <v>14</v>
      </c>
      <c r="AD65" t="s">
        <v>34</v>
      </c>
      <c r="AE65" s="2">
        <v>2317</v>
      </c>
      <c r="AF65" s="3">
        <v>261</v>
      </c>
    </row>
    <row r="66" spans="28:32" x14ac:dyDescent="0.35">
      <c r="AB66" t="s">
        <v>16</v>
      </c>
      <c r="AC66" t="s">
        <v>20</v>
      </c>
      <c r="AD66" t="s">
        <v>29</v>
      </c>
      <c r="AE66" s="2">
        <v>938</v>
      </c>
      <c r="AF66" s="3">
        <v>6</v>
      </c>
    </row>
    <row r="67" spans="28:32" x14ac:dyDescent="0.35">
      <c r="AB67" t="s">
        <v>8</v>
      </c>
      <c r="AC67" t="s">
        <v>6</v>
      </c>
      <c r="AD67" t="s">
        <v>37</v>
      </c>
      <c r="AE67" s="2">
        <v>9709</v>
      </c>
      <c r="AF67" s="3">
        <v>30</v>
      </c>
    </row>
    <row r="68" spans="28:32" x14ac:dyDescent="0.35">
      <c r="AB68" t="s">
        <v>23</v>
      </c>
      <c r="AC68" t="s">
        <v>30</v>
      </c>
      <c r="AD68" t="s">
        <v>33</v>
      </c>
      <c r="AE68" s="2">
        <v>2205</v>
      </c>
      <c r="AF68" s="3">
        <v>138</v>
      </c>
    </row>
    <row r="69" spans="28:32" x14ac:dyDescent="0.35">
      <c r="AB69" t="s">
        <v>23</v>
      </c>
      <c r="AC69" t="s">
        <v>6</v>
      </c>
      <c r="AD69" t="s">
        <v>28</v>
      </c>
      <c r="AE69" s="2">
        <v>4487</v>
      </c>
      <c r="AF69" s="3">
        <v>111</v>
      </c>
    </row>
    <row r="70" spans="28:32" x14ac:dyDescent="0.35">
      <c r="AB70" t="s">
        <v>25</v>
      </c>
      <c r="AC70" t="s">
        <v>9</v>
      </c>
      <c r="AD70" t="s">
        <v>15</v>
      </c>
      <c r="AE70" s="2">
        <v>2415</v>
      </c>
      <c r="AF70" s="3">
        <v>15</v>
      </c>
    </row>
    <row r="71" spans="28:32" x14ac:dyDescent="0.35">
      <c r="AB71" t="s">
        <v>5</v>
      </c>
      <c r="AC71" t="s">
        <v>30</v>
      </c>
      <c r="AD71" t="s">
        <v>36</v>
      </c>
      <c r="AE71" s="2">
        <v>4018</v>
      </c>
      <c r="AF71" s="3">
        <v>162</v>
      </c>
    </row>
    <row r="72" spans="28:32" x14ac:dyDescent="0.35">
      <c r="AB72" t="s">
        <v>25</v>
      </c>
      <c r="AC72" t="s">
        <v>30</v>
      </c>
      <c r="AD72" t="s">
        <v>36</v>
      </c>
      <c r="AE72" s="2">
        <v>861</v>
      </c>
      <c r="AF72" s="3">
        <v>195</v>
      </c>
    </row>
    <row r="73" spans="28:32" x14ac:dyDescent="0.35">
      <c r="AB73" t="s">
        <v>35</v>
      </c>
      <c r="AC73" t="s">
        <v>20</v>
      </c>
      <c r="AD73" t="s">
        <v>24</v>
      </c>
      <c r="AE73" s="2">
        <v>5586</v>
      </c>
      <c r="AF73" s="3">
        <v>525</v>
      </c>
    </row>
    <row r="74" spans="28:32" x14ac:dyDescent="0.35">
      <c r="AB74" t="s">
        <v>23</v>
      </c>
      <c r="AC74" t="s">
        <v>30</v>
      </c>
      <c r="AD74" t="s">
        <v>19</v>
      </c>
      <c r="AE74" s="2">
        <v>2226</v>
      </c>
      <c r="AF74" s="3">
        <v>48</v>
      </c>
    </row>
    <row r="75" spans="28:32" x14ac:dyDescent="0.35">
      <c r="AB75" t="s">
        <v>11</v>
      </c>
      <c r="AC75" t="s">
        <v>30</v>
      </c>
      <c r="AD75" t="s">
        <v>40</v>
      </c>
      <c r="AE75" s="2">
        <v>14329</v>
      </c>
      <c r="AF75" s="3">
        <v>150</v>
      </c>
    </row>
    <row r="76" spans="28:32" x14ac:dyDescent="0.35">
      <c r="AB76" t="s">
        <v>11</v>
      </c>
      <c r="AC76" t="s">
        <v>30</v>
      </c>
      <c r="AD76" t="s">
        <v>33</v>
      </c>
      <c r="AE76" s="2">
        <v>8463</v>
      </c>
      <c r="AF76" s="3">
        <v>492</v>
      </c>
    </row>
    <row r="77" spans="28:32" x14ac:dyDescent="0.35">
      <c r="AB77" t="s">
        <v>25</v>
      </c>
      <c r="AC77" t="s">
        <v>30</v>
      </c>
      <c r="AD77" t="s">
        <v>32</v>
      </c>
      <c r="AE77" s="2">
        <v>2891</v>
      </c>
      <c r="AF77" s="3">
        <v>102</v>
      </c>
    </row>
    <row r="78" spans="28:32" x14ac:dyDescent="0.35">
      <c r="AB78" t="s">
        <v>27</v>
      </c>
      <c r="AC78" t="s">
        <v>14</v>
      </c>
      <c r="AD78" t="s">
        <v>34</v>
      </c>
      <c r="AE78" s="2">
        <v>3773</v>
      </c>
      <c r="AF78" s="3">
        <v>165</v>
      </c>
    </row>
    <row r="79" spans="28:32" x14ac:dyDescent="0.35">
      <c r="AB79" t="s">
        <v>13</v>
      </c>
      <c r="AC79" t="s">
        <v>14</v>
      </c>
      <c r="AD79" t="s">
        <v>40</v>
      </c>
      <c r="AE79" s="2">
        <v>854</v>
      </c>
      <c r="AF79" s="3">
        <v>309</v>
      </c>
    </row>
    <row r="80" spans="28:32" x14ac:dyDescent="0.35">
      <c r="AB80" t="s">
        <v>16</v>
      </c>
      <c r="AC80" t="s">
        <v>14</v>
      </c>
      <c r="AD80" t="s">
        <v>28</v>
      </c>
      <c r="AE80" s="2">
        <v>4970</v>
      </c>
      <c r="AF80" s="3">
        <v>156</v>
      </c>
    </row>
    <row r="81" spans="28:32" x14ac:dyDescent="0.35">
      <c r="AB81" t="s">
        <v>11</v>
      </c>
      <c r="AC81" t="s">
        <v>9</v>
      </c>
      <c r="AD81" t="s">
        <v>42</v>
      </c>
      <c r="AE81" s="2">
        <v>98</v>
      </c>
      <c r="AF81" s="3">
        <v>159</v>
      </c>
    </row>
    <row r="82" spans="28:32" x14ac:dyDescent="0.35">
      <c r="AB82" t="s">
        <v>25</v>
      </c>
      <c r="AC82" t="s">
        <v>9</v>
      </c>
      <c r="AD82" t="s">
        <v>37</v>
      </c>
      <c r="AE82" s="2">
        <v>13391</v>
      </c>
      <c r="AF82" s="3">
        <v>201</v>
      </c>
    </row>
    <row r="83" spans="28:32" x14ac:dyDescent="0.35">
      <c r="AB83" t="s">
        <v>8</v>
      </c>
      <c r="AC83" t="s">
        <v>17</v>
      </c>
      <c r="AD83" t="s">
        <v>21</v>
      </c>
      <c r="AE83" s="2">
        <v>8890</v>
      </c>
      <c r="AF83" s="3">
        <v>210</v>
      </c>
    </row>
    <row r="84" spans="28:32" x14ac:dyDescent="0.35">
      <c r="AB84" t="s">
        <v>26</v>
      </c>
      <c r="AC84" t="s">
        <v>20</v>
      </c>
      <c r="AD84" t="s">
        <v>31</v>
      </c>
      <c r="AE84" s="2">
        <v>56</v>
      </c>
      <c r="AF84" s="3">
        <v>51</v>
      </c>
    </row>
    <row r="85" spans="28:32" x14ac:dyDescent="0.35">
      <c r="AB85" t="s">
        <v>27</v>
      </c>
      <c r="AC85" t="s">
        <v>14</v>
      </c>
      <c r="AD85" t="s">
        <v>18</v>
      </c>
      <c r="AE85" s="2">
        <v>3339</v>
      </c>
      <c r="AF85" s="3">
        <v>39</v>
      </c>
    </row>
    <row r="86" spans="28:32" x14ac:dyDescent="0.35">
      <c r="AB86" t="s">
        <v>35</v>
      </c>
      <c r="AC86" t="s">
        <v>9</v>
      </c>
      <c r="AD86" t="s">
        <v>15</v>
      </c>
      <c r="AE86" s="2">
        <v>3808</v>
      </c>
      <c r="AF86" s="3">
        <v>279</v>
      </c>
    </row>
    <row r="87" spans="28:32" x14ac:dyDescent="0.35">
      <c r="AB87" t="s">
        <v>35</v>
      </c>
      <c r="AC87" t="s">
        <v>20</v>
      </c>
      <c r="AD87" t="s">
        <v>31</v>
      </c>
      <c r="AE87" s="2">
        <v>63</v>
      </c>
      <c r="AF87" s="3">
        <v>123</v>
      </c>
    </row>
    <row r="88" spans="28:32" x14ac:dyDescent="0.35">
      <c r="AB88" t="s">
        <v>26</v>
      </c>
      <c r="AC88" t="s">
        <v>17</v>
      </c>
      <c r="AD88" t="s">
        <v>39</v>
      </c>
      <c r="AE88" s="2">
        <v>7812</v>
      </c>
      <c r="AF88" s="3">
        <v>81</v>
      </c>
    </row>
    <row r="89" spans="28:32" x14ac:dyDescent="0.35">
      <c r="AB89" t="s">
        <v>5</v>
      </c>
      <c r="AC89" t="s">
        <v>6</v>
      </c>
      <c r="AD89" t="s">
        <v>36</v>
      </c>
      <c r="AE89" s="2">
        <v>7693</v>
      </c>
      <c r="AF89" s="3">
        <v>21</v>
      </c>
    </row>
    <row r="90" spans="28:32" x14ac:dyDescent="0.35">
      <c r="AB90" t="s">
        <v>27</v>
      </c>
      <c r="AC90" t="s">
        <v>14</v>
      </c>
      <c r="AD90" t="s">
        <v>40</v>
      </c>
      <c r="AE90" s="2">
        <v>973</v>
      </c>
      <c r="AF90" s="3">
        <v>162</v>
      </c>
    </row>
    <row r="91" spans="28:32" x14ac:dyDescent="0.35">
      <c r="AB91" t="s">
        <v>35</v>
      </c>
      <c r="AC91" t="s">
        <v>9</v>
      </c>
      <c r="AD91" t="s">
        <v>41</v>
      </c>
      <c r="AE91" s="2">
        <v>567</v>
      </c>
      <c r="AF91" s="3">
        <v>228</v>
      </c>
    </row>
    <row r="92" spans="28:32" x14ac:dyDescent="0.35">
      <c r="AB92" t="s">
        <v>35</v>
      </c>
      <c r="AC92" t="s">
        <v>14</v>
      </c>
      <c r="AD92" t="s">
        <v>32</v>
      </c>
      <c r="AE92" s="2">
        <v>2471</v>
      </c>
      <c r="AF92" s="3">
        <v>342</v>
      </c>
    </row>
    <row r="93" spans="28:32" x14ac:dyDescent="0.35">
      <c r="AB93" t="s">
        <v>25</v>
      </c>
      <c r="AC93" t="s">
        <v>20</v>
      </c>
      <c r="AD93" t="s">
        <v>31</v>
      </c>
      <c r="AE93" s="2">
        <v>7189</v>
      </c>
      <c r="AF93" s="3">
        <v>54</v>
      </c>
    </row>
    <row r="94" spans="28:32" x14ac:dyDescent="0.35">
      <c r="AB94" t="s">
        <v>13</v>
      </c>
      <c r="AC94" t="s">
        <v>9</v>
      </c>
      <c r="AD94" t="s">
        <v>40</v>
      </c>
      <c r="AE94" s="2">
        <v>7455</v>
      </c>
      <c r="AF94" s="3">
        <v>216</v>
      </c>
    </row>
    <row r="95" spans="28:32" x14ac:dyDescent="0.35">
      <c r="AB95" t="s">
        <v>27</v>
      </c>
      <c r="AC95" t="s">
        <v>30</v>
      </c>
      <c r="AD95" t="s">
        <v>42</v>
      </c>
      <c r="AE95" s="2">
        <v>3108</v>
      </c>
      <c r="AF95" s="3">
        <v>54</v>
      </c>
    </row>
    <row r="96" spans="28:32" x14ac:dyDescent="0.35">
      <c r="AB96" t="s">
        <v>16</v>
      </c>
      <c r="AC96" t="s">
        <v>20</v>
      </c>
      <c r="AD96" t="s">
        <v>18</v>
      </c>
      <c r="AE96" s="2">
        <v>469</v>
      </c>
      <c r="AF96" s="3">
        <v>75</v>
      </c>
    </row>
    <row r="97" spans="28:32" x14ac:dyDescent="0.35">
      <c r="AB97" t="s">
        <v>11</v>
      </c>
      <c r="AC97" t="s">
        <v>6</v>
      </c>
      <c r="AD97" t="s">
        <v>34</v>
      </c>
      <c r="AE97" s="2">
        <v>2737</v>
      </c>
      <c r="AF97" s="3">
        <v>93</v>
      </c>
    </row>
    <row r="98" spans="28:32" x14ac:dyDescent="0.35">
      <c r="AB98" t="s">
        <v>11</v>
      </c>
      <c r="AC98" t="s">
        <v>6</v>
      </c>
      <c r="AD98" t="s">
        <v>18</v>
      </c>
      <c r="AE98" s="2">
        <v>4305</v>
      </c>
      <c r="AF98" s="3">
        <v>156</v>
      </c>
    </row>
    <row r="99" spans="28:32" x14ac:dyDescent="0.35">
      <c r="AB99" t="s">
        <v>11</v>
      </c>
      <c r="AC99" t="s">
        <v>20</v>
      </c>
      <c r="AD99" t="s">
        <v>28</v>
      </c>
      <c r="AE99" s="2">
        <v>2408</v>
      </c>
      <c r="AF99" s="3">
        <v>9</v>
      </c>
    </row>
    <row r="100" spans="28:32" x14ac:dyDescent="0.35">
      <c r="AB100" t="s">
        <v>27</v>
      </c>
      <c r="AC100" t="s">
        <v>14</v>
      </c>
      <c r="AD100" t="s">
        <v>36</v>
      </c>
      <c r="AE100" s="2">
        <v>1281</v>
      </c>
      <c r="AF100" s="3">
        <v>18</v>
      </c>
    </row>
    <row r="101" spans="28:32" x14ac:dyDescent="0.35">
      <c r="AB101" t="s">
        <v>5</v>
      </c>
      <c r="AC101" t="s">
        <v>9</v>
      </c>
      <c r="AD101" t="s">
        <v>10</v>
      </c>
      <c r="AE101" s="2">
        <v>12348</v>
      </c>
      <c r="AF101" s="3">
        <v>234</v>
      </c>
    </row>
    <row r="102" spans="28:32" x14ac:dyDescent="0.35">
      <c r="AB102" t="s">
        <v>27</v>
      </c>
      <c r="AC102" t="s">
        <v>30</v>
      </c>
      <c r="AD102" t="s">
        <v>40</v>
      </c>
      <c r="AE102" s="2">
        <v>3689</v>
      </c>
      <c r="AF102" s="3">
        <v>312</v>
      </c>
    </row>
    <row r="103" spans="28:32" x14ac:dyDescent="0.35">
      <c r="AB103" t="s">
        <v>23</v>
      </c>
      <c r="AC103" t="s">
        <v>14</v>
      </c>
      <c r="AD103" t="s">
        <v>36</v>
      </c>
      <c r="AE103" s="2">
        <v>2870</v>
      </c>
      <c r="AF103" s="3">
        <v>300</v>
      </c>
    </row>
    <row r="104" spans="28:32" x14ac:dyDescent="0.35">
      <c r="AB104" t="s">
        <v>26</v>
      </c>
      <c r="AC104" t="s">
        <v>14</v>
      </c>
      <c r="AD104" t="s">
        <v>39</v>
      </c>
      <c r="AE104" s="2">
        <v>798</v>
      </c>
      <c r="AF104" s="3">
        <v>519</v>
      </c>
    </row>
    <row r="105" spans="28:32" x14ac:dyDescent="0.35">
      <c r="AB105" t="s">
        <v>13</v>
      </c>
      <c r="AC105" t="s">
        <v>6</v>
      </c>
      <c r="AD105" t="s">
        <v>41</v>
      </c>
      <c r="AE105" s="2">
        <v>2933</v>
      </c>
      <c r="AF105" s="3">
        <v>9</v>
      </c>
    </row>
    <row r="106" spans="28:32" x14ac:dyDescent="0.35">
      <c r="AB106" t="s">
        <v>25</v>
      </c>
      <c r="AC106" t="s">
        <v>9</v>
      </c>
      <c r="AD106" t="s">
        <v>12</v>
      </c>
      <c r="AE106" s="2">
        <v>2744</v>
      </c>
      <c r="AF106" s="3">
        <v>9</v>
      </c>
    </row>
    <row r="107" spans="28:32" x14ac:dyDescent="0.35">
      <c r="AB107" t="s">
        <v>5</v>
      </c>
      <c r="AC107" t="s">
        <v>14</v>
      </c>
      <c r="AD107" t="s">
        <v>19</v>
      </c>
      <c r="AE107" s="2">
        <v>9772</v>
      </c>
      <c r="AF107" s="3">
        <v>90</v>
      </c>
    </row>
    <row r="108" spans="28:32" x14ac:dyDescent="0.35">
      <c r="AB108" t="s">
        <v>23</v>
      </c>
      <c r="AC108" t="s">
        <v>30</v>
      </c>
      <c r="AD108" t="s">
        <v>18</v>
      </c>
      <c r="AE108" s="2">
        <v>1568</v>
      </c>
      <c r="AF108" s="3">
        <v>96</v>
      </c>
    </row>
    <row r="109" spans="28:32" x14ac:dyDescent="0.35">
      <c r="AB109" t="s">
        <v>26</v>
      </c>
      <c r="AC109" t="s">
        <v>14</v>
      </c>
      <c r="AD109" t="s">
        <v>29</v>
      </c>
      <c r="AE109" s="2">
        <v>11417</v>
      </c>
      <c r="AF109" s="3">
        <v>21</v>
      </c>
    </row>
    <row r="110" spans="28:32" x14ac:dyDescent="0.35">
      <c r="AB110" t="s">
        <v>5</v>
      </c>
      <c r="AC110" t="s">
        <v>30</v>
      </c>
      <c r="AD110" t="s">
        <v>42</v>
      </c>
      <c r="AE110" s="2">
        <v>6748</v>
      </c>
      <c r="AF110" s="3">
        <v>48</v>
      </c>
    </row>
    <row r="111" spans="28:32" x14ac:dyDescent="0.35">
      <c r="AB111" t="s">
        <v>35</v>
      </c>
      <c r="AC111" t="s">
        <v>14</v>
      </c>
      <c r="AD111" t="s">
        <v>39</v>
      </c>
      <c r="AE111" s="2">
        <v>1407</v>
      </c>
      <c r="AF111" s="3">
        <v>72</v>
      </c>
    </row>
    <row r="112" spans="28:32" x14ac:dyDescent="0.35">
      <c r="AB112" t="s">
        <v>8</v>
      </c>
      <c r="AC112" t="s">
        <v>9</v>
      </c>
      <c r="AD112" t="s">
        <v>32</v>
      </c>
      <c r="AE112" s="2">
        <v>2023</v>
      </c>
      <c r="AF112" s="3">
        <v>168</v>
      </c>
    </row>
    <row r="113" spans="28:32" x14ac:dyDescent="0.35">
      <c r="AB113" t="s">
        <v>25</v>
      </c>
      <c r="AC113" t="s">
        <v>17</v>
      </c>
      <c r="AD113" t="s">
        <v>42</v>
      </c>
      <c r="AE113" s="2">
        <v>5236</v>
      </c>
      <c r="AF113" s="3">
        <v>51</v>
      </c>
    </row>
    <row r="114" spans="28:32" x14ac:dyDescent="0.35">
      <c r="AB114" t="s">
        <v>13</v>
      </c>
      <c r="AC114" t="s">
        <v>14</v>
      </c>
      <c r="AD114" t="s">
        <v>36</v>
      </c>
      <c r="AE114" s="2">
        <v>1925</v>
      </c>
      <c r="AF114" s="3">
        <v>192</v>
      </c>
    </row>
    <row r="115" spans="28:32" x14ac:dyDescent="0.35">
      <c r="AB115" t="s">
        <v>23</v>
      </c>
      <c r="AC115" t="s">
        <v>6</v>
      </c>
      <c r="AD115" t="s">
        <v>24</v>
      </c>
      <c r="AE115" s="2">
        <v>6608</v>
      </c>
      <c r="AF115" s="3">
        <v>225</v>
      </c>
    </row>
    <row r="116" spans="28:32" x14ac:dyDescent="0.35">
      <c r="AB116" t="s">
        <v>16</v>
      </c>
      <c r="AC116" t="s">
        <v>30</v>
      </c>
      <c r="AD116" t="s">
        <v>42</v>
      </c>
      <c r="AE116" s="2">
        <v>8008</v>
      </c>
      <c r="AF116" s="3">
        <v>456</v>
      </c>
    </row>
    <row r="117" spans="28:32" x14ac:dyDescent="0.35">
      <c r="AB117" t="s">
        <v>35</v>
      </c>
      <c r="AC117" t="s">
        <v>30</v>
      </c>
      <c r="AD117" t="s">
        <v>18</v>
      </c>
      <c r="AE117" s="2">
        <v>1428</v>
      </c>
      <c r="AF117" s="3">
        <v>93</v>
      </c>
    </row>
    <row r="118" spans="28:32" x14ac:dyDescent="0.35">
      <c r="AB118" t="s">
        <v>16</v>
      </c>
      <c r="AC118" t="s">
        <v>30</v>
      </c>
      <c r="AD118" t="s">
        <v>12</v>
      </c>
      <c r="AE118" s="2">
        <v>525</v>
      </c>
      <c r="AF118" s="3">
        <v>48</v>
      </c>
    </row>
    <row r="119" spans="28:32" x14ac:dyDescent="0.35">
      <c r="AB119" t="s">
        <v>16</v>
      </c>
      <c r="AC119" t="s">
        <v>6</v>
      </c>
      <c r="AD119" t="s">
        <v>15</v>
      </c>
      <c r="AE119" s="2">
        <v>1505</v>
      </c>
      <c r="AF119" s="3">
        <v>102</v>
      </c>
    </row>
    <row r="120" spans="28:32" x14ac:dyDescent="0.35">
      <c r="AB120" t="s">
        <v>23</v>
      </c>
      <c r="AC120" t="s">
        <v>9</v>
      </c>
      <c r="AD120" t="s">
        <v>7</v>
      </c>
      <c r="AE120" s="2">
        <v>6755</v>
      </c>
      <c r="AF120" s="3">
        <v>252</v>
      </c>
    </row>
    <row r="121" spans="28:32" x14ac:dyDescent="0.35">
      <c r="AB121" t="s">
        <v>26</v>
      </c>
      <c r="AC121" t="s">
        <v>6</v>
      </c>
      <c r="AD121" t="s">
        <v>15</v>
      </c>
      <c r="AE121" s="2">
        <v>11571</v>
      </c>
      <c r="AF121" s="3">
        <v>138</v>
      </c>
    </row>
    <row r="122" spans="28:32" x14ac:dyDescent="0.35">
      <c r="AB122" t="s">
        <v>5</v>
      </c>
      <c r="AC122" t="s">
        <v>20</v>
      </c>
      <c r="AD122" t="s">
        <v>18</v>
      </c>
      <c r="AE122" s="2">
        <v>2541</v>
      </c>
      <c r="AF122" s="3">
        <v>90</v>
      </c>
    </row>
    <row r="123" spans="28:32" x14ac:dyDescent="0.35">
      <c r="AB123" t="s">
        <v>13</v>
      </c>
      <c r="AC123" t="s">
        <v>6</v>
      </c>
      <c r="AD123" t="s">
        <v>7</v>
      </c>
      <c r="AE123" s="2">
        <v>1526</v>
      </c>
      <c r="AF123" s="3">
        <v>240</v>
      </c>
    </row>
    <row r="124" spans="28:32" x14ac:dyDescent="0.35">
      <c r="AB124" t="s">
        <v>5</v>
      </c>
      <c r="AC124" t="s">
        <v>20</v>
      </c>
      <c r="AD124" t="s">
        <v>12</v>
      </c>
      <c r="AE124" s="2">
        <v>6125</v>
      </c>
      <c r="AF124" s="3">
        <v>102</v>
      </c>
    </row>
    <row r="125" spans="28:32" x14ac:dyDescent="0.35">
      <c r="AB125" t="s">
        <v>13</v>
      </c>
      <c r="AC125" t="s">
        <v>9</v>
      </c>
      <c r="AD125" t="s">
        <v>39</v>
      </c>
      <c r="AE125" s="2">
        <v>847</v>
      </c>
      <c r="AF125" s="3">
        <v>129</v>
      </c>
    </row>
    <row r="126" spans="28:32" x14ac:dyDescent="0.35">
      <c r="AB126" t="s">
        <v>8</v>
      </c>
      <c r="AC126" t="s">
        <v>9</v>
      </c>
      <c r="AD126" t="s">
        <v>39</v>
      </c>
      <c r="AE126" s="2">
        <v>4753</v>
      </c>
      <c r="AF126" s="3">
        <v>300</v>
      </c>
    </row>
    <row r="127" spans="28:32" x14ac:dyDescent="0.35">
      <c r="AB127" t="s">
        <v>16</v>
      </c>
      <c r="AC127" t="s">
        <v>20</v>
      </c>
      <c r="AD127" t="s">
        <v>19</v>
      </c>
      <c r="AE127" s="2">
        <v>959</v>
      </c>
      <c r="AF127" s="3">
        <v>135</v>
      </c>
    </row>
    <row r="128" spans="28:32" x14ac:dyDescent="0.35">
      <c r="AB128" t="s">
        <v>23</v>
      </c>
      <c r="AC128" t="s">
        <v>9</v>
      </c>
      <c r="AD128" t="s">
        <v>38</v>
      </c>
      <c r="AE128" s="2">
        <v>2793</v>
      </c>
      <c r="AF128" s="3">
        <v>114</v>
      </c>
    </row>
    <row r="129" spans="28:32" x14ac:dyDescent="0.35">
      <c r="AB129" t="s">
        <v>23</v>
      </c>
      <c r="AC129" t="s">
        <v>9</v>
      </c>
      <c r="AD129" t="s">
        <v>24</v>
      </c>
      <c r="AE129" s="2">
        <v>4606</v>
      </c>
      <c r="AF129" s="3">
        <v>63</v>
      </c>
    </row>
    <row r="130" spans="28:32" x14ac:dyDescent="0.35">
      <c r="AB130" t="s">
        <v>23</v>
      </c>
      <c r="AC130" t="s">
        <v>14</v>
      </c>
      <c r="AD130" t="s">
        <v>32</v>
      </c>
      <c r="AE130" s="2">
        <v>5551</v>
      </c>
      <c r="AF130" s="3">
        <v>252</v>
      </c>
    </row>
    <row r="131" spans="28:32" x14ac:dyDescent="0.35">
      <c r="AB131" t="s">
        <v>35</v>
      </c>
      <c r="AC131" t="s">
        <v>14</v>
      </c>
      <c r="AD131" t="s">
        <v>10</v>
      </c>
      <c r="AE131" s="2">
        <v>6657</v>
      </c>
      <c r="AF131" s="3">
        <v>303</v>
      </c>
    </row>
    <row r="132" spans="28:32" x14ac:dyDescent="0.35">
      <c r="AB132" t="s">
        <v>23</v>
      </c>
      <c r="AC132" t="s">
        <v>17</v>
      </c>
      <c r="AD132" t="s">
        <v>28</v>
      </c>
      <c r="AE132" s="2">
        <v>4438</v>
      </c>
      <c r="AF132" s="3">
        <v>246</v>
      </c>
    </row>
    <row r="133" spans="28:32" x14ac:dyDescent="0.35">
      <c r="AB133" t="s">
        <v>8</v>
      </c>
      <c r="AC133" t="s">
        <v>20</v>
      </c>
      <c r="AD133" t="s">
        <v>22</v>
      </c>
      <c r="AE133" s="2">
        <v>168</v>
      </c>
      <c r="AF133" s="3">
        <v>84</v>
      </c>
    </row>
    <row r="134" spans="28:32" x14ac:dyDescent="0.35">
      <c r="AB134" t="s">
        <v>23</v>
      </c>
      <c r="AC134" t="s">
        <v>30</v>
      </c>
      <c r="AD134" t="s">
        <v>28</v>
      </c>
      <c r="AE134" s="2">
        <v>7777</v>
      </c>
      <c r="AF134" s="3">
        <v>39</v>
      </c>
    </row>
    <row r="135" spans="28:32" x14ac:dyDescent="0.35">
      <c r="AB135" t="s">
        <v>25</v>
      </c>
      <c r="AC135" t="s">
        <v>14</v>
      </c>
      <c r="AD135" t="s">
        <v>28</v>
      </c>
      <c r="AE135" s="2">
        <v>3339</v>
      </c>
      <c r="AF135" s="3">
        <v>348</v>
      </c>
    </row>
    <row r="136" spans="28:32" x14ac:dyDescent="0.35">
      <c r="AB136" t="s">
        <v>23</v>
      </c>
      <c r="AC136" t="s">
        <v>6</v>
      </c>
      <c r="AD136" t="s">
        <v>19</v>
      </c>
      <c r="AE136" s="2">
        <v>6391</v>
      </c>
      <c r="AF136" s="3">
        <v>48</v>
      </c>
    </row>
    <row r="137" spans="28:32" x14ac:dyDescent="0.35">
      <c r="AB137" t="s">
        <v>25</v>
      </c>
      <c r="AC137" t="s">
        <v>6</v>
      </c>
      <c r="AD137" t="s">
        <v>22</v>
      </c>
      <c r="AE137" s="2">
        <v>518</v>
      </c>
      <c r="AF137" s="3">
        <v>75</v>
      </c>
    </row>
    <row r="138" spans="28:32" x14ac:dyDescent="0.35">
      <c r="AB138" t="s">
        <v>23</v>
      </c>
      <c r="AC138" t="s">
        <v>20</v>
      </c>
      <c r="AD138" t="s">
        <v>40</v>
      </c>
      <c r="AE138" s="2">
        <v>5677</v>
      </c>
      <c r="AF138" s="3">
        <v>258</v>
      </c>
    </row>
    <row r="139" spans="28:32" x14ac:dyDescent="0.35">
      <c r="AB139" t="s">
        <v>16</v>
      </c>
      <c r="AC139" t="s">
        <v>17</v>
      </c>
      <c r="AD139" t="s">
        <v>28</v>
      </c>
      <c r="AE139" s="2">
        <v>6048</v>
      </c>
      <c r="AF139" s="3">
        <v>27</v>
      </c>
    </row>
    <row r="140" spans="28:32" x14ac:dyDescent="0.35">
      <c r="AB140" t="s">
        <v>8</v>
      </c>
      <c r="AC140" t="s">
        <v>20</v>
      </c>
      <c r="AD140" t="s">
        <v>10</v>
      </c>
      <c r="AE140" s="2">
        <v>3752</v>
      </c>
      <c r="AF140" s="3">
        <v>213</v>
      </c>
    </row>
    <row r="141" spans="28:32" x14ac:dyDescent="0.35">
      <c r="AB141" t="s">
        <v>25</v>
      </c>
      <c r="AC141" t="s">
        <v>9</v>
      </c>
      <c r="AD141" t="s">
        <v>32</v>
      </c>
      <c r="AE141" s="2">
        <v>4480</v>
      </c>
      <c r="AF141" s="3">
        <v>357</v>
      </c>
    </row>
    <row r="142" spans="28:32" x14ac:dyDescent="0.35">
      <c r="AB142" t="s">
        <v>11</v>
      </c>
      <c r="AC142" t="s">
        <v>6</v>
      </c>
      <c r="AD142" t="s">
        <v>12</v>
      </c>
      <c r="AE142" s="2">
        <v>259</v>
      </c>
      <c r="AF142" s="3">
        <v>207</v>
      </c>
    </row>
    <row r="143" spans="28:32" x14ac:dyDescent="0.35">
      <c r="AB143" t="s">
        <v>8</v>
      </c>
      <c r="AC143" t="s">
        <v>6</v>
      </c>
      <c r="AD143" t="s">
        <v>7</v>
      </c>
      <c r="AE143" s="2">
        <v>42</v>
      </c>
      <c r="AF143" s="3">
        <v>150</v>
      </c>
    </row>
    <row r="144" spans="28:32" x14ac:dyDescent="0.35">
      <c r="AB144" t="s">
        <v>13</v>
      </c>
      <c r="AC144" t="s">
        <v>14</v>
      </c>
      <c r="AD144" t="s">
        <v>42</v>
      </c>
      <c r="AE144" s="2">
        <v>98</v>
      </c>
      <c r="AF144" s="3">
        <v>204</v>
      </c>
    </row>
    <row r="145" spans="28:32" x14ac:dyDescent="0.35">
      <c r="AB145" t="s">
        <v>23</v>
      </c>
      <c r="AC145" t="s">
        <v>9</v>
      </c>
      <c r="AD145" t="s">
        <v>39</v>
      </c>
      <c r="AE145" s="2">
        <v>2478</v>
      </c>
      <c r="AF145" s="3">
        <v>21</v>
      </c>
    </row>
    <row r="146" spans="28:32" x14ac:dyDescent="0.35">
      <c r="AB146" t="s">
        <v>13</v>
      </c>
      <c r="AC146" t="s">
        <v>30</v>
      </c>
      <c r="AD146" t="s">
        <v>19</v>
      </c>
      <c r="AE146" s="2">
        <v>7847</v>
      </c>
      <c r="AF146" s="3">
        <v>174</v>
      </c>
    </row>
    <row r="147" spans="28:32" x14ac:dyDescent="0.35">
      <c r="AB147" t="s">
        <v>26</v>
      </c>
      <c r="AC147" t="s">
        <v>6</v>
      </c>
      <c r="AD147" t="s">
        <v>28</v>
      </c>
      <c r="AE147" s="2">
        <v>9926</v>
      </c>
      <c r="AF147" s="3">
        <v>201</v>
      </c>
    </row>
    <row r="148" spans="28:32" x14ac:dyDescent="0.35">
      <c r="AB148" t="s">
        <v>8</v>
      </c>
      <c r="AC148" t="s">
        <v>20</v>
      </c>
      <c r="AD148" t="s">
        <v>31</v>
      </c>
      <c r="AE148" s="2">
        <v>819</v>
      </c>
      <c r="AF148" s="3">
        <v>510</v>
      </c>
    </row>
    <row r="149" spans="28:32" x14ac:dyDescent="0.35">
      <c r="AB149" t="s">
        <v>16</v>
      </c>
      <c r="AC149" t="s">
        <v>17</v>
      </c>
      <c r="AD149" t="s">
        <v>32</v>
      </c>
      <c r="AE149" s="2">
        <v>3052</v>
      </c>
      <c r="AF149" s="3">
        <v>378</v>
      </c>
    </row>
    <row r="150" spans="28:32" x14ac:dyDescent="0.35">
      <c r="AB150" t="s">
        <v>11</v>
      </c>
      <c r="AC150" t="s">
        <v>30</v>
      </c>
      <c r="AD150" t="s">
        <v>41</v>
      </c>
      <c r="AE150" s="2">
        <v>6832</v>
      </c>
      <c r="AF150" s="3">
        <v>27</v>
      </c>
    </row>
    <row r="151" spans="28:32" x14ac:dyDescent="0.35">
      <c r="AB151" t="s">
        <v>26</v>
      </c>
      <c r="AC151" t="s">
        <v>17</v>
      </c>
      <c r="AD151" t="s">
        <v>29</v>
      </c>
      <c r="AE151" s="2">
        <v>2016</v>
      </c>
      <c r="AF151" s="3">
        <v>117</v>
      </c>
    </row>
    <row r="152" spans="28:32" x14ac:dyDescent="0.35">
      <c r="AB152" t="s">
        <v>16</v>
      </c>
      <c r="AC152" t="s">
        <v>20</v>
      </c>
      <c r="AD152" t="s">
        <v>41</v>
      </c>
      <c r="AE152" s="2">
        <v>7322</v>
      </c>
      <c r="AF152" s="3">
        <v>36</v>
      </c>
    </row>
    <row r="153" spans="28:32" x14ac:dyDescent="0.35">
      <c r="AB153" t="s">
        <v>8</v>
      </c>
      <c r="AC153" t="s">
        <v>9</v>
      </c>
      <c r="AD153" t="s">
        <v>19</v>
      </c>
      <c r="AE153" s="2">
        <v>357</v>
      </c>
      <c r="AF153" s="3">
        <v>126</v>
      </c>
    </row>
    <row r="154" spans="28:32" x14ac:dyDescent="0.35">
      <c r="AB154" t="s">
        <v>11</v>
      </c>
      <c r="AC154" t="s">
        <v>17</v>
      </c>
      <c r="AD154" t="s">
        <v>18</v>
      </c>
      <c r="AE154" s="2">
        <v>3192</v>
      </c>
      <c r="AF154" s="3">
        <v>72</v>
      </c>
    </row>
    <row r="155" spans="28:32" x14ac:dyDescent="0.35">
      <c r="AB155" t="s">
        <v>23</v>
      </c>
      <c r="AC155" t="s">
        <v>14</v>
      </c>
      <c r="AD155" t="s">
        <v>22</v>
      </c>
      <c r="AE155" s="2">
        <v>8435</v>
      </c>
      <c r="AF155" s="3">
        <v>42</v>
      </c>
    </row>
    <row r="156" spans="28:32" x14ac:dyDescent="0.35">
      <c r="AB156" t="s">
        <v>5</v>
      </c>
      <c r="AC156" t="s">
        <v>17</v>
      </c>
      <c r="AD156" t="s">
        <v>32</v>
      </c>
      <c r="AE156" s="2">
        <v>0</v>
      </c>
      <c r="AF156" s="3">
        <v>135</v>
      </c>
    </row>
    <row r="157" spans="28:32" x14ac:dyDescent="0.35">
      <c r="AB157" t="s">
        <v>23</v>
      </c>
      <c r="AC157" t="s">
        <v>30</v>
      </c>
      <c r="AD157" t="s">
        <v>38</v>
      </c>
      <c r="AE157" s="2">
        <v>8862</v>
      </c>
      <c r="AF157" s="3">
        <v>189</v>
      </c>
    </row>
    <row r="158" spans="28:32" x14ac:dyDescent="0.35">
      <c r="AB158" t="s">
        <v>16</v>
      </c>
      <c r="AC158" t="s">
        <v>6</v>
      </c>
      <c r="AD158" t="s">
        <v>40</v>
      </c>
      <c r="AE158" s="2">
        <v>3556</v>
      </c>
      <c r="AF158" s="3">
        <v>459</v>
      </c>
    </row>
    <row r="159" spans="28:32" x14ac:dyDescent="0.35">
      <c r="AB159" t="s">
        <v>25</v>
      </c>
      <c r="AC159" t="s">
        <v>30</v>
      </c>
      <c r="AD159" t="s">
        <v>37</v>
      </c>
      <c r="AE159" s="2">
        <v>7280</v>
      </c>
      <c r="AF159" s="3">
        <v>201</v>
      </c>
    </row>
    <row r="160" spans="28:32" x14ac:dyDescent="0.35">
      <c r="AB160" t="s">
        <v>16</v>
      </c>
      <c r="AC160" t="s">
        <v>30</v>
      </c>
      <c r="AD160" t="s">
        <v>7</v>
      </c>
      <c r="AE160" s="2">
        <v>3402</v>
      </c>
      <c r="AF160" s="3">
        <v>366</v>
      </c>
    </row>
    <row r="161" spans="28:32" x14ac:dyDescent="0.35">
      <c r="AB161" t="s">
        <v>27</v>
      </c>
      <c r="AC161" t="s">
        <v>6</v>
      </c>
      <c r="AD161" t="s">
        <v>32</v>
      </c>
      <c r="AE161" s="2">
        <v>4592</v>
      </c>
      <c r="AF161" s="3">
        <v>324</v>
      </c>
    </row>
    <row r="162" spans="28:32" x14ac:dyDescent="0.35">
      <c r="AB162" t="s">
        <v>11</v>
      </c>
      <c r="AC162" t="s">
        <v>9</v>
      </c>
      <c r="AD162" t="s">
        <v>37</v>
      </c>
      <c r="AE162" s="2">
        <v>7833</v>
      </c>
      <c r="AF162" s="3">
        <v>243</v>
      </c>
    </row>
    <row r="163" spans="28:32" x14ac:dyDescent="0.35">
      <c r="AB163" t="s">
        <v>26</v>
      </c>
      <c r="AC163" t="s">
        <v>17</v>
      </c>
      <c r="AD163" t="s">
        <v>41</v>
      </c>
      <c r="AE163" s="2">
        <v>7651</v>
      </c>
      <c r="AF163" s="3">
        <v>213</v>
      </c>
    </row>
    <row r="164" spans="28:32" x14ac:dyDescent="0.35">
      <c r="AB164" t="s">
        <v>5</v>
      </c>
      <c r="AC164" t="s">
        <v>9</v>
      </c>
      <c r="AD164" t="s">
        <v>7</v>
      </c>
      <c r="AE164" s="2">
        <v>2275</v>
      </c>
      <c r="AF164" s="3">
        <v>447</v>
      </c>
    </row>
    <row r="165" spans="28:32" x14ac:dyDescent="0.35">
      <c r="AB165" t="s">
        <v>5</v>
      </c>
      <c r="AC165" t="s">
        <v>20</v>
      </c>
      <c r="AD165" t="s">
        <v>31</v>
      </c>
      <c r="AE165" s="2">
        <v>5670</v>
      </c>
      <c r="AF165" s="3">
        <v>297</v>
      </c>
    </row>
    <row r="166" spans="28:32" x14ac:dyDescent="0.35">
      <c r="AB166" t="s">
        <v>23</v>
      </c>
      <c r="AC166" t="s">
        <v>9</v>
      </c>
      <c r="AD166" t="s">
        <v>29</v>
      </c>
      <c r="AE166" s="2">
        <v>2135</v>
      </c>
      <c r="AF166" s="3">
        <v>27</v>
      </c>
    </row>
    <row r="167" spans="28:32" x14ac:dyDescent="0.35">
      <c r="AB167" t="s">
        <v>5</v>
      </c>
      <c r="AC167" t="s">
        <v>30</v>
      </c>
      <c r="AD167" t="s">
        <v>34</v>
      </c>
      <c r="AE167" s="2">
        <v>2779</v>
      </c>
      <c r="AF167" s="3">
        <v>75</v>
      </c>
    </row>
    <row r="168" spans="28:32" x14ac:dyDescent="0.35">
      <c r="AB168" t="s">
        <v>35</v>
      </c>
      <c r="AC168" t="s">
        <v>17</v>
      </c>
      <c r="AD168" t="s">
        <v>19</v>
      </c>
      <c r="AE168" s="2">
        <v>12950</v>
      </c>
      <c r="AF168" s="3">
        <v>30</v>
      </c>
    </row>
    <row r="169" spans="28:32" x14ac:dyDescent="0.35">
      <c r="AB169" t="s">
        <v>23</v>
      </c>
      <c r="AC169" t="s">
        <v>14</v>
      </c>
      <c r="AD169" t="s">
        <v>15</v>
      </c>
      <c r="AE169" s="2">
        <v>2646</v>
      </c>
      <c r="AF169" s="3">
        <v>177</v>
      </c>
    </row>
    <row r="170" spans="28:32" x14ac:dyDescent="0.35">
      <c r="AB170" t="s">
        <v>5</v>
      </c>
      <c r="AC170" t="s">
        <v>30</v>
      </c>
      <c r="AD170" t="s">
        <v>19</v>
      </c>
      <c r="AE170" s="2">
        <v>3794</v>
      </c>
      <c r="AF170" s="3">
        <v>159</v>
      </c>
    </row>
    <row r="171" spans="28:32" x14ac:dyDescent="0.35">
      <c r="AB171" t="s">
        <v>27</v>
      </c>
      <c r="AC171" t="s">
        <v>9</v>
      </c>
      <c r="AD171" t="s">
        <v>19</v>
      </c>
      <c r="AE171" s="2">
        <v>819</v>
      </c>
      <c r="AF171" s="3">
        <v>306</v>
      </c>
    </row>
    <row r="172" spans="28:32" x14ac:dyDescent="0.35">
      <c r="AB172" t="s">
        <v>27</v>
      </c>
      <c r="AC172" t="s">
        <v>30</v>
      </c>
      <c r="AD172" t="s">
        <v>33</v>
      </c>
      <c r="AE172" s="2">
        <v>2583</v>
      </c>
      <c r="AF172" s="3">
        <v>18</v>
      </c>
    </row>
    <row r="173" spans="28:32" x14ac:dyDescent="0.35">
      <c r="AB173" t="s">
        <v>23</v>
      </c>
      <c r="AC173" t="s">
        <v>9</v>
      </c>
      <c r="AD173" t="s">
        <v>36</v>
      </c>
      <c r="AE173" s="2">
        <v>4585</v>
      </c>
      <c r="AF173" s="3">
        <v>240</v>
      </c>
    </row>
    <row r="174" spans="28:32" x14ac:dyDescent="0.35">
      <c r="AB174" t="s">
        <v>25</v>
      </c>
      <c r="AC174" t="s">
        <v>30</v>
      </c>
      <c r="AD174" t="s">
        <v>19</v>
      </c>
      <c r="AE174" s="2">
        <v>1652</v>
      </c>
      <c r="AF174" s="3">
        <v>93</v>
      </c>
    </row>
    <row r="175" spans="28:32" x14ac:dyDescent="0.35">
      <c r="AB175" t="s">
        <v>35</v>
      </c>
      <c r="AC175" t="s">
        <v>30</v>
      </c>
      <c r="AD175" t="s">
        <v>42</v>
      </c>
      <c r="AE175" s="2">
        <v>4991</v>
      </c>
      <c r="AF175" s="3">
        <v>9</v>
      </c>
    </row>
    <row r="176" spans="28:32" x14ac:dyDescent="0.35">
      <c r="AB176" t="s">
        <v>8</v>
      </c>
      <c r="AC176" t="s">
        <v>30</v>
      </c>
      <c r="AD176" t="s">
        <v>29</v>
      </c>
      <c r="AE176" s="2">
        <v>2009</v>
      </c>
      <c r="AF176" s="3">
        <v>219</v>
      </c>
    </row>
    <row r="177" spans="28:32" x14ac:dyDescent="0.35">
      <c r="AB177" t="s">
        <v>26</v>
      </c>
      <c r="AC177" t="s">
        <v>17</v>
      </c>
      <c r="AD177" t="s">
        <v>22</v>
      </c>
      <c r="AE177" s="2">
        <v>1568</v>
      </c>
      <c r="AF177" s="3">
        <v>141</v>
      </c>
    </row>
    <row r="178" spans="28:32" x14ac:dyDescent="0.35">
      <c r="AB178" t="s">
        <v>13</v>
      </c>
      <c r="AC178" t="s">
        <v>6</v>
      </c>
      <c r="AD178" t="s">
        <v>33</v>
      </c>
      <c r="AE178" s="2">
        <v>3388</v>
      </c>
      <c r="AF178" s="3">
        <v>123</v>
      </c>
    </row>
    <row r="179" spans="28:32" x14ac:dyDescent="0.35">
      <c r="AB179" t="s">
        <v>5</v>
      </c>
      <c r="AC179" t="s">
        <v>20</v>
      </c>
      <c r="AD179" t="s">
        <v>38</v>
      </c>
      <c r="AE179" s="2">
        <v>623</v>
      </c>
      <c r="AF179" s="3">
        <v>51</v>
      </c>
    </row>
    <row r="180" spans="28:32" x14ac:dyDescent="0.35">
      <c r="AB180" t="s">
        <v>16</v>
      </c>
      <c r="AC180" t="s">
        <v>14</v>
      </c>
      <c r="AD180" t="s">
        <v>12</v>
      </c>
      <c r="AE180" s="2">
        <v>10073</v>
      </c>
      <c r="AF180" s="3">
        <v>120</v>
      </c>
    </row>
    <row r="181" spans="28:32" x14ac:dyDescent="0.35">
      <c r="AB181" t="s">
        <v>8</v>
      </c>
      <c r="AC181" t="s">
        <v>17</v>
      </c>
      <c r="AD181" t="s">
        <v>42</v>
      </c>
      <c r="AE181" s="2">
        <v>1561</v>
      </c>
      <c r="AF181" s="3">
        <v>27</v>
      </c>
    </row>
    <row r="182" spans="28:32" x14ac:dyDescent="0.35">
      <c r="AB182" t="s">
        <v>11</v>
      </c>
      <c r="AC182" t="s">
        <v>14</v>
      </c>
      <c r="AD182" t="s">
        <v>39</v>
      </c>
      <c r="AE182" s="2">
        <v>11522</v>
      </c>
      <c r="AF182" s="3">
        <v>204</v>
      </c>
    </row>
    <row r="183" spans="28:32" x14ac:dyDescent="0.35">
      <c r="AB183" t="s">
        <v>16</v>
      </c>
      <c r="AC183" t="s">
        <v>20</v>
      </c>
      <c r="AD183" t="s">
        <v>31</v>
      </c>
      <c r="AE183" s="2">
        <v>2317</v>
      </c>
      <c r="AF183" s="3">
        <v>123</v>
      </c>
    </row>
    <row r="184" spans="28:32" x14ac:dyDescent="0.35">
      <c r="AB184" t="s">
        <v>35</v>
      </c>
      <c r="AC184" t="s">
        <v>6</v>
      </c>
      <c r="AD184" t="s">
        <v>40</v>
      </c>
      <c r="AE184" s="2">
        <v>3059</v>
      </c>
      <c r="AF184" s="3">
        <v>27</v>
      </c>
    </row>
    <row r="185" spans="28:32" x14ac:dyDescent="0.35">
      <c r="AB185" t="s">
        <v>13</v>
      </c>
      <c r="AC185" t="s">
        <v>6</v>
      </c>
      <c r="AD185" t="s">
        <v>42</v>
      </c>
      <c r="AE185" s="2">
        <v>2324</v>
      </c>
      <c r="AF185" s="3">
        <v>177</v>
      </c>
    </row>
    <row r="186" spans="28:32" x14ac:dyDescent="0.35">
      <c r="AB186" t="s">
        <v>27</v>
      </c>
      <c r="AC186" t="s">
        <v>17</v>
      </c>
      <c r="AD186" t="s">
        <v>42</v>
      </c>
      <c r="AE186" s="2">
        <v>4956</v>
      </c>
      <c r="AF186" s="3">
        <v>171</v>
      </c>
    </row>
    <row r="187" spans="28:32" x14ac:dyDescent="0.35">
      <c r="AB187" t="s">
        <v>35</v>
      </c>
      <c r="AC187" t="s">
        <v>30</v>
      </c>
      <c r="AD187" t="s">
        <v>36</v>
      </c>
      <c r="AE187" s="2">
        <v>5355</v>
      </c>
      <c r="AF187" s="3">
        <v>204</v>
      </c>
    </row>
    <row r="188" spans="28:32" x14ac:dyDescent="0.35">
      <c r="AB188" t="s">
        <v>27</v>
      </c>
      <c r="AC188" t="s">
        <v>30</v>
      </c>
      <c r="AD188" t="s">
        <v>24</v>
      </c>
      <c r="AE188" s="2">
        <v>7259</v>
      </c>
      <c r="AF188" s="3">
        <v>276</v>
      </c>
    </row>
    <row r="189" spans="28:32" x14ac:dyDescent="0.35">
      <c r="AB189" t="s">
        <v>8</v>
      </c>
      <c r="AC189" t="s">
        <v>6</v>
      </c>
      <c r="AD189" t="s">
        <v>42</v>
      </c>
      <c r="AE189" s="2">
        <v>6279</v>
      </c>
      <c r="AF189" s="3">
        <v>45</v>
      </c>
    </row>
    <row r="190" spans="28:32" x14ac:dyDescent="0.35">
      <c r="AB190" t="s">
        <v>5</v>
      </c>
      <c r="AC190" t="s">
        <v>20</v>
      </c>
      <c r="AD190" t="s">
        <v>32</v>
      </c>
      <c r="AE190" s="2">
        <v>2541</v>
      </c>
      <c r="AF190" s="3">
        <v>45</v>
      </c>
    </row>
    <row r="191" spans="28:32" x14ac:dyDescent="0.35">
      <c r="AB191" t="s">
        <v>16</v>
      </c>
      <c r="AC191" t="s">
        <v>9</v>
      </c>
      <c r="AD191" t="s">
        <v>39</v>
      </c>
      <c r="AE191" s="2">
        <v>3864</v>
      </c>
      <c r="AF191" s="3">
        <v>177</v>
      </c>
    </row>
    <row r="192" spans="28:32" x14ac:dyDescent="0.35">
      <c r="AB192" t="s">
        <v>25</v>
      </c>
      <c r="AC192" t="s">
        <v>14</v>
      </c>
      <c r="AD192" t="s">
        <v>31</v>
      </c>
      <c r="AE192" s="2">
        <v>6146</v>
      </c>
      <c r="AF192" s="3">
        <v>63</v>
      </c>
    </row>
    <row r="193" spans="28:32" x14ac:dyDescent="0.35">
      <c r="AB193" t="s">
        <v>11</v>
      </c>
      <c r="AC193" t="s">
        <v>17</v>
      </c>
      <c r="AD193" t="s">
        <v>15</v>
      </c>
      <c r="AE193" s="2">
        <v>2639</v>
      </c>
      <c r="AF193" s="3">
        <v>204</v>
      </c>
    </row>
    <row r="194" spans="28:32" x14ac:dyDescent="0.35">
      <c r="AB194" t="s">
        <v>8</v>
      </c>
      <c r="AC194" t="s">
        <v>6</v>
      </c>
      <c r="AD194" t="s">
        <v>22</v>
      </c>
      <c r="AE194" s="2">
        <v>1890</v>
      </c>
      <c r="AF194" s="3">
        <v>195</v>
      </c>
    </row>
    <row r="195" spans="28:32" x14ac:dyDescent="0.35">
      <c r="AB195" t="s">
        <v>23</v>
      </c>
      <c r="AC195" t="s">
        <v>30</v>
      </c>
      <c r="AD195" t="s">
        <v>24</v>
      </c>
      <c r="AE195" s="2">
        <v>1932</v>
      </c>
      <c r="AF195" s="3">
        <v>369</v>
      </c>
    </row>
    <row r="196" spans="28:32" x14ac:dyDescent="0.35">
      <c r="AB196" t="s">
        <v>27</v>
      </c>
      <c r="AC196" t="s">
        <v>30</v>
      </c>
      <c r="AD196" t="s">
        <v>18</v>
      </c>
      <c r="AE196" s="2">
        <v>6300</v>
      </c>
      <c r="AF196" s="3">
        <v>42</v>
      </c>
    </row>
    <row r="197" spans="28:32" x14ac:dyDescent="0.35">
      <c r="AB197" t="s">
        <v>16</v>
      </c>
      <c r="AC197" t="s">
        <v>6</v>
      </c>
      <c r="AD197" t="s">
        <v>7</v>
      </c>
      <c r="AE197" s="2">
        <v>560</v>
      </c>
      <c r="AF197" s="3">
        <v>81</v>
      </c>
    </row>
    <row r="198" spans="28:32" x14ac:dyDescent="0.35">
      <c r="AB198" t="s">
        <v>11</v>
      </c>
      <c r="AC198" t="s">
        <v>6</v>
      </c>
      <c r="AD198" t="s">
        <v>42</v>
      </c>
      <c r="AE198" s="2">
        <v>2856</v>
      </c>
      <c r="AF198" s="3">
        <v>246</v>
      </c>
    </row>
    <row r="199" spans="28:32" x14ac:dyDescent="0.35">
      <c r="AB199" t="s">
        <v>11</v>
      </c>
      <c r="AC199" t="s">
        <v>30</v>
      </c>
      <c r="AD199" t="s">
        <v>28</v>
      </c>
      <c r="AE199" s="2">
        <v>707</v>
      </c>
      <c r="AF199" s="3">
        <v>174</v>
      </c>
    </row>
    <row r="200" spans="28:32" x14ac:dyDescent="0.35">
      <c r="AB200" t="s">
        <v>8</v>
      </c>
      <c r="AC200" t="s">
        <v>9</v>
      </c>
      <c r="AD200" t="s">
        <v>7</v>
      </c>
      <c r="AE200" s="2">
        <v>3598</v>
      </c>
      <c r="AF200" s="3">
        <v>81</v>
      </c>
    </row>
    <row r="201" spans="28:32" x14ac:dyDescent="0.35">
      <c r="AB201" t="s">
        <v>5</v>
      </c>
      <c r="AC201" t="s">
        <v>9</v>
      </c>
      <c r="AD201" t="s">
        <v>22</v>
      </c>
      <c r="AE201" s="2">
        <v>6853</v>
      </c>
      <c r="AF201" s="3">
        <v>372</v>
      </c>
    </row>
    <row r="202" spans="28:32" x14ac:dyDescent="0.35">
      <c r="AB202" t="s">
        <v>5</v>
      </c>
      <c r="AC202" t="s">
        <v>9</v>
      </c>
      <c r="AD202" t="s">
        <v>29</v>
      </c>
      <c r="AE202" s="2">
        <v>4725</v>
      </c>
      <c r="AF202" s="3">
        <v>174</v>
      </c>
    </row>
    <row r="203" spans="28:32" x14ac:dyDescent="0.35">
      <c r="AB203" t="s">
        <v>13</v>
      </c>
      <c r="AC203" t="s">
        <v>14</v>
      </c>
      <c r="AD203" t="s">
        <v>10</v>
      </c>
      <c r="AE203" s="2">
        <v>10304</v>
      </c>
      <c r="AF203" s="3">
        <v>84</v>
      </c>
    </row>
    <row r="204" spans="28:32" x14ac:dyDescent="0.35">
      <c r="AB204" t="s">
        <v>13</v>
      </c>
      <c r="AC204" t="s">
        <v>30</v>
      </c>
      <c r="AD204" t="s">
        <v>29</v>
      </c>
      <c r="AE204" s="2">
        <v>1274</v>
      </c>
      <c r="AF204" s="3">
        <v>225</v>
      </c>
    </row>
    <row r="205" spans="28:32" x14ac:dyDescent="0.35">
      <c r="AB205" t="s">
        <v>25</v>
      </c>
      <c r="AC205" t="s">
        <v>14</v>
      </c>
      <c r="AD205" t="s">
        <v>7</v>
      </c>
      <c r="AE205" s="2">
        <v>1526</v>
      </c>
      <c r="AF205" s="3">
        <v>105</v>
      </c>
    </row>
    <row r="206" spans="28:32" x14ac:dyDescent="0.35">
      <c r="AB206" t="s">
        <v>5</v>
      </c>
      <c r="AC206" t="s">
        <v>17</v>
      </c>
      <c r="AD206" t="s">
        <v>40</v>
      </c>
      <c r="AE206" s="2">
        <v>3101</v>
      </c>
      <c r="AF206" s="3">
        <v>225</v>
      </c>
    </row>
    <row r="207" spans="28:32" x14ac:dyDescent="0.35">
      <c r="AB207" t="s">
        <v>26</v>
      </c>
      <c r="AC207" t="s">
        <v>6</v>
      </c>
      <c r="AD207" t="s">
        <v>24</v>
      </c>
      <c r="AE207" s="2">
        <v>1057</v>
      </c>
      <c r="AF207" s="3">
        <v>54</v>
      </c>
    </row>
    <row r="208" spans="28:32" x14ac:dyDescent="0.35">
      <c r="AB208" t="s">
        <v>23</v>
      </c>
      <c r="AC208" t="s">
        <v>6</v>
      </c>
      <c r="AD208" t="s">
        <v>42</v>
      </c>
      <c r="AE208" s="2">
        <v>5306</v>
      </c>
      <c r="AF208" s="3">
        <v>0</v>
      </c>
    </row>
    <row r="209" spans="28:32" x14ac:dyDescent="0.35">
      <c r="AB209" t="s">
        <v>25</v>
      </c>
      <c r="AC209" t="s">
        <v>17</v>
      </c>
      <c r="AD209" t="s">
        <v>38</v>
      </c>
      <c r="AE209" s="2">
        <v>4018</v>
      </c>
      <c r="AF209" s="3">
        <v>171</v>
      </c>
    </row>
    <row r="210" spans="28:32" x14ac:dyDescent="0.35">
      <c r="AB210" t="s">
        <v>11</v>
      </c>
      <c r="AC210" t="s">
        <v>30</v>
      </c>
      <c r="AD210" t="s">
        <v>29</v>
      </c>
      <c r="AE210" s="2">
        <v>938</v>
      </c>
      <c r="AF210" s="3">
        <v>189</v>
      </c>
    </row>
    <row r="211" spans="28:32" x14ac:dyDescent="0.35">
      <c r="AB211" t="s">
        <v>23</v>
      </c>
      <c r="AC211" t="s">
        <v>20</v>
      </c>
      <c r="AD211" t="s">
        <v>15</v>
      </c>
      <c r="AE211" s="2">
        <v>1778</v>
      </c>
      <c r="AF211" s="3">
        <v>270</v>
      </c>
    </row>
    <row r="212" spans="28:32" x14ac:dyDescent="0.35">
      <c r="AB212" t="s">
        <v>16</v>
      </c>
      <c r="AC212" t="s">
        <v>17</v>
      </c>
      <c r="AD212" t="s">
        <v>7</v>
      </c>
      <c r="AE212" s="2">
        <v>1638</v>
      </c>
      <c r="AF212" s="3">
        <v>63</v>
      </c>
    </row>
    <row r="213" spans="28:32" x14ac:dyDescent="0.35">
      <c r="AB213" t="s">
        <v>13</v>
      </c>
      <c r="AC213" t="s">
        <v>20</v>
      </c>
      <c r="AD213" t="s">
        <v>18</v>
      </c>
      <c r="AE213" s="2">
        <v>154</v>
      </c>
      <c r="AF213" s="3">
        <v>21</v>
      </c>
    </row>
    <row r="214" spans="28:32" x14ac:dyDescent="0.35">
      <c r="AB214" t="s">
        <v>23</v>
      </c>
      <c r="AC214" t="s">
        <v>6</v>
      </c>
      <c r="AD214" t="s">
        <v>22</v>
      </c>
      <c r="AE214" s="2">
        <v>9835</v>
      </c>
      <c r="AF214" s="3">
        <v>207</v>
      </c>
    </row>
    <row r="215" spans="28:32" x14ac:dyDescent="0.35">
      <c r="AB215" t="s">
        <v>11</v>
      </c>
      <c r="AC215" t="s">
        <v>6</v>
      </c>
      <c r="AD215" t="s">
        <v>33</v>
      </c>
      <c r="AE215" s="2">
        <v>7273</v>
      </c>
      <c r="AF215" s="3">
        <v>96</v>
      </c>
    </row>
    <row r="216" spans="28:32" x14ac:dyDescent="0.35">
      <c r="AB216" t="s">
        <v>25</v>
      </c>
      <c r="AC216" t="s">
        <v>17</v>
      </c>
      <c r="AD216" t="s">
        <v>22</v>
      </c>
      <c r="AE216" s="2">
        <v>6909</v>
      </c>
      <c r="AF216" s="3">
        <v>81</v>
      </c>
    </row>
    <row r="217" spans="28:32" x14ac:dyDescent="0.35">
      <c r="AB217" t="s">
        <v>11</v>
      </c>
      <c r="AC217" t="s">
        <v>17</v>
      </c>
      <c r="AD217" t="s">
        <v>38</v>
      </c>
      <c r="AE217" s="2">
        <v>3920</v>
      </c>
      <c r="AF217" s="3">
        <v>306</v>
      </c>
    </row>
    <row r="218" spans="28:32" x14ac:dyDescent="0.35">
      <c r="AB218" t="s">
        <v>35</v>
      </c>
      <c r="AC218" t="s">
        <v>17</v>
      </c>
      <c r="AD218" t="s">
        <v>41</v>
      </c>
      <c r="AE218" s="2">
        <v>4858</v>
      </c>
      <c r="AF218" s="3">
        <v>279</v>
      </c>
    </row>
    <row r="219" spans="28:32" x14ac:dyDescent="0.35">
      <c r="AB219" t="s">
        <v>26</v>
      </c>
      <c r="AC219" t="s">
        <v>20</v>
      </c>
      <c r="AD219" t="s">
        <v>12</v>
      </c>
      <c r="AE219" s="2">
        <v>3549</v>
      </c>
      <c r="AF219" s="3">
        <v>3</v>
      </c>
    </row>
    <row r="220" spans="28:32" x14ac:dyDescent="0.35">
      <c r="AB220" t="s">
        <v>23</v>
      </c>
      <c r="AC220" t="s">
        <v>17</v>
      </c>
      <c r="AD220" t="s">
        <v>39</v>
      </c>
      <c r="AE220" s="2">
        <v>966</v>
      </c>
      <c r="AF220" s="3">
        <v>198</v>
      </c>
    </row>
    <row r="221" spans="28:32" x14ac:dyDescent="0.35">
      <c r="AB221" t="s">
        <v>25</v>
      </c>
      <c r="AC221" t="s">
        <v>17</v>
      </c>
      <c r="AD221" t="s">
        <v>15</v>
      </c>
      <c r="AE221" s="2">
        <v>385</v>
      </c>
      <c r="AF221" s="3">
        <v>249</v>
      </c>
    </row>
    <row r="222" spans="28:32" x14ac:dyDescent="0.35">
      <c r="AB222" t="s">
        <v>16</v>
      </c>
      <c r="AC222" t="s">
        <v>30</v>
      </c>
      <c r="AD222" t="s">
        <v>29</v>
      </c>
      <c r="AE222" s="2">
        <v>2219</v>
      </c>
      <c r="AF222" s="3">
        <v>75</v>
      </c>
    </row>
    <row r="223" spans="28:32" x14ac:dyDescent="0.35">
      <c r="AB223" t="s">
        <v>11</v>
      </c>
      <c r="AC223" t="s">
        <v>14</v>
      </c>
      <c r="AD223" t="s">
        <v>10</v>
      </c>
      <c r="AE223" s="2">
        <v>2954</v>
      </c>
      <c r="AF223" s="3">
        <v>189</v>
      </c>
    </row>
    <row r="224" spans="28:32" x14ac:dyDescent="0.35">
      <c r="AB224" t="s">
        <v>23</v>
      </c>
      <c r="AC224" t="s">
        <v>14</v>
      </c>
      <c r="AD224" t="s">
        <v>10</v>
      </c>
      <c r="AE224" s="2">
        <v>280</v>
      </c>
      <c r="AF224" s="3">
        <v>87</v>
      </c>
    </row>
    <row r="225" spans="28:32" x14ac:dyDescent="0.35">
      <c r="AB225" t="s">
        <v>13</v>
      </c>
      <c r="AC225" t="s">
        <v>14</v>
      </c>
      <c r="AD225" t="s">
        <v>7</v>
      </c>
      <c r="AE225" s="2">
        <v>6118</v>
      </c>
      <c r="AF225" s="3">
        <v>174</v>
      </c>
    </row>
    <row r="226" spans="28:32" x14ac:dyDescent="0.35">
      <c r="AB226" t="s">
        <v>26</v>
      </c>
      <c r="AC226" t="s">
        <v>17</v>
      </c>
      <c r="AD226" t="s">
        <v>37</v>
      </c>
      <c r="AE226" s="2">
        <v>4802</v>
      </c>
      <c r="AF226" s="3">
        <v>36</v>
      </c>
    </row>
    <row r="227" spans="28:32" x14ac:dyDescent="0.35">
      <c r="AB227" t="s">
        <v>11</v>
      </c>
      <c r="AC227" t="s">
        <v>20</v>
      </c>
      <c r="AD227" t="s">
        <v>38</v>
      </c>
      <c r="AE227" s="2">
        <v>4137</v>
      </c>
      <c r="AF227" s="3">
        <v>60</v>
      </c>
    </row>
    <row r="228" spans="28:32" x14ac:dyDescent="0.35">
      <c r="AB228" t="s">
        <v>27</v>
      </c>
      <c r="AC228" t="s">
        <v>9</v>
      </c>
      <c r="AD228" t="s">
        <v>34</v>
      </c>
      <c r="AE228" s="2">
        <v>2023</v>
      </c>
      <c r="AF228" s="3">
        <v>78</v>
      </c>
    </row>
    <row r="229" spans="28:32" x14ac:dyDescent="0.35">
      <c r="AB229" t="s">
        <v>11</v>
      </c>
      <c r="AC229" t="s">
        <v>14</v>
      </c>
      <c r="AD229" t="s">
        <v>7</v>
      </c>
      <c r="AE229" s="2">
        <v>9051</v>
      </c>
      <c r="AF229" s="3">
        <v>57</v>
      </c>
    </row>
    <row r="230" spans="28:32" x14ac:dyDescent="0.35">
      <c r="AB230" t="s">
        <v>11</v>
      </c>
      <c r="AC230" t="s">
        <v>6</v>
      </c>
      <c r="AD230" t="s">
        <v>40</v>
      </c>
      <c r="AE230" s="2">
        <v>2919</v>
      </c>
      <c r="AF230" s="3">
        <v>45</v>
      </c>
    </row>
    <row r="231" spans="28:32" x14ac:dyDescent="0.35">
      <c r="AB231" t="s">
        <v>13</v>
      </c>
      <c r="AC231" t="s">
        <v>20</v>
      </c>
      <c r="AD231" t="s">
        <v>22</v>
      </c>
      <c r="AE231" s="2">
        <v>5915</v>
      </c>
      <c r="AF231" s="3">
        <v>3</v>
      </c>
    </row>
    <row r="232" spans="28:32" x14ac:dyDescent="0.35">
      <c r="AB232" t="s">
        <v>35</v>
      </c>
      <c r="AC232" t="s">
        <v>9</v>
      </c>
      <c r="AD232" t="s">
        <v>37</v>
      </c>
      <c r="AE232" s="2">
        <v>2562</v>
      </c>
      <c r="AF232" s="3">
        <v>6</v>
      </c>
    </row>
    <row r="233" spans="28:32" x14ac:dyDescent="0.35">
      <c r="AB233" t="s">
        <v>25</v>
      </c>
      <c r="AC233" t="s">
        <v>6</v>
      </c>
      <c r="AD233" t="s">
        <v>18</v>
      </c>
      <c r="AE233" s="2">
        <v>8813</v>
      </c>
      <c r="AF233" s="3">
        <v>21</v>
      </c>
    </row>
    <row r="234" spans="28:32" x14ac:dyDescent="0.35">
      <c r="AB234" t="s">
        <v>25</v>
      </c>
      <c r="AC234" t="s">
        <v>14</v>
      </c>
      <c r="AD234" t="s">
        <v>15</v>
      </c>
      <c r="AE234" s="2">
        <v>6111</v>
      </c>
      <c r="AF234" s="3">
        <v>3</v>
      </c>
    </row>
    <row r="235" spans="28:32" x14ac:dyDescent="0.35">
      <c r="AB235" t="s">
        <v>8</v>
      </c>
      <c r="AC235" t="s">
        <v>30</v>
      </c>
      <c r="AD235" t="s">
        <v>21</v>
      </c>
      <c r="AE235" s="2">
        <v>3507</v>
      </c>
      <c r="AF235" s="3">
        <v>288</v>
      </c>
    </row>
    <row r="236" spans="28:32" x14ac:dyDescent="0.35">
      <c r="AB236" t="s">
        <v>16</v>
      </c>
      <c r="AC236" t="s">
        <v>14</v>
      </c>
      <c r="AD236" t="s">
        <v>31</v>
      </c>
      <c r="AE236" s="2">
        <v>4319</v>
      </c>
      <c r="AF236" s="3">
        <v>30</v>
      </c>
    </row>
    <row r="237" spans="28:32" x14ac:dyDescent="0.35">
      <c r="AB237" t="s">
        <v>5</v>
      </c>
      <c r="AC237" t="s">
        <v>20</v>
      </c>
      <c r="AD237" t="s">
        <v>42</v>
      </c>
      <c r="AE237" s="2">
        <v>609</v>
      </c>
      <c r="AF237" s="3">
        <v>87</v>
      </c>
    </row>
    <row r="238" spans="28:32" x14ac:dyDescent="0.35">
      <c r="AB238" t="s">
        <v>5</v>
      </c>
      <c r="AC238" t="s">
        <v>17</v>
      </c>
      <c r="AD238" t="s">
        <v>39</v>
      </c>
      <c r="AE238" s="2">
        <v>6370</v>
      </c>
      <c r="AF238" s="3">
        <v>30</v>
      </c>
    </row>
    <row r="239" spans="28:32" x14ac:dyDescent="0.35">
      <c r="AB239" t="s">
        <v>25</v>
      </c>
      <c r="AC239" t="s">
        <v>20</v>
      </c>
      <c r="AD239" t="s">
        <v>36</v>
      </c>
      <c r="AE239" s="2">
        <v>5474</v>
      </c>
      <c r="AF239" s="3">
        <v>168</v>
      </c>
    </row>
    <row r="240" spans="28:32" x14ac:dyDescent="0.35">
      <c r="AB240" t="s">
        <v>5</v>
      </c>
      <c r="AC240" t="s">
        <v>14</v>
      </c>
      <c r="AD240" t="s">
        <v>39</v>
      </c>
      <c r="AE240" s="2">
        <v>3164</v>
      </c>
      <c r="AF240" s="3">
        <v>306</v>
      </c>
    </row>
    <row r="241" spans="28:32" x14ac:dyDescent="0.35">
      <c r="AB241" t="s">
        <v>16</v>
      </c>
      <c r="AC241" t="s">
        <v>9</v>
      </c>
      <c r="AD241" t="s">
        <v>12</v>
      </c>
      <c r="AE241" s="2">
        <v>1302</v>
      </c>
      <c r="AF241" s="3">
        <v>402</v>
      </c>
    </row>
    <row r="242" spans="28:32" x14ac:dyDescent="0.35">
      <c r="AB242" t="s">
        <v>27</v>
      </c>
      <c r="AC242" t="s">
        <v>6</v>
      </c>
      <c r="AD242" t="s">
        <v>40</v>
      </c>
      <c r="AE242" s="2">
        <v>7308</v>
      </c>
      <c r="AF242" s="3">
        <v>327</v>
      </c>
    </row>
    <row r="243" spans="28:32" x14ac:dyDescent="0.35">
      <c r="AB243" t="s">
        <v>5</v>
      </c>
      <c r="AC243" t="s">
        <v>6</v>
      </c>
      <c r="AD243" t="s">
        <v>39</v>
      </c>
      <c r="AE243" s="2">
        <v>6132</v>
      </c>
      <c r="AF243" s="3">
        <v>93</v>
      </c>
    </row>
    <row r="244" spans="28:32" x14ac:dyDescent="0.35">
      <c r="AB244" t="s">
        <v>35</v>
      </c>
      <c r="AC244" t="s">
        <v>9</v>
      </c>
      <c r="AD244" t="s">
        <v>24</v>
      </c>
      <c r="AE244" s="2">
        <v>3472</v>
      </c>
      <c r="AF244" s="3">
        <v>96</v>
      </c>
    </row>
    <row r="245" spans="28:32" x14ac:dyDescent="0.35">
      <c r="AB245" t="s">
        <v>8</v>
      </c>
      <c r="AC245" t="s">
        <v>17</v>
      </c>
      <c r="AD245" t="s">
        <v>15</v>
      </c>
      <c r="AE245" s="2">
        <v>9660</v>
      </c>
      <c r="AF245" s="3">
        <v>27</v>
      </c>
    </row>
    <row r="246" spans="28:32" x14ac:dyDescent="0.35">
      <c r="AB246" t="s">
        <v>11</v>
      </c>
      <c r="AC246" t="s">
        <v>20</v>
      </c>
      <c r="AD246" t="s">
        <v>42</v>
      </c>
      <c r="AE246" s="2">
        <v>2436</v>
      </c>
      <c r="AF246" s="3">
        <v>99</v>
      </c>
    </row>
    <row r="247" spans="28:32" x14ac:dyDescent="0.35">
      <c r="AB247" t="s">
        <v>11</v>
      </c>
      <c r="AC247" t="s">
        <v>20</v>
      </c>
      <c r="AD247" t="s">
        <v>19</v>
      </c>
      <c r="AE247" s="2">
        <v>9506</v>
      </c>
      <c r="AF247" s="3">
        <v>87</v>
      </c>
    </row>
    <row r="248" spans="28:32" x14ac:dyDescent="0.35">
      <c r="AB248" t="s">
        <v>35</v>
      </c>
      <c r="AC248" t="s">
        <v>6</v>
      </c>
      <c r="AD248" t="s">
        <v>41</v>
      </c>
      <c r="AE248" s="2">
        <v>245</v>
      </c>
      <c r="AF248" s="3">
        <v>288</v>
      </c>
    </row>
    <row r="249" spans="28:32" x14ac:dyDescent="0.35">
      <c r="AB249" t="s">
        <v>8</v>
      </c>
      <c r="AC249" t="s">
        <v>9</v>
      </c>
      <c r="AD249" t="s">
        <v>33</v>
      </c>
      <c r="AE249" s="2">
        <v>2702</v>
      </c>
      <c r="AF249" s="3">
        <v>363</v>
      </c>
    </row>
    <row r="250" spans="28:32" x14ac:dyDescent="0.35">
      <c r="AB250" t="s">
        <v>35</v>
      </c>
      <c r="AC250" t="s">
        <v>30</v>
      </c>
      <c r="AD250" t="s">
        <v>28</v>
      </c>
      <c r="AE250" s="2">
        <v>700</v>
      </c>
      <c r="AF250" s="3">
        <v>87</v>
      </c>
    </row>
    <row r="251" spans="28:32" x14ac:dyDescent="0.35">
      <c r="AB251" t="s">
        <v>16</v>
      </c>
      <c r="AC251" t="s">
        <v>30</v>
      </c>
      <c r="AD251" t="s">
        <v>28</v>
      </c>
      <c r="AE251" s="2">
        <v>3759</v>
      </c>
      <c r="AF251" s="3">
        <v>150</v>
      </c>
    </row>
    <row r="252" spans="28:32" x14ac:dyDescent="0.35">
      <c r="AB252" t="s">
        <v>26</v>
      </c>
      <c r="AC252" t="s">
        <v>9</v>
      </c>
      <c r="AD252" t="s">
        <v>28</v>
      </c>
      <c r="AE252" s="2">
        <v>1589</v>
      </c>
      <c r="AF252" s="3">
        <v>303</v>
      </c>
    </row>
    <row r="253" spans="28:32" x14ac:dyDescent="0.35">
      <c r="AB253" t="s">
        <v>23</v>
      </c>
      <c r="AC253" t="s">
        <v>9</v>
      </c>
      <c r="AD253" t="s">
        <v>40</v>
      </c>
      <c r="AE253" s="2">
        <v>5194</v>
      </c>
      <c r="AF253" s="3">
        <v>288</v>
      </c>
    </row>
    <row r="254" spans="28:32" x14ac:dyDescent="0.35">
      <c r="AB254" t="s">
        <v>35</v>
      </c>
      <c r="AC254" t="s">
        <v>14</v>
      </c>
      <c r="AD254" t="s">
        <v>31</v>
      </c>
      <c r="AE254" s="2">
        <v>945</v>
      </c>
      <c r="AF254" s="3">
        <v>75</v>
      </c>
    </row>
    <row r="255" spans="28:32" x14ac:dyDescent="0.35">
      <c r="AB255" t="s">
        <v>5</v>
      </c>
      <c r="AC255" t="s">
        <v>20</v>
      </c>
      <c r="AD255" t="s">
        <v>21</v>
      </c>
      <c r="AE255" s="2">
        <v>1988</v>
      </c>
      <c r="AF255" s="3">
        <v>39</v>
      </c>
    </row>
    <row r="256" spans="28:32" x14ac:dyDescent="0.35">
      <c r="AB256" t="s">
        <v>16</v>
      </c>
      <c r="AC256" t="s">
        <v>30</v>
      </c>
      <c r="AD256" t="s">
        <v>10</v>
      </c>
      <c r="AE256" s="2">
        <v>6734</v>
      </c>
      <c r="AF256" s="3">
        <v>123</v>
      </c>
    </row>
    <row r="257" spans="28:32" x14ac:dyDescent="0.35">
      <c r="AB257" t="s">
        <v>5</v>
      </c>
      <c r="AC257" t="s">
        <v>14</v>
      </c>
      <c r="AD257" t="s">
        <v>12</v>
      </c>
      <c r="AE257" s="2">
        <v>217</v>
      </c>
      <c r="AF257" s="3">
        <v>36</v>
      </c>
    </row>
    <row r="258" spans="28:32" x14ac:dyDescent="0.35">
      <c r="AB258" t="s">
        <v>25</v>
      </c>
      <c r="AC258" t="s">
        <v>30</v>
      </c>
      <c r="AD258" t="s">
        <v>22</v>
      </c>
      <c r="AE258" s="2">
        <v>6279</v>
      </c>
      <c r="AF258" s="3">
        <v>237</v>
      </c>
    </row>
    <row r="259" spans="28:32" x14ac:dyDescent="0.35">
      <c r="AB259" t="s">
        <v>5</v>
      </c>
      <c r="AC259" t="s">
        <v>14</v>
      </c>
      <c r="AD259" t="s">
        <v>31</v>
      </c>
      <c r="AE259" s="2">
        <v>4424</v>
      </c>
      <c r="AF259" s="3">
        <v>201</v>
      </c>
    </row>
    <row r="260" spans="28:32" x14ac:dyDescent="0.35">
      <c r="AB260" t="s">
        <v>26</v>
      </c>
      <c r="AC260" t="s">
        <v>14</v>
      </c>
      <c r="AD260" t="s">
        <v>28</v>
      </c>
      <c r="AE260" s="2">
        <v>189</v>
      </c>
      <c r="AF260" s="3">
        <v>48</v>
      </c>
    </row>
    <row r="261" spans="28:32" x14ac:dyDescent="0.35">
      <c r="AB261" t="s">
        <v>25</v>
      </c>
      <c r="AC261" t="s">
        <v>9</v>
      </c>
      <c r="AD261" t="s">
        <v>22</v>
      </c>
      <c r="AE261" s="2">
        <v>490</v>
      </c>
      <c r="AF261" s="3">
        <v>84</v>
      </c>
    </row>
    <row r="262" spans="28:32" x14ac:dyDescent="0.35">
      <c r="AB262" t="s">
        <v>8</v>
      </c>
      <c r="AC262" t="s">
        <v>6</v>
      </c>
      <c r="AD262" t="s">
        <v>41</v>
      </c>
      <c r="AE262" s="2">
        <v>434</v>
      </c>
      <c r="AF262" s="3">
        <v>87</v>
      </c>
    </row>
    <row r="263" spans="28:32" x14ac:dyDescent="0.35">
      <c r="AB263" t="s">
        <v>23</v>
      </c>
      <c r="AC263" t="s">
        <v>20</v>
      </c>
      <c r="AD263" t="s">
        <v>7</v>
      </c>
      <c r="AE263" s="2">
        <v>10129</v>
      </c>
      <c r="AF263" s="3">
        <v>312</v>
      </c>
    </row>
    <row r="264" spans="28:32" x14ac:dyDescent="0.35">
      <c r="AB264" t="s">
        <v>27</v>
      </c>
      <c r="AC264" t="s">
        <v>17</v>
      </c>
      <c r="AD264" t="s">
        <v>40</v>
      </c>
      <c r="AE264" s="2">
        <v>1652</v>
      </c>
      <c r="AF264" s="3">
        <v>102</v>
      </c>
    </row>
    <row r="265" spans="28:32" x14ac:dyDescent="0.35">
      <c r="AB265" t="s">
        <v>8</v>
      </c>
      <c r="AC265" t="s">
        <v>20</v>
      </c>
      <c r="AD265" t="s">
        <v>41</v>
      </c>
      <c r="AE265" s="2">
        <v>6433</v>
      </c>
      <c r="AF265" s="3">
        <v>78</v>
      </c>
    </row>
    <row r="266" spans="28:32" x14ac:dyDescent="0.35">
      <c r="AB266" t="s">
        <v>27</v>
      </c>
      <c r="AC266" t="s">
        <v>30</v>
      </c>
      <c r="AD266" t="s">
        <v>34</v>
      </c>
      <c r="AE266" s="2">
        <v>2212</v>
      </c>
      <c r="AF266" s="3">
        <v>117</v>
      </c>
    </row>
    <row r="267" spans="28:32" x14ac:dyDescent="0.35">
      <c r="AB267" t="s">
        <v>13</v>
      </c>
      <c r="AC267" t="s">
        <v>9</v>
      </c>
      <c r="AD267" t="s">
        <v>36</v>
      </c>
      <c r="AE267" s="2">
        <v>609</v>
      </c>
      <c r="AF267" s="3">
        <v>99</v>
      </c>
    </row>
    <row r="268" spans="28:32" x14ac:dyDescent="0.35">
      <c r="AB268" t="s">
        <v>5</v>
      </c>
      <c r="AC268" t="s">
        <v>9</v>
      </c>
      <c r="AD268" t="s">
        <v>38</v>
      </c>
      <c r="AE268" s="2">
        <v>1638</v>
      </c>
      <c r="AF268" s="3">
        <v>48</v>
      </c>
    </row>
    <row r="269" spans="28:32" x14ac:dyDescent="0.35">
      <c r="AB269" t="s">
        <v>23</v>
      </c>
      <c r="AC269" t="s">
        <v>30</v>
      </c>
      <c r="AD269" t="s">
        <v>37</v>
      </c>
      <c r="AE269" s="2">
        <v>3829</v>
      </c>
      <c r="AF269" s="3">
        <v>24</v>
      </c>
    </row>
    <row r="270" spans="28:32" x14ac:dyDescent="0.35">
      <c r="AB270" t="s">
        <v>5</v>
      </c>
      <c r="AC270" t="s">
        <v>17</v>
      </c>
      <c r="AD270" t="s">
        <v>37</v>
      </c>
      <c r="AE270" s="2">
        <v>5775</v>
      </c>
      <c r="AF270" s="3">
        <v>42</v>
      </c>
    </row>
    <row r="271" spans="28:32" x14ac:dyDescent="0.35">
      <c r="AB271" t="s">
        <v>16</v>
      </c>
      <c r="AC271" t="s">
        <v>9</v>
      </c>
      <c r="AD271" t="s">
        <v>33</v>
      </c>
      <c r="AE271" s="2">
        <v>1071</v>
      </c>
      <c r="AF271" s="3">
        <v>270</v>
      </c>
    </row>
    <row r="272" spans="28:32" x14ac:dyDescent="0.35">
      <c r="AB272" t="s">
        <v>8</v>
      </c>
      <c r="AC272" t="s">
        <v>14</v>
      </c>
      <c r="AD272" t="s">
        <v>34</v>
      </c>
      <c r="AE272" s="2">
        <v>5019</v>
      </c>
      <c r="AF272" s="3">
        <v>150</v>
      </c>
    </row>
    <row r="273" spans="28:32" x14ac:dyDescent="0.35">
      <c r="AB273" t="s">
        <v>26</v>
      </c>
      <c r="AC273" t="s">
        <v>6</v>
      </c>
      <c r="AD273" t="s">
        <v>37</v>
      </c>
      <c r="AE273" s="2">
        <v>2863</v>
      </c>
      <c r="AF273" s="3">
        <v>42</v>
      </c>
    </row>
    <row r="274" spans="28:32" x14ac:dyDescent="0.35">
      <c r="AB274" t="s">
        <v>5</v>
      </c>
      <c r="AC274" t="s">
        <v>9</v>
      </c>
      <c r="AD274" t="s">
        <v>32</v>
      </c>
      <c r="AE274" s="2">
        <v>1617</v>
      </c>
      <c r="AF274" s="3">
        <v>126</v>
      </c>
    </row>
    <row r="275" spans="28:32" x14ac:dyDescent="0.35">
      <c r="AB275" t="s">
        <v>16</v>
      </c>
      <c r="AC275" t="s">
        <v>6</v>
      </c>
      <c r="AD275" t="s">
        <v>42</v>
      </c>
      <c r="AE275" s="2">
        <v>6818</v>
      </c>
      <c r="AF275" s="3">
        <v>6</v>
      </c>
    </row>
    <row r="276" spans="28:32" x14ac:dyDescent="0.35">
      <c r="AB276" t="s">
        <v>27</v>
      </c>
      <c r="AC276" t="s">
        <v>9</v>
      </c>
      <c r="AD276" t="s">
        <v>37</v>
      </c>
      <c r="AE276" s="2">
        <v>6657</v>
      </c>
      <c r="AF276" s="3">
        <v>276</v>
      </c>
    </row>
    <row r="277" spans="28:32" x14ac:dyDescent="0.35">
      <c r="AB277" t="s">
        <v>27</v>
      </c>
      <c r="AC277" t="s">
        <v>30</v>
      </c>
      <c r="AD277" t="s">
        <v>28</v>
      </c>
      <c r="AE277" s="2">
        <v>2919</v>
      </c>
      <c r="AF277" s="3">
        <v>93</v>
      </c>
    </row>
    <row r="278" spans="28:32" x14ac:dyDescent="0.35">
      <c r="AB278" t="s">
        <v>26</v>
      </c>
      <c r="AC278" t="s">
        <v>14</v>
      </c>
      <c r="AD278" t="s">
        <v>21</v>
      </c>
      <c r="AE278" s="2">
        <v>3094</v>
      </c>
      <c r="AF278" s="3">
        <v>246</v>
      </c>
    </row>
    <row r="279" spans="28:32" x14ac:dyDescent="0.35">
      <c r="AB279" t="s">
        <v>16</v>
      </c>
      <c r="AC279" t="s">
        <v>17</v>
      </c>
      <c r="AD279" t="s">
        <v>38</v>
      </c>
      <c r="AE279" s="2">
        <v>2989</v>
      </c>
      <c r="AF279" s="3">
        <v>3</v>
      </c>
    </row>
    <row r="280" spans="28:32" x14ac:dyDescent="0.35">
      <c r="AB280" t="s">
        <v>8</v>
      </c>
      <c r="AC280" t="s">
        <v>20</v>
      </c>
      <c r="AD280" t="s">
        <v>39</v>
      </c>
      <c r="AE280" s="2">
        <v>2268</v>
      </c>
      <c r="AF280" s="3">
        <v>63</v>
      </c>
    </row>
    <row r="281" spans="28:32" x14ac:dyDescent="0.35">
      <c r="AB281" t="s">
        <v>25</v>
      </c>
      <c r="AC281" t="s">
        <v>9</v>
      </c>
      <c r="AD281" t="s">
        <v>21</v>
      </c>
      <c r="AE281" s="2">
        <v>4753</v>
      </c>
      <c r="AF281" s="3">
        <v>246</v>
      </c>
    </row>
    <row r="282" spans="28:32" x14ac:dyDescent="0.35">
      <c r="AB282" t="s">
        <v>26</v>
      </c>
      <c r="AC282" t="s">
        <v>30</v>
      </c>
      <c r="AD282" t="s">
        <v>36</v>
      </c>
      <c r="AE282" s="2">
        <v>7511</v>
      </c>
      <c r="AF282" s="3">
        <v>120</v>
      </c>
    </row>
    <row r="283" spans="28:32" x14ac:dyDescent="0.35">
      <c r="AB283" t="s">
        <v>26</v>
      </c>
      <c r="AC283" t="s">
        <v>20</v>
      </c>
      <c r="AD283" t="s">
        <v>21</v>
      </c>
      <c r="AE283" s="2">
        <v>4326</v>
      </c>
      <c r="AF283" s="3">
        <v>348</v>
      </c>
    </row>
    <row r="284" spans="28:32" x14ac:dyDescent="0.35">
      <c r="AB284" t="s">
        <v>13</v>
      </c>
      <c r="AC284" t="s">
        <v>30</v>
      </c>
      <c r="AD284" t="s">
        <v>34</v>
      </c>
      <c r="AE284" s="2">
        <v>4935</v>
      </c>
      <c r="AF284" s="3">
        <v>126</v>
      </c>
    </row>
    <row r="285" spans="28:32" x14ac:dyDescent="0.35">
      <c r="AB285" t="s">
        <v>16</v>
      </c>
      <c r="AC285" t="s">
        <v>9</v>
      </c>
      <c r="AD285" t="s">
        <v>7</v>
      </c>
      <c r="AE285" s="2">
        <v>4781</v>
      </c>
      <c r="AF285" s="3">
        <v>123</v>
      </c>
    </row>
    <row r="286" spans="28:32" x14ac:dyDescent="0.35">
      <c r="AB286" t="s">
        <v>25</v>
      </c>
      <c r="AC286" t="s">
        <v>20</v>
      </c>
      <c r="AD286" t="s">
        <v>18</v>
      </c>
      <c r="AE286" s="2">
        <v>7483</v>
      </c>
      <c r="AF286" s="3">
        <v>45</v>
      </c>
    </row>
    <row r="287" spans="28:32" x14ac:dyDescent="0.35">
      <c r="AB287" t="s">
        <v>35</v>
      </c>
      <c r="AC287" t="s">
        <v>20</v>
      </c>
      <c r="AD287" t="s">
        <v>12</v>
      </c>
      <c r="AE287" s="2">
        <v>6860</v>
      </c>
      <c r="AF287" s="3">
        <v>126</v>
      </c>
    </row>
    <row r="288" spans="28:32" x14ac:dyDescent="0.35">
      <c r="AB288" t="s">
        <v>5</v>
      </c>
      <c r="AC288" t="s">
        <v>6</v>
      </c>
      <c r="AD288" t="s">
        <v>32</v>
      </c>
      <c r="AE288" s="2">
        <v>9002</v>
      </c>
      <c r="AF288" s="3">
        <v>72</v>
      </c>
    </row>
    <row r="289" spans="28:32" x14ac:dyDescent="0.35">
      <c r="AB289" t="s">
        <v>16</v>
      </c>
      <c r="AC289" t="s">
        <v>14</v>
      </c>
      <c r="AD289" t="s">
        <v>32</v>
      </c>
      <c r="AE289" s="2">
        <v>1400</v>
      </c>
      <c r="AF289" s="3">
        <v>135</v>
      </c>
    </row>
    <row r="290" spans="28:32" x14ac:dyDescent="0.35">
      <c r="AB290" t="s">
        <v>35</v>
      </c>
      <c r="AC290" t="s">
        <v>30</v>
      </c>
      <c r="AD290" t="s">
        <v>22</v>
      </c>
      <c r="AE290" s="2">
        <v>4053</v>
      </c>
      <c r="AF290" s="3">
        <v>24</v>
      </c>
    </row>
    <row r="291" spans="28:32" x14ac:dyDescent="0.35">
      <c r="AB291" t="s">
        <v>23</v>
      </c>
      <c r="AC291" t="s">
        <v>14</v>
      </c>
      <c r="AD291" t="s">
        <v>21</v>
      </c>
      <c r="AE291" s="2">
        <v>2149</v>
      </c>
      <c r="AF291" s="3">
        <v>117</v>
      </c>
    </row>
    <row r="292" spans="28:32" x14ac:dyDescent="0.35">
      <c r="AB292" t="s">
        <v>27</v>
      </c>
      <c r="AC292" t="s">
        <v>17</v>
      </c>
      <c r="AD292" t="s">
        <v>32</v>
      </c>
      <c r="AE292" s="2">
        <v>3640</v>
      </c>
      <c r="AF292" s="3">
        <v>51</v>
      </c>
    </row>
    <row r="293" spans="28:32" x14ac:dyDescent="0.35">
      <c r="AB293" t="s">
        <v>26</v>
      </c>
      <c r="AC293" t="s">
        <v>17</v>
      </c>
      <c r="AD293" t="s">
        <v>34</v>
      </c>
      <c r="AE293" s="2">
        <v>630</v>
      </c>
      <c r="AF293" s="3">
        <v>36</v>
      </c>
    </row>
    <row r="294" spans="28:32" x14ac:dyDescent="0.35">
      <c r="AB294" t="s">
        <v>11</v>
      </c>
      <c r="AC294" t="s">
        <v>9</v>
      </c>
      <c r="AD294" t="s">
        <v>39</v>
      </c>
      <c r="AE294" s="2">
        <v>2429</v>
      </c>
      <c r="AF294" s="3">
        <v>144</v>
      </c>
    </row>
    <row r="295" spans="28:32" x14ac:dyDescent="0.35">
      <c r="AB295" t="s">
        <v>11</v>
      </c>
      <c r="AC295" t="s">
        <v>14</v>
      </c>
      <c r="AD295" t="s">
        <v>18</v>
      </c>
      <c r="AE295" s="2">
        <v>2142</v>
      </c>
      <c r="AF295" s="3">
        <v>114</v>
      </c>
    </row>
    <row r="296" spans="28:32" x14ac:dyDescent="0.35">
      <c r="AB296" t="s">
        <v>23</v>
      </c>
      <c r="AC296" t="s">
        <v>6</v>
      </c>
      <c r="AD296" t="s">
        <v>7</v>
      </c>
      <c r="AE296" s="2">
        <v>6454</v>
      </c>
      <c r="AF296" s="3">
        <v>54</v>
      </c>
    </row>
    <row r="297" spans="28:32" x14ac:dyDescent="0.35">
      <c r="AB297" t="s">
        <v>23</v>
      </c>
      <c r="AC297" t="s">
        <v>6</v>
      </c>
      <c r="AD297" t="s">
        <v>29</v>
      </c>
      <c r="AE297" s="2">
        <v>4487</v>
      </c>
      <c r="AF297" s="3">
        <v>333</v>
      </c>
    </row>
    <row r="298" spans="28:32" x14ac:dyDescent="0.35">
      <c r="AB298" t="s">
        <v>27</v>
      </c>
      <c r="AC298" t="s">
        <v>6</v>
      </c>
      <c r="AD298" t="s">
        <v>12</v>
      </c>
      <c r="AE298" s="2">
        <v>938</v>
      </c>
      <c r="AF298" s="3">
        <v>366</v>
      </c>
    </row>
    <row r="299" spans="28:32" x14ac:dyDescent="0.35">
      <c r="AB299" t="s">
        <v>27</v>
      </c>
      <c r="AC299" t="s">
        <v>20</v>
      </c>
      <c r="AD299" t="s">
        <v>42</v>
      </c>
      <c r="AE299" s="2">
        <v>8841</v>
      </c>
      <c r="AF299" s="3">
        <v>303</v>
      </c>
    </row>
    <row r="300" spans="28:32" x14ac:dyDescent="0.35">
      <c r="AB300" t="s">
        <v>26</v>
      </c>
      <c r="AC300" t="s">
        <v>17</v>
      </c>
      <c r="AD300" t="s">
        <v>19</v>
      </c>
      <c r="AE300" s="2">
        <v>4018</v>
      </c>
      <c r="AF300" s="3">
        <v>126</v>
      </c>
    </row>
    <row r="301" spans="28:32" x14ac:dyDescent="0.35">
      <c r="AB301" t="s">
        <v>13</v>
      </c>
      <c r="AC301" t="s">
        <v>6</v>
      </c>
      <c r="AD301" t="s">
        <v>37</v>
      </c>
      <c r="AE301" s="2">
        <v>714</v>
      </c>
      <c r="AF301" s="3">
        <v>231</v>
      </c>
    </row>
    <row r="302" spans="28:32" x14ac:dyDescent="0.35">
      <c r="AB302" t="s">
        <v>11</v>
      </c>
      <c r="AC302" t="s">
        <v>20</v>
      </c>
      <c r="AD302" t="s">
        <v>18</v>
      </c>
      <c r="AE302" s="2">
        <v>3850</v>
      </c>
      <c r="AF302" s="3">
        <v>102</v>
      </c>
    </row>
  </sheetData>
  <conditionalFormatting sqref="G1">
    <cfRule type="dataBar" priority="1">
      <dataBar>
        <cfvo type="min"/>
        <cfvo type="max"/>
        <color rgb="FF638EC6"/>
      </dataBar>
      <extLst>
        <ext xmlns:x14="http://schemas.microsoft.com/office/spreadsheetml/2009/9/main" uri="{B025F937-C7B1-47D3-B67F-A62EFF666E3E}">
          <x14:id>{788072D8-0EDF-4AA0-852C-909FB5C66C0D}</x14:id>
        </ext>
      </extLs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88072D8-0EDF-4AA0-852C-909FB5C66C0D}">
            <x14:dataBar minLength="0" maxLength="100" border="1" negativeBarBorderColorSameAsPositive="0">
              <x14:cfvo type="autoMin"/>
              <x14:cfvo type="autoMax"/>
              <x14:borderColor rgb="FF638EC6"/>
              <x14:negativeFillColor rgb="FFFF0000"/>
              <x14:negativeBorderColor rgb="FFFF0000"/>
              <x14:axisColor rgb="FF000000"/>
            </x14:dataBar>
          </x14:cfRule>
          <xm:sqref>G1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984C0-AF7C-4D7A-B62B-42465F54FEB7}">
  <dimension ref="A1:G17"/>
  <sheetViews>
    <sheetView zoomScale="70" zoomScaleNormal="70" workbookViewId="0">
      <selection activeCell="K12" sqref="K12"/>
    </sheetView>
  </sheetViews>
  <sheetFormatPr defaultRowHeight="14.5" x14ac:dyDescent="0.35"/>
  <cols>
    <col min="1" max="1" width="3.6328125" customWidth="1"/>
    <col min="2" max="2" width="5.6328125" customWidth="1"/>
    <col min="3" max="3" width="15.7265625" bestFit="1" customWidth="1"/>
    <col min="4" max="4" width="14" bestFit="1" customWidth="1"/>
    <col min="6" max="6" width="15.7265625" bestFit="1" customWidth="1"/>
    <col min="7" max="7" width="14" bestFit="1" customWidth="1"/>
  </cols>
  <sheetData>
    <row r="1" spans="1:7" s="6" customFormat="1" ht="39.5" x14ac:dyDescent="0.95">
      <c r="A1" s="7"/>
      <c r="B1" s="4">
        <v>7</v>
      </c>
      <c r="C1" s="5" t="s">
        <v>73</v>
      </c>
    </row>
    <row r="3" spans="1:7" ht="18.5" x14ac:dyDescent="0.45">
      <c r="C3" s="8" t="s">
        <v>74</v>
      </c>
      <c r="F3" s="8" t="s">
        <v>75</v>
      </c>
    </row>
    <row r="4" spans="1:7" x14ac:dyDescent="0.35">
      <c r="C4" s="18" t="s">
        <v>72</v>
      </c>
      <c r="D4" s="26" t="s">
        <v>64</v>
      </c>
      <c r="F4" s="18" t="s">
        <v>72</v>
      </c>
      <c r="G4" s="26" t="s">
        <v>64</v>
      </c>
    </row>
    <row r="5" spans="1:7" x14ac:dyDescent="0.35">
      <c r="C5" s="19" t="s">
        <v>20</v>
      </c>
      <c r="D5" s="37">
        <v>25221</v>
      </c>
      <c r="F5" s="19" t="s">
        <v>20</v>
      </c>
      <c r="G5" s="36">
        <v>6069</v>
      </c>
    </row>
    <row r="6" spans="1:7" x14ac:dyDescent="0.35">
      <c r="C6" s="24" t="s">
        <v>25</v>
      </c>
      <c r="D6" s="37">
        <v>25221</v>
      </c>
      <c r="F6" s="24" t="s">
        <v>13</v>
      </c>
      <c r="G6" s="36">
        <v>6069</v>
      </c>
    </row>
    <row r="7" spans="1:7" x14ac:dyDescent="0.35">
      <c r="C7" s="19" t="s">
        <v>14</v>
      </c>
      <c r="D7" s="37">
        <v>39620</v>
      </c>
      <c r="F7" s="19" t="s">
        <v>14</v>
      </c>
      <c r="G7" s="36">
        <v>5019</v>
      </c>
    </row>
    <row r="8" spans="1:7" x14ac:dyDescent="0.35">
      <c r="C8" s="24" t="s">
        <v>25</v>
      </c>
      <c r="D8" s="37">
        <v>39620</v>
      </c>
      <c r="F8" s="24" t="s">
        <v>8</v>
      </c>
      <c r="G8" s="36">
        <v>5019</v>
      </c>
    </row>
    <row r="9" spans="1:7" x14ac:dyDescent="0.35">
      <c r="C9" s="19" t="s">
        <v>30</v>
      </c>
      <c r="D9" s="37">
        <v>41559</v>
      </c>
      <c r="F9" s="19" t="s">
        <v>30</v>
      </c>
      <c r="G9" s="36">
        <v>5516</v>
      </c>
    </row>
    <row r="10" spans="1:7" x14ac:dyDescent="0.35">
      <c r="C10" s="24" t="s">
        <v>25</v>
      </c>
      <c r="D10" s="37">
        <v>41559</v>
      </c>
      <c r="F10" s="24" t="s">
        <v>8</v>
      </c>
      <c r="G10" s="36">
        <v>5516</v>
      </c>
    </row>
    <row r="11" spans="1:7" x14ac:dyDescent="0.35">
      <c r="C11" s="19" t="s">
        <v>6</v>
      </c>
      <c r="D11" s="37">
        <v>43568</v>
      </c>
      <c r="F11" s="19" t="s">
        <v>6</v>
      </c>
      <c r="G11" s="36">
        <v>7987</v>
      </c>
    </row>
    <row r="12" spans="1:7" x14ac:dyDescent="0.35">
      <c r="C12" s="24" t="s">
        <v>23</v>
      </c>
      <c r="D12" s="37">
        <v>43568</v>
      </c>
      <c r="F12" s="24" t="s">
        <v>35</v>
      </c>
      <c r="G12" s="36">
        <v>7987</v>
      </c>
    </row>
    <row r="13" spans="1:7" x14ac:dyDescent="0.35">
      <c r="C13" s="19" t="s">
        <v>17</v>
      </c>
      <c r="D13" s="37">
        <v>45752</v>
      </c>
      <c r="F13" s="19" t="s">
        <v>17</v>
      </c>
      <c r="G13" s="36">
        <v>3976</v>
      </c>
    </row>
    <row r="14" spans="1:7" x14ac:dyDescent="0.35">
      <c r="C14" s="24" t="s">
        <v>26</v>
      </c>
      <c r="D14" s="37">
        <v>45752</v>
      </c>
      <c r="F14" s="24" t="s">
        <v>13</v>
      </c>
      <c r="G14" s="36">
        <v>3976</v>
      </c>
    </row>
    <row r="15" spans="1:7" x14ac:dyDescent="0.35">
      <c r="C15" s="19" t="s">
        <v>9</v>
      </c>
      <c r="D15" s="37">
        <v>38325</v>
      </c>
      <c r="F15" s="19" t="s">
        <v>9</v>
      </c>
      <c r="G15" s="36">
        <v>2142</v>
      </c>
    </row>
    <row r="16" spans="1:7" x14ac:dyDescent="0.35">
      <c r="C16" s="24" t="s">
        <v>5</v>
      </c>
      <c r="D16" s="37">
        <v>38325</v>
      </c>
      <c r="F16" s="24" t="s">
        <v>26</v>
      </c>
      <c r="G16" s="36">
        <v>2142</v>
      </c>
    </row>
    <row r="17" spans="4:4" x14ac:dyDescent="0.35">
      <c r="D17" s="37"/>
    </row>
  </sheetData>
  <conditionalFormatting sqref="G1">
    <cfRule type="dataBar" priority="1">
      <dataBar>
        <cfvo type="min"/>
        <cfvo type="max"/>
        <color rgb="FF638EC6"/>
      </dataBar>
      <extLst>
        <ext xmlns:x14="http://schemas.microsoft.com/office/spreadsheetml/2009/9/main" uri="{B025F937-C7B1-47D3-B67F-A62EFF666E3E}">
          <x14:id>{28486CF6-1ABD-4D92-8596-DC400EABF911}</x14:id>
        </ext>
      </extLst>
    </cfRule>
  </conditionalFormatting>
  <pageMargins left="0.7" right="0.7" top="0.75" bottom="0.75" header="0.3" footer="0.3"/>
  <pageSetup paperSize="9" orientation="portrait" r:id="rId3"/>
  <extLst>
    <ext xmlns:x14="http://schemas.microsoft.com/office/spreadsheetml/2009/9/main" uri="{78C0D931-6437-407d-A8EE-F0AAD7539E65}">
      <x14:conditionalFormattings>
        <x14:conditionalFormatting xmlns:xm="http://schemas.microsoft.com/office/excel/2006/main">
          <x14:cfRule type="dataBar" id="{28486CF6-1ABD-4D92-8596-DC400EABF911}">
            <x14:dataBar minLength="0" maxLength="100" border="1" negativeBarBorderColorSameAsPositive="0">
              <x14:cfvo type="autoMin"/>
              <x14:cfvo type="autoMax"/>
              <x14:borderColor rgb="FF638EC6"/>
              <x14:negativeFillColor rgb="FFFF0000"/>
              <x14:negativeBorderColor rgb="FFFF0000"/>
              <x14:axisColor rgb="FF000000"/>
            </x14:dataBar>
          </x14:cfRule>
          <xm:sqref>G1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E13BA-0B3A-44AA-8EB2-5A511E0F65ED}">
  <dimension ref="A1:AI304"/>
  <sheetViews>
    <sheetView zoomScaleNormal="100" workbookViewId="0">
      <selection activeCell="H11" sqref="H11"/>
    </sheetView>
  </sheetViews>
  <sheetFormatPr defaultRowHeight="14.5" x14ac:dyDescent="0.35"/>
  <cols>
    <col min="1" max="1" width="3.6328125" customWidth="1"/>
    <col min="2" max="2" width="5.6328125" customWidth="1"/>
    <col min="3" max="3" width="20.36328125" bestFit="1" customWidth="1"/>
    <col min="4" max="4" width="12.26953125" bestFit="1" customWidth="1"/>
    <col min="5" max="5" width="12.26953125" customWidth="1"/>
    <col min="6" max="6" width="13.08984375" customWidth="1"/>
    <col min="7" max="7" width="8.1796875" customWidth="1"/>
    <col min="8" max="8" width="16" customWidth="1"/>
  </cols>
  <sheetData>
    <row r="1" spans="1:35" s="6" customFormat="1" ht="39.5" x14ac:dyDescent="0.95">
      <c r="A1" s="7"/>
      <c r="B1" s="4">
        <v>8</v>
      </c>
      <c r="C1" s="5" t="s">
        <v>79</v>
      </c>
    </row>
    <row r="3" spans="1:35" x14ac:dyDescent="0.35">
      <c r="C3" s="18" t="s">
        <v>72</v>
      </c>
    </row>
    <row r="4" spans="1:35" ht="18.5" x14ac:dyDescent="0.45">
      <c r="C4" s="19" t="s">
        <v>24</v>
      </c>
      <c r="K4" t="s">
        <v>78</v>
      </c>
      <c r="AC4" s="8" t="s">
        <v>0</v>
      </c>
      <c r="AD4" s="8" t="s">
        <v>1</v>
      </c>
      <c r="AE4" s="8" t="s">
        <v>2</v>
      </c>
      <c r="AF4" s="13" t="s">
        <v>3</v>
      </c>
      <c r="AG4" s="13" t="s">
        <v>4</v>
      </c>
      <c r="AH4" s="13" t="s">
        <v>77</v>
      </c>
      <c r="AI4" s="13" t="s">
        <v>80</v>
      </c>
    </row>
    <row r="5" spans="1:35" x14ac:dyDescent="0.35">
      <c r="C5" s="19" t="s">
        <v>7</v>
      </c>
      <c r="AC5" t="s">
        <v>5</v>
      </c>
      <c r="AD5" t="s">
        <v>6</v>
      </c>
      <c r="AE5" t="s">
        <v>7</v>
      </c>
      <c r="AF5" s="2">
        <v>1624</v>
      </c>
      <c r="AG5" s="3">
        <v>114</v>
      </c>
      <c r="AH5">
        <f>VLOOKUP(data_cost[[#This Row],[Product]], products[], 2,FALSE)</f>
        <v>14.49</v>
      </c>
      <c r="AI5">
        <f>data_cost[Cost Per Unit]*data_cost[[#This Row],[Units]]</f>
        <v>1651.8600000000001</v>
      </c>
    </row>
    <row r="6" spans="1:35" x14ac:dyDescent="0.35">
      <c r="C6" s="19" t="s">
        <v>38</v>
      </c>
      <c r="AC6" t="s">
        <v>8</v>
      </c>
      <c r="AD6" t="s">
        <v>9</v>
      </c>
      <c r="AE6" t="s">
        <v>10</v>
      </c>
      <c r="AF6" s="2">
        <v>6706</v>
      </c>
      <c r="AG6" s="3">
        <v>459</v>
      </c>
      <c r="AH6">
        <f>VLOOKUP(data_cost[[#This Row],[Product]], products[], 2,FALSE)</f>
        <v>8.65</v>
      </c>
      <c r="AI6">
        <f>data_cost[Cost Per Unit]*data_cost[[#This Row],[Units]]</f>
        <v>3970.3500000000004</v>
      </c>
    </row>
    <row r="7" spans="1:35" x14ac:dyDescent="0.35">
      <c r="C7" s="19" t="s">
        <v>36</v>
      </c>
      <c r="AC7" t="s">
        <v>11</v>
      </c>
      <c r="AD7" t="s">
        <v>9</v>
      </c>
      <c r="AE7" t="s">
        <v>12</v>
      </c>
      <c r="AF7" s="2">
        <v>959</v>
      </c>
      <c r="AG7" s="3">
        <v>147</v>
      </c>
      <c r="AH7">
        <f>VLOOKUP(data_cost[[#This Row],[Product]], products[], 2,FALSE)</f>
        <v>11.88</v>
      </c>
      <c r="AI7">
        <f>data_cost[Cost Per Unit]*data_cost[[#This Row],[Units]]</f>
        <v>1746.3600000000001</v>
      </c>
    </row>
    <row r="8" spans="1:35" x14ac:dyDescent="0.35">
      <c r="C8" s="19" t="s">
        <v>22</v>
      </c>
      <c r="AC8" t="s">
        <v>13</v>
      </c>
      <c r="AD8" t="s">
        <v>14</v>
      </c>
      <c r="AE8" t="s">
        <v>15</v>
      </c>
      <c r="AF8" s="2">
        <v>9632</v>
      </c>
      <c r="AG8" s="3">
        <v>288</v>
      </c>
      <c r="AH8">
        <f>VLOOKUP(data_cost[[#This Row],[Product]], products[], 2,FALSE)</f>
        <v>6.47</v>
      </c>
      <c r="AI8">
        <f>data_cost[Cost Per Unit]*data_cost[[#This Row],[Units]]</f>
        <v>1863.36</v>
      </c>
    </row>
    <row r="9" spans="1:35" x14ac:dyDescent="0.35">
      <c r="C9" s="19" t="s">
        <v>12</v>
      </c>
      <c r="AC9" t="s">
        <v>16</v>
      </c>
      <c r="AD9" t="s">
        <v>17</v>
      </c>
      <c r="AE9" t="s">
        <v>18</v>
      </c>
      <c r="AF9" s="2">
        <v>2100</v>
      </c>
      <c r="AG9" s="3">
        <v>414</v>
      </c>
      <c r="AH9">
        <f>VLOOKUP(data_cost[[#This Row],[Product]], products[], 2,FALSE)</f>
        <v>13.15</v>
      </c>
      <c r="AI9">
        <f>data_cost[Cost Per Unit]*data_cost[[#This Row],[Units]]</f>
        <v>5444.1</v>
      </c>
    </row>
    <row r="10" spans="1:35" x14ac:dyDescent="0.35">
      <c r="C10" s="19" t="s">
        <v>42</v>
      </c>
      <c r="AC10" t="s">
        <v>5</v>
      </c>
      <c r="AD10" t="s">
        <v>9</v>
      </c>
      <c r="AE10" t="s">
        <v>19</v>
      </c>
      <c r="AF10" s="2">
        <v>8869</v>
      </c>
      <c r="AG10" s="3">
        <v>432</v>
      </c>
      <c r="AH10">
        <f>VLOOKUP(data_cost[[#This Row],[Product]], products[], 2,FALSE)</f>
        <v>12.37</v>
      </c>
      <c r="AI10">
        <f>data_cost[Cost Per Unit]*data_cost[[#This Row],[Units]]</f>
        <v>5343.8399999999992</v>
      </c>
    </row>
    <row r="11" spans="1:35" x14ac:dyDescent="0.35">
      <c r="C11" s="19" t="s">
        <v>40</v>
      </c>
      <c r="AC11" t="s">
        <v>16</v>
      </c>
      <c r="AD11" t="s">
        <v>20</v>
      </c>
      <c r="AE11" t="s">
        <v>21</v>
      </c>
      <c r="AF11" s="2">
        <v>2681</v>
      </c>
      <c r="AG11" s="3">
        <v>54</v>
      </c>
      <c r="AH11">
        <f>VLOOKUP(data_cost[[#This Row],[Product]], products[], 2,FALSE)</f>
        <v>5.79</v>
      </c>
      <c r="AI11">
        <f>data_cost[Cost Per Unit]*data_cost[[#This Row],[Units]]</f>
        <v>312.66000000000003</v>
      </c>
    </row>
    <row r="12" spans="1:35" x14ac:dyDescent="0.35">
      <c r="C12" s="19" t="s">
        <v>10</v>
      </c>
      <c r="AC12" t="s">
        <v>8</v>
      </c>
      <c r="AD12" t="s">
        <v>9</v>
      </c>
      <c r="AE12" t="s">
        <v>22</v>
      </c>
      <c r="AF12" s="2">
        <v>5012</v>
      </c>
      <c r="AG12" s="3">
        <v>210</v>
      </c>
      <c r="AH12">
        <f>VLOOKUP(data_cost[[#This Row],[Product]], products[], 2,FALSE)</f>
        <v>9.77</v>
      </c>
      <c r="AI12">
        <f>data_cost[Cost Per Unit]*data_cost[[#This Row],[Units]]</f>
        <v>2051.6999999999998</v>
      </c>
    </row>
    <row r="13" spans="1:35" x14ac:dyDescent="0.35">
      <c r="C13" s="19" t="s">
        <v>15</v>
      </c>
      <c r="AC13" t="s">
        <v>23</v>
      </c>
      <c r="AD13" t="s">
        <v>20</v>
      </c>
      <c r="AE13" t="s">
        <v>24</v>
      </c>
      <c r="AF13" s="2">
        <v>1281</v>
      </c>
      <c r="AG13" s="3">
        <v>75</v>
      </c>
      <c r="AH13">
        <f>VLOOKUP(data_cost[[#This Row],[Product]], products[], 2,FALSE)</f>
        <v>11.7</v>
      </c>
      <c r="AI13">
        <f>data_cost[Cost Per Unit]*data_cost[[#This Row],[Units]]</f>
        <v>877.5</v>
      </c>
    </row>
    <row r="14" spans="1:35" x14ac:dyDescent="0.35">
      <c r="C14" s="19" t="s">
        <v>28</v>
      </c>
      <c r="AC14" t="s">
        <v>25</v>
      </c>
      <c r="AD14" t="s">
        <v>6</v>
      </c>
      <c r="AE14" t="s">
        <v>24</v>
      </c>
      <c r="AF14" s="2">
        <v>4991</v>
      </c>
      <c r="AG14" s="3">
        <v>12</v>
      </c>
      <c r="AH14">
        <f>VLOOKUP(data_cost[[#This Row],[Product]], products[], 2,FALSE)</f>
        <v>11.7</v>
      </c>
      <c r="AI14">
        <f>data_cost[Cost Per Unit]*data_cost[[#This Row],[Units]]</f>
        <v>140.39999999999998</v>
      </c>
    </row>
    <row r="15" spans="1:35" x14ac:dyDescent="0.35">
      <c r="C15" s="19" t="s">
        <v>34</v>
      </c>
      <c r="AC15" t="s">
        <v>26</v>
      </c>
      <c r="AD15" t="s">
        <v>17</v>
      </c>
      <c r="AE15" t="s">
        <v>18</v>
      </c>
      <c r="AF15" s="2">
        <v>1785</v>
      </c>
      <c r="AG15" s="3">
        <v>462</v>
      </c>
      <c r="AH15">
        <f>VLOOKUP(data_cost[[#This Row],[Product]], products[], 2,FALSE)</f>
        <v>13.15</v>
      </c>
      <c r="AI15">
        <f>data_cost[Cost Per Unit]*data_cost[[#This Row],[Units]]</f>
        <v>6075.3</v>
      </c>
    </row>
    <row r="16" spans="1:35" x14ac:dyDescent="0.35">
      <c r="C16" s="19" t="s">
        <v>32</v>
      </c>
      <c r="AC16" t="s">
        <v>27</v>
      </c>
      <c r="AD16" t="s">
        <v>6</v>
      </c>
      <c r="AE16" t="s">
        <v>28</v>
      </c>
      <c r="AF16" s="2">
        <v>3983</v>
      </c>
      <c r="AG16" s="3">
        <v>144</v>
      </c>
      <c r="AH16">
        <f>VLOOKUP(data_cost[[#This Row],[Product]], products[], 2,FALSE)</f>
        <v>3.11</v>
      </c>
      <c r="AI16">
        <f>data_cost[Cost Per Unit]*data_cost[[#This Row],[Units]]</f>
        <v>447.84</v>
      </c>
    </row>
    <row r="17" spans="3:35" x14ac:dyDescent="0.35">
      <c r="C17" s="19" t="s">
        <v>31</v>
      </c>
      <c r="AC17" t="s">
        <v>11</v>
      </c>
      <c r="AD17" t="s">
        <v>20</v>
      </c>
      <c r="AE17" t="s">
        <v>29</v>
      </c>
      <c r="AF17" s="2">
        <v>2646</v>
      </c>
      <c r="AG17" s="3">
        <v>120</v>
      </c>
      <c r="AH17">
        <f>VLOOKUP(data_cost[[#This Row],[Product]], products[], 2,FALSE)</f>
        <v>8.7899999999999991</v>
      </c>
      <c r="AI17">
        <f>data_cost[Cost Per Unit]*data_cost[[#This Row],[Units]]</f>
        <v>1054.8</v>
      </c>
    </row>
    <row r="18" spans="3:35" x14ac:dyDescent="0.35">
      <c r="C18" s="19" t="s">
        <v>29</v>
      </c>
      <c r="AC18" t="s">
        <v>26</v>
      </c>
      <c r="AD18" t="s">
        <v>30</v>
      </c>
      <c r="AE18" t="s">
        <v>31</v>
      </c>
      <c r="AF18" s="2">
        <v>252</v>
      </c>
      <c r="AG18" s="3">
        <v>54</v>
      </c>
      <c r="AH18">
        <f>VLOOKUP(data_cost[[#This Row],[Product]], products[], 2,FALSE)</f>
        <v>9.33</v>
      </c>
      <c r="AI18">
        <f>data_cost[Cost Per Unit]*data_cost[[#This Row],[Units]]</f>
        <v>503.82</v>
      </c>
    </row>
    <row r="19" spans="3:35" x14ac:dyDescent="0.35">
      <c r="C19" s="19" t="s">
        <v>33</v>
      </c>
      <c r="AC19" t="s">
        <v>27</v>
      </c>
      <c r="AD19" t="s">
        <v>9</v>
      </c>
      <c r="AE19" t="s">
        <v>18</v>
      </c>
      <c r="AF19" s="2">
        <v>2464</v>
      </c>
      <c r="AG19" s="3">
        <v>234</v>
      </c>
      <c r="AH19">
        <f>VLOOKUP(data_cost[[#This Row],[Product]], products[], 2,FALSE)</f>
        <v>13.15</v>
      </c>
      <c r="AI19">
        <f>data_cost[Cost Per Unit]*data_cost[[#This Row],[Units]]</f>
        <v>3077.1</v>
      </c>
    </row>
    <row r="20" spans="3:35" x14ac:dyDescent="0.35">
      <c r="C20" s="19" t="s">
        <v>39</v>
      </c>
      <c r="AC20" t="s">
        <v>27</v>
      </c>
      <c r="AD20" t="s">
        <v>9</v>
      </c>
      <c r="AE20" t="s">
        <v>32</v>
      </c>
      <c r="AF20" s="2">
        <v>2114</v>
      </c>
      <c r="AG20" s="3">
        <v>66</v>
      </c>
      <c r="AH20">
        <f>VLOOKUP(data_cost[[#This Row],[Product]], products[], 2,FALSE)</f>
        <v>7.16</v>
      </c>
      <c r="AI20">
        <f>data_cost[Cost Per Unit]*data_cost[[#This Row],[Units]]</f>
        <v>472.56</v>
      </c>
    </row>
    <row r="21" spans="3:35" x14ac:dyDescent="0.35">
      <c r="C21" s="19" t="s">
        <v>19</v>
      </c>
      <c r="AC21" t="s">
        <v>16</v>
      </c>
      <c r="AD21" t="s">
        <v>6</v>
      </c>
      <c r="AE21" t="s">
        <v>21</v>
      </c>
      <c r="AF21" s="2">
        <v>7693</v>
      </c>
      <c r="AG21" s="3">
        <v>87</v>
      </c>
      <c r="AH21">
        <f>VLOOKUP(data_cost[[#This Row],[Product]], products[], 2,FALSE)</f>
        <v>5.79</v>
      </c>
      <c r="AI21">
        <f>data_cost[Cost Per Unit]*data_cost[[#This Row],[Units]]</f>
        <v>503.73</v>
      </c>
    </row>
    <row r="22" spans="3:35" x14ac:dyDescent="0.35">
      <c r="C22" s="19" t="s">
        <v>37</v>
      </c>
      <c r="AC22" t="s">
        <v>25</v>
      </c>
      <c r="AD22" t="s">
        <v>30</v>
      </c>
      <c r="AE22" t="s">
        <v>33</v>
      </c>
      <c r="AF22" s="2">
        <v>15610</v>
      </c>
      <c r="AG22" s="3">
        <v>339</v>
      </c>
      <c r="AH22">
        <f>VLOOKUP(data_cost[[#This Row],[Product]], products[], 2,FALSE)</f>
        <v>10.62</v>
      </c>
      <c r="AI22">
        <f>data_cost[Cost Per Unit]*data_cost[[#This Row],[Units]]</f>
        <v>3600.18</v>
      </c>
    </row>
    <row r="23" spans="3:35" x14ac:dyDescent="0.35">
      <c r="C23" s="19" t="s">
        <v>21</v>
      </c>
      <c r="AC23" t="s">
        <v>13</v>
      </c>
      <c r="AD23" t="s">
        <v>30</v>
      </c>
      <c r="AE23" t="s">
        <v>22</v>
      </c>
      <c r="AF23" s="2">
        <v>336</v>
      </c>
      <c r="AG23" s="3">
        <v>144</v>
      </c>
      <c r="AH23">
        <f>VLOOKUP(data_cost[[#This Row],[Product]], products[], 2,FALSE)</f>
        <v>9.77</v>
      </c>
      <c r="AI23">
        <f>data_cost[Cost Per Unit]*data_cost[[#This Row],[Units]]</f>
        <v>1406.8799999999999</v>
      </c>
    </row>
    <row r="24" spans="3:35" x14ac:dyDescent="0.35">
      <c r="C24" s="19" t="s">
        <v>41</v>
      </c>
      <c r="AC24" t="s">
        <v>26</v>
      </c>
      <c r="AD24" t="s">
        <v>17</v>
      </c>
      <c r="AE24" t="s">
        <v>33</v>
      </c>
      <c r="AF24" s="2">
        <v>9443</v>
      </c>
      <c r="AG24" s="3">
        <v>162</v>
      </c>
      <c r="AH24">
        <f>VLOOKUP(data_cost[[#This Row],[Product]], products[], 2,FALSE)</f>
        <v>10.62</v>
      </c>
      <c r="AI24">
        <f>data_cost[Cost Per Unit]*data_cost[[#This Row],[Units]]</f>
        <v>1720.4399999999998</v>
      </c>
    </row>
    <row r="25" spans="3:35" x14ac:dyDescent="0.35">
      <c r="C25" s="19" t="s">
        <v>18</v>
      </c>
      <c r="AC25" t="s">
        <v>11</v>
      </c>
      <c r="AD25" t="s">
        <v>30</v>
      </c>
      <c r="AE25" t="s">
        <v>34</v>
      </c>
      <c r="AF25" s="2">
        <v>8155</v>
      </c>
      <c r="AG25" s="3">
        <v>90</v>
      </c>
      <c r="AH25">
        <f>VLOOKUP(data_cost[[#This Row],[Product]], products[], 2,FALSE)</f>
        <v>6.49</v>
      </c>
      <c r="AI25">
        <f>data_cost[Cost Per Unit]*data_cost[[#This Row],[Units]]</f>
        <v>584.1</v>
      </c>
    </row>
    <row r="26" spans="3:35" x14ac:dyDescent="0.35">
      <c r="C26" s="19" t="s">
        <v>63</v>
      </c>
      <c r="AC26" t="s">
        <v>8</v>
      </c>
      <c r="AD26" t="s">
        <v>20</v>
      </c>
      <c r="AE26" t="s">
        <v>34</v>
      </c>
      <c r="AF26" s="2">
        <v>1701</v>
      </c>
      <c r="AG26" s="3">
        <v>234</v>
      </c>
      <c r="AH26">
        <f>VLOOKUP(data_cost[[#This Row],[Product]], products[], 2,FALSE)</f>
        <v>6.49</v>
      </c>
      <c r="AI26">
        <f>data_cost[Cost Per Unit]*data_cost[[#This Row],[Units]]</f>
        <v>1518.66</v>
      </c>
    </row>
    <row r="27" spans="3:35" x14ac:dyDescent="0.35">
      <c r="AC27" t="s">
        <v>35</v>
      </c>
      <c r="AD27" t="s">
        <v>20</v>
      </c>
      <c r="AE27" t="s">
        <v>22</v>
      </c>
      <c r="AF27" s="2">
        <v>2205</v>
      </c>
      <c r="AG27" s="3">
        <v>141</v>
      </c>
      <c r="AH27">
        <f>VLOOKUP(data_cost[[#This Row],[Product]], products[], 2,FALSE)</f>
        <v>9.77</v>
      </c>
      <c r="AI27">
        <f>data_cost[Cost Per Unit]*data_cost[[#This Row],[Units]]</f>
        <v>1377.57</v>
      </c>
    </row>
    <row r="28" spans="3:35" x14ac:dyDescent="0.35">
      <c r="AC28" t="s">
        <v>8</v>
      </c>
      <c r="AD28" t="s">
        <v>6</v>
      </c>
      <c r="AE28" t="s">
        <v>36</v>
      </c>
      <c r="AF28" s="2">
        <v>1771</v>
      </c>
      <c r="AG28" s="3">
        <v>204</v>
      </c>
      <c r="AH28">
        <f>VLOOKUP(data_cost[[#This Row],[Product]], products[], 2,FALSE)</f>
        <v>7.64</v>
      </c>
      <c r="AI28">
        <f>data_cost[Cost Per Unit]*data_cost[[#This Row],[Units]]</f>
        <v>1558.56</v>
      </c>
    </row>
    <row r="29" spans="3:35" x14ac:dyDescent="0.35">
      <c r="AC29" t="s">
        <v>13</v>
      </c>
      <c r="AD29" t="s">
        <v>9</v>
      </c>
      <c r="AE29" t="s">
        <v>37</v>
      </c>
      <c r="AF29" s="2">
        <v>2114</v>
      </c>
      <c r="AG29" s="3">
        <v>186</v>
      </c>
      <c r="AH29">
        <f>VLOOKUP(data_cost[[#This Row],[Product]], products[], 2,FALSE)</f>
        <v>11.73</v>
      </c>
      <c r="AI29">
        <f>data_cost[Cost Per Unit]*data_cost[[#This Row],[Units]]</f>
        <v>2181.7800000000002</v>
      </c>
    </row>
    <row r="30" spans="3:35" x14ac:dyDescent="0.35">
      <c r="AC30" t="s">
        <v>13</v>
      </c>
      <c r="AD30" t="s">
        <v>14</v>
      </c>
      <c r="AE30" t="s">
        <v>31</v>
      </c>
      <c r="AF30" s="2">
        <v>10311</v>
      </c>
      <c r="AG30" s="3">
        <v>231</v>
      </c>
      <c r="AH30">
        <f>VLOOKUP(data_cost[[#This Row],[Product]], products[], 2,FALSE)</f>
        <v>9.33</v>
      </c>
      <c r="AI30">
        <f>data_cost[Cost Per Unit]*data_cost[[#This Row],[Units]]</f>
        <v>2155.23</v>
      </c>
    </row>
    <row r="31" spans="3:35" x14ac:dyDescent="0.35">
      <c r="AC31" t="s">
        <v>27</v>
      </c>
      <c r="AD31" t="s">
        <v>17</v>
      </c>
      <c r="AE31" t="s">
        <v>29</v>
      </c>
      <c r="AF31" s="2">
        <v>21</v>
      </c>
      <c r="AG31" s="3">
        <v>168</v>
      </c>
      <c r="AH31">
        <f>VLOOKUP(data_cost[[#This Row],[Product]], products[], 2,FALSE)</f>
        <v>8.7899999999999991</v>
      </c>
      <c r="AI31">
        <f>data_cost[Cost Per Unit]*data_cost[[#This Row],[Units]]</f>
        <v>1476.7199999999998</v>
      </c>
    </row>
    <row r="32" spans="3:35" x14ac:dyDescent="0.35">
      <c r="AC32" t="s">
        <v>35</v>
      </c>
      <c r="AD32" t="s">
        <v>9</v>
      </c>
      <c r="AE32" t="s">
        <v>33</v>
      </c>
      <c r="AF32" s="2">
        <v>1974</v>
      </c>
      <c r="AG32" s="3">
        <v>195</v>
      </c>
      <c r="AH32">
        <f>VLOOKUP(data_cost[[#This Row],[Product]], products[], 2,FALSE)</f>
        <v>10.62</v>
      </c>
      <c r="AI32">
        <f>data_cost[Cost Per Unit]*data_cost[[#This Row],[Units]]</f>
        <v>2070.8999999999996</v>
      </c>
    </row>
    <row r="33" spans="29:35" x14ac:dyDescent="0.35">
      <c r="AC33" t="s">
        <v>25</v>
      </c>
      <c r="AD33" t="s">
        <v>14</v>
      </c>
      <c r="AE33" t="s">
        <v>34</v>
      </c>
      <c r="AF33" s="2">
        <v>6314</v>
      </c>
      <c r="AG33" s="3">
        <v>15</v>
      </c>
      <c r="AH33">
        <f>VLOOKUP(data_cost[[#This Row],[Product]], products[], 2,FALSE)</f>
        <v>6.49</v>
      </c>
      <c r="AI33">
        <f>data_cost[Cost Per Unit]*data_cost[[#This Row],[Units]]</f>
        <v>97.350000000000009</v>
      </c>
    </row>
    <row r="34" spans="29:35" x14ac:dyDescent="0.35">
      <c r="AC34" t="s">
        <v>35</v>
      </c>
      <c r="AD34" t="s">
        <v>6</v>
      </c>
      <c r="AE34" t="s">
        <v>34</v>
      </c>
      <c r="AF34" s="2">
        <v>4683</v>
      </c>
      <c r="AG34" s="3">
        <v>30</v>
      </c>
      <c r="AH34">
        <f>VLOOKUP(data_cost[[#This Row],[Product]], products[], 2,FALSE)</f>
        <v>6.49</v>
      </c>
      <c r="AI34">
        <f>data_cost[Cost Per Unit]*data_cost[[#This Row],[Units]]</f>
        <v>194.70000000000002</v>
      </c>
    </row>
    <row r="35" spans="29:35" x14ac:dyDescent="0.35">
      <c r="AC35" t="s">
        <v>13</v>
      </c>
      <c r="AD35" t="s">
        <v>6</v>
      </c>
      <c r="AE35" t="s">
        <v>38</v>
      </c>
      <c r="AF35" s="2">
        <v>6398</v>
      </c>
      <c r="AG35" s="3">
        <v>102</v>
      </c>
      <c r="AH35">
        <f>VLOOKUP(data_cost[[#This Row],[Product]], products[], 2,FALSE)</f>
        <v>4.97</v>
      </c>
      <c r="AI35">
        <f>data_cost[Cost Per Unit]*data_cost[[#This Row],[Units]]</f>
        <v>506.94</v>
      </c>
    </row>
    <row r="36" spans="29:35" x14ac:dyDescent="0.35">
      <c r="AC36" t="s">
        <v>26</v>
      </c>
      <c r="AD36" t="s">
        <v>9</v>
      </c>
      <c r="AE36" t="s">
        <v>36</v>
      </c>
      <c r="AF36" s="2">
        <v>553</v>
      </c>
      <c r="AG36" s="3">
        <v>15</v>
      </c>
      <c r="AH36">
        <f>VLOOKUP(data_cost[[#This Row],[Product]], products[], 2,FALSE)</f>
        <v>7.64</v>
      </c>
      <c r="AI36">
        <f>data_cost[Cost Per Unit]*data_cost[[#This Row],[Units]]</f>
        <v>114.6</v>
      </c>
    </row>
    <row r="37" spans="29:35" x14ac:dyDescent="0.35">
      <c r="AC37" t="s">
        <v>8</v>
      </c>
      <c r="AD37" t="s">
        <v>17</v>
      </c>
      <c r="AE37" t="s">
        <v>7</v>
      </c>
      <c r="AF37" s="2">
        <v>7021</v>
      </c>
      <c r="AG37" s="3">
        <v>183</v>
      </c>
      <c r="AH37">
        <f>VLOOKUP(data_cost[[#This Row],[Product]], products[], 2,FALSE)</f>
        <v>14.49</v>
      </c>
      <c r="AI37">
        <f>data_cost[Cost Per Unit]*data_cost[[#This Row],[Units]]</f>
        <v>2651.67</v>
      </c>
    </row>
    <row r="38" spans="29:35" x14ac:dyDescent="0.35">
      <c r="AC38" t="s">
        <v>5</v>
      </c>
      <c r="AD38" t="s">
        <v>17</v>
      </c>
      <c r="AE38" t="s">
        <v>22</v>
      </c>
      <c r="AF38" s="2">
        <v>5817</v>
      </c>
      <c r="AG38" s="3">
        <v>12</v>
      </c>
      <c r="AH38">
        <f>VLOOKUP(data_cost[[#This Row],[Product]], products[], 2,FALSE)</f>
        <v>9.77</v>
      </c>
      <c r="AI38">
        <f>data_cost[Cost Per Unit]*data_cost[[#This Row],[Units]]</f>
        <v>117.24</v>
      </c>
    </row>
    <row r="39" spans="29:35" x14ac:dyDescent="0.35">
      <c r="AC39" t="s">
        <v>13</v>
      </c>
      <c r="AD39" t="s">
        <v>17</v>
      </c>
      <c r="AE39" t="s">
        <v>24</v>
      </c>
      <c r="AF39" s="2">
        <v>3976</v>
      </c>
      <c r="AG39" s="3">
        <v>72</v>
      </c>
      <c r="AH39">
        <f>VLOOKUP(data_cost[[#This Row],[Product]], products[], 2,FALSE)</f>
        <v>11.7</v>
      </c>
      <c r="AI39">
        <f>data_cost[Cost Per Unit]*data_cost[[#This Row],[Units]]</f>
        <v>842.4</v>
      </c>
    </row>
    <row r="40" spans="29:35" x14ac:dyDescent="0.35">
      <c r="AC40" t="s">
        <v>16</v>
      </c>
      <c r="AD40" t="s">
        <v>20</v>
      </c>
      <c r="AE40" t="s">
        <v>39</v>
      </c>
      <c r="AF40" s="2">
        <v>1134</v>
      </c>
      <c r="AG40" s="3">
        <v>282</v>
      </c>
      <c r="AH40">
        <f>VLOOKUP(data_cost[[#This Row],[Product]], products[], 2,FALSE)</f>
        <v>16.73</v>
      </c>
      <c r="AI40">
        <f>data_cost[Cost Per Unit]*data_cost[[#This Row],[Units]]</f>
        <v>4717.8599999999997</v>
      </c>
    </row>
    <row r="41" spans="29:35" x14ac:dyDescent="0.35">
      <c r="AC41" t="s">
        <v>26</v>
      </c>
      <c r="AD41" t="s">
        <v>17</v>
      </c>
      <c r="AE41" t="s">
        <v>40</v>
      </c>
      <c r="AF41" s="2">
        <v>6027</v>
      </c>
      <c r="AG41" s="3">
        <v>144</v>
      </c>
      <c r="AH41">
        <f>VLOOKUP(data_cost[[#This Row],[Product]], products[], 2,FALSE)</f>
        <v>10.38</v>
      </c>
      <c r="AI41">
        <f>data_cost[Cost Per Unit]*data_cost[[#This Row],[Units]]</f>
        <v>1494.72</v>
      </c>
    </row>
    <row r="42" spans="29:35" x14ac:dyDescent="0.35">
      <c r="AC42" t="s">
        <v>16</v>
      </c>
      <c r="AD42" t="s">
        <v>6</v>
      </c>
      <c r="AE42" t="s">
        <v>29</v>
      </c>
      <c r="AF42" s="2">
        <v>1904</v>
      </c>
      <c r="AG42" s="3">
        <v>405</v>
      </c>
      <c r="AH42">
        <f>VLOOKUP(data_cost[[#This Row],[Product]], products[], 2,FALSE)</f>
        <v>8.7899999999999991</v>
      </c>
      <c r="AI42">
        <f>data_cost[Cost Per Unit]*data_cost[[#This Row],[Units]]</f>
        <v>3559.95</v>
      </c>
    </row>
    <row r="43" spans="29:35" x14ac:dyDescent="0.35">
      <c r="AC43" t="s">
        <v>23</v>
      </c>
      <c r="AD43" t="s">
        <v>30</v>
      </c>
      <c r="AE43" t="s">
        <v>10</v>
      </c>
      <c r="AF43" s="2">
        <v>3262</v>
      </c>
      <c r="AG43" s="3">
        <v>75</v>
      </c>
      <c r="AH43">
        <f>VLOOKUP(data_cost[[#This Row],[Product]], products[], 2,FALSE)</f>
        <v>8.65</v>
      </c>
      <c r="AI43">
        <f>data_cost[Cost Per Unit]*data_cost[[#This Row],[Units]]</f>
        <v>648.75</v>
      </c>
    </row>
    <row r="44" spans="29:35" x14ac:dyDescent="0.35">
      <c r="AC44" t="s">
        <v>5</v>
      </c>
      <c r="AD44" t="s">
        <v>30</v>
      </c>
      <c r="AE44" t="s">
        <v>39</v>
      </c>
      <c r="AF44" s="2">
        <v>2289</v>
      </c>
      <c r="AG44" s="3">
        <v>135</v>
      </c>
      <c r="AH44">
        <f>VLOOKUP(data_cost[[#This Row],[Product]], products[], 2,FALSE)</f>
        <v>16.73</v>
      </c>
      <c r="AI44">
        <f>data_cost[Cost Per Unit]*data_cost[[#This Row],[Units]]</f>
        <v>2258.5500000000002</v>
      </c>
    </row>
    <row r="45" spans="29:35" x14ac:dyDescent="0.35">
      <c r="AC45" t="s">
        <v>25</v>
      </c>
      <c r="AD45" t="s">
        <v>30</v>
      </c>
      <c r="AE45" t="s">
        <v>39</v>
      </c>
      <c r="AF45" s="2">
        <v>6986</v>
      </c>
      <c r="AG45" s="3">
        <v>21</v>
      </c>
      <c r="AH45">
        <f>VLOOKUP(data_cost[[#This Row],[Product]], products[], 2,FALSE)</f>
        <v>16.73</v>
      </c>
      <c r="AI45">
        <f>data_cost[Cost Per Unit]*data_cost[[#This Row],[Units]]</f>
        <v>351.33</v>
      </c>
    </row>
    <row r="46" spans="29:35" x14ac:dyDescent="0.35">
      <c r="AC46" t="s">
        <v>26</v>
      </c>
      <c r="AD46" t="s">
        <v>20</v>
      </c>
      <c r="AE46" t="s">
        <v>34</v>
      </c>
      <c r="AF46" s="2">
        <v>4417</v>
      </c>
      <c r="AG46" s="3">
        <v>153</v>
      </c>
      <c r="AH46">
        <f>VLOOKUP(data_cost[[#This Row],[Product]], products[], 2,FALSE)</f>
        <v>6.49</v>
      </c>
      <c r="AI46">
        <f>data_cost[Cost Per Unit]*data_cost[[#This Row],[Units]]</f>
        <v>992.97</v>
      </c>
    </row>
    <row r="47" spans="29:35" x14ac:dyDescent="0.35">
      <c r="AC47" t="s">
        <v>16</v>
      </c>
      <c r="AD47" t="s">
        <v>30</v>
      </c>
      <c r="AE47" t="s">
        <v>37</v>
      </c>
      <c r="AF47" s="2">
        <v>1442</v>
      </c>
      <c r="AG47" s="3">
        <v>15</v>
      </c>
      <c r="AH47">
        <f>VLOOKUP(data_cost[[#This Row],[Product]], products[], 2,FALSE)</f>
        <v>11.73</v>
      </c>
      <c r="AI47">
        <f>data_cost[Cost Per Unit]*data_cost[[#This Row],[Units]]</f>
        <v>175.95000000000002</v>
      </c>
    </row>
    <row r="48" spans="29:35" x14ac:dyDescent="0.35">
      <c r="AC48" t="s">
        <v>27</v>
      </c>
      <c r="AD48" t="s">
        <v>9</v>
      </c>
      <c r="AE48" t="s">
        <v>24</v>
      </c>
      <c r="AF48" s="2">
        <v>2415</v>
      </c>
      <c r="AG48" s="3">
        <v>255</v>
      </c>
      <c r="AH48">
        <f>VLOOKUP(data_cost[[#This Row],[Product]], products[], 2,FALSE)</f>
        <v>11.7</v>
      </c>
      <c r="AI48">
        <f>data_cost[Cost Per Unit]*data_cost[[#This Row],[Units]]</f>
        <v>2983.5</v>
      </c>
    </row>
    <row r="49" spans="29:35" x14ac:dyDescent="0.35">
      <c r="AC49" t="s">
        <v>26</v>
      </c>
      <c r="AD49" t="s">
        <v>6</v>
      </c>
      <c r="AE49" t="s">
        <v>36</v>
      </c>
      <c r="AF49" s="2">
        <v>238</v>
      </c>
      <c r="AG49" s="3">
        <v>18</v>
      </c>
      <c r="AH49">
        <f>VLOOKUP(data_cost[[#This Row],[Product]], products[], 2,FALSE)</f>
        <v>7.64</v>
      </c>
      <c r="AI49">
        <f>data_cost[Cost Per Unit]*data_cost[[#This Row],[Units]]</f>
        <v>137.51999999999998</v>
      </c>
    </row>
    <row r="50" spans="29:35" x14ac:dyDescent="0.35">
      <c r="AC50" t="s">
        <v>16</v>
      </c>
      <c r="AD50" t="s">
        <v>6</v>
      </c>
      <c r="AE50" t="s">
        <v>34</v>
      </c>
      <c r="AF50" s="2">
        <v>4949</v>
      </c>
      <c r="AG50" s="3">
        <v>189</v>
      </c>
      <c r="AH50">
        <f>VLOOKUP(data_cost[[#This Row],[Product]], products[], 2,FALSE)</f>
        <v>6.49</v>
      </c>
      <c r="AI50">
        <f>data_cost[Cost Per Unit]*data_cost[[#This Row],[Units]]</f>
        <v>1226.6100000000001</v>
      </c>
    </row>
    <row r="51" spans="29:35" x14ac:dyDescent="0.35">
      <c r="AC51" t="s">
        <v>25</v>
      </c>
      <c r="AD51" t="s">
        <v>20</v>
      </c>
      <c r="AE51" t="s">
        <v>10</v>
      </c>
      <c r="AF51" s="2">
        <v>5075</v>
      </c>
      <c r="AG51" s="3">
        <v>21</v>
      </c>
      <c r="AH51">
        <f>VLOOKUP(data_cost[[#This Row],[Product]], products[], 2,FALSE)</f>
        <v>8.65</v>
      </c>
      <c r="AI51">
        <f>data_cost[Cost Per Unit]*data_cost[[#This Row],[Units]]</f>
        <v>181.65</v>
      </c>
    </row>
    <row r="52" spans="29:35" x14ac:dyDescent="0.35">
      <c r="AC52" t="s">
        <v>27</v>
      </c>
      <c r="AD52" t="s">
        <v>14</v>
      </c>
      <c r="AE52" t="s">
        <v>29</v>
      </c>
      <c r="AF52" s="2">
        <v>9198</v>
      </c>
      <c r="AG52" s="3">
        <v>36</v>
      </c>
      <c r="AH52">
        <f>VLOOKUP(data_cost[[#This Row],[Product]], products[], 2,FALSE)</f>
        <v>8.7899999999999991</v>
      </c>
      <c r="AI52">
        <f>data_cost[Cost Per Unit]*data_cost[[#This Row],[Units]]</f>
        <v>316.43999999999994</v>
      </c>
    </row>
    <row r="53" spans="29:35" x14ac:dyDescent="0.35">
      <c r="AC53" t="s">
        <v>16</v>
      </c>
      <c r="AD53" t="s">
        <v>30</v>
      </c>
      <c r="AE53" t="s">
        <v>32</v>
      </c>
      <c r="AF53" s="2">
        <v>3339</v>
      </c>
      <c r="AG53" s="3">
        <v>75</v>
      </c>
      <c r="AH53">
        <f>VLOOKUP(data_cost[[#This Row],[Product]], products[], 2,FALSE)</f>
        <v>7.16</v>
      </c>
      <c r="AI53">
        <f>data_cost[Cost Per Unit]*data_cost[[#This Row],[Units]]</f>
        <v>537</v>
      </c>
    </row>
    <row r="54" spans="29:35" x14ac:dyDescent="0.35">
      <c r="AC54" t="s">
        <v>5</v>
      </c>
      <c r="AD54" t="s">
        <v>30</v>
      </c>
      <c r="AE54" t="s">
        <v>28</v>
      </c>
      <c r="AF54" s="2">
        <v>5019</v>
      </c>
      <c r="AG54" s="3">
        <v>156</v>
      </c>
      <c r="AH54">
        <f>VLOOKUP(data_cost[[#This Row],[Product]], products[], 2,FALSE)</f>
        <v>3.11</v>
      </c>
      <c r="AI54">
        <f>data_cost[Cost Per Unit]*data_cost[[#This Row],[Units]]</f>
        <v>485.15999999999997</v>
      </c>
    </row>
    <row r="55" spans="29:35" x14ac:dyDescent="0.35">
      <c r="AC55" t="s">
        <v>25</v>
      </c>
      <c r="AD55" t="s">
        <v>14</v>
      </c>
      <c r="AE55" t="s">
        <v>29</v>
      </c>
      <c r="AF55" s="2">
        <v>16184</v>
      </c>
      <c r="AG55" s="3">
        <v>39</v>
      </c>
      <c r="AH55">
        <f>VLOOKUP(data_cost[[#This Row],[Product]], products[], 2,FALSE)</f>
        <v>8.7899999999999991</v>
      </c>
      <c r="AI55">
        <f>data_cost[Cost Per Unit]*data_cost[[#This Row],[Units]]</f>
        <v>342.80999999999995</v>
      </c>
    </row>
    <row r="56" spans="29:35" x14ac:dyDescent="0.35">
      <c r="AC56" t="s">
        <v>16</v>
      </c>
      <c r="AD56" t="s">
        <v>14</v>
      </c>
      <c r="AE56" t="s">
        <v>41</v>
      </c>
      <c r="AF56" s="2">
        <v>497</v>
      </c>
      <c r="AG56" s="3">
        <v>63</v>
      </c>
      <c r="AH56">
        <f>VLOOKUP(data_cost[[#This Row],[Product]], products[], 2,FALSE)</f>
        <v>9</v>
      </c>
      <c r="AI56">
        <f>data_cost[Cost Per Unit]*data_cost[[#This Row],[Units]]</f>
        <v>567</v>
      </c>
    </row>
    <row r="57" spans="29:35" x14ac:dyDescent="0.35">
      <c r="AC57" t="s">
        <v>26</v>
      </c>
      <c r="AD57" t="s">
        <v>14</v>
      </c>
      <c r="AE57" t="s">
        <v>32</v>
      </c>
      <c r="AF57" s="2">
        <v>8211</v>
      </c>
      <c r="AG57" s="3">
        <v>75</v>
      </c>
      <c r="AH57">
        <f>VLOOKUP(data_cost[[#This Row],[Product]], products[], 2,FALSE)</f>
        <v>7.16</v>
      </c>
      <c r="AI57">
        <f>data_cost[Cost Per Unit]*data_cost[[#This Row],[Units]]</f>
        <v>537</v>
      </c>
    </row>
    <row r="58" spans="29:35" x14ac:dyDescent="0.35">
      <c r="AC58" t="s">
        <v>26</v>
      </c>
      <c r="AD58" t="s">
        <v>20</v>
      </c>
      <c r="AE58" t="s">
        <v>40</v>
      </c>
      <c r="AF58" s="2">
        <v>6580</v>
      </c>
      <c r="AG58" s="3">
        <v>183</v>
      </c>
      <c r="AH58">
        <f>VLOOKUP(data_cost[[#This Row],[Product]], products[], 2,FALSE)</f>
        <v>10.38</v>
      </c>
      <c r="AI58">
        <f>data_cost[Cost Per Unit]*data_cost[[#This Row],[Units]]</f>
        <v>1899.5400000000002</v>
      </c>
    </row>
    <row r="59" spans="29:35" x14ac:dyDescent="0.35">
      <c r="AC59" t="s">
        <v>13</v>
      </c>
      <c r="AD59" t="s">
        <v>9</v>
      </c>
      <c r="AE59" t="s">
        <v>31</v>
      </c>
      <c r="AF59" s="2">
        <v>4760</v>
      </c>
      <c r="AG59" s="3">
        <v>69</v>
      </c>
      <c r="AH59">
        <f>VLOOKUP(data_cost[[#This Row],[Product]], products[], 2,FALSE)</f>
        <v>9.33</v>
      </c>
      <c r="AI59">
        <f>data_cost[Cost Per Unit]*data_cost[[#This Row],[Units]]</f>
        <v>643.77</v>
      </c>
    </row>
    <row r="60" spans="29:35" x14ac:dyDescent="0.35">
      <c r="AC60" t="s">
        <v>5</v>
      </c>
      <c r="AD60" t="s">
        <v>14</v>
      </c>
      <c r="AE60" t="s">
        <v>18</v>
      </c>
      <c r="AF60" s="2">
        <v>5439</v>
      </c>
      <c r="AG60" s="3">
        <v>30</v>
      </c>
      <c r="AH60">
        <f>VLOOKUP(data_cost[[#This Row],[Product]], products[], 2,FALSE)</f>
        <v>13.15</v>
      </c>
      <c r="AI60">
        <f>data_cost[Cost Per Unit]*data_cost[[#This Row],[Units]]</f>
        <v>394.5</v>
      </c>
    </row>
    <row r="61" spans="29:35" x14ac:dyDescent="0.35">
      <c r="AC61" t="s">
        <v>13</v>
      </c>
      <c r="AD61" t="s">
        <v>30</v>
      </c>
      <c r="AE61" t="s">
        <v>28</v>
      </c>
      <c r="AF61" s="2">
        <v>1463</v>
      </c>
      <c r="AG61" s="3">
        <v>39</v>
      </c>
      <c r="AH61">
        <f>VLOOKUP(data_cost[[#This Row],[Product]], products[], 2,FALSE)</f>
        <v>3.11</v>
      </c>
      <c r="AI61">
        <f>data_cost[Cost Per Unit]*data_cost[[#This Row],[Units]]</f>
        <v>121.28999999999999</v>
      </c>
    </row>
    <row r="62" spans="29:35" x14ac:dyDescent="0.35">
      <c r="AC62" t="s">
        <v>27</v>
      </c>
      <c r="AD62" t="s">
        <v>30</v>
      </c>
      <c r="AE62" t="s">
        <v>10</v>
      </c>
      <c r="AF62" s="2">
        <v>7777</v>
      </c>
      <c r="AG62" s="3">
        <v>504</v>
      </c>
      <c r="AH62">
        <f>VLOOKUP(data_cost[[#This Row],[Product]], products[], 2,FALSE)</f>
        <v>8.65</v>
      </c>
      <c r="AI62">
        <f>data_cost[Cost Per Unit]*data_cost[[#This Row],[Units]]</f>
        <v>4359.6000000000004</v>
      </c>
    </row>
    <row r="63" spans="29:35" x14ac:dyDescent="0.35">
      <c r="AC63" t="s">
        <v>11</v>
      </c>
      <c r="AD63" t="s">
        <v>6</v>
      </c>
      <c r="AE63" t="s">
        <v>32</v>
      </c>
      <c r="AF63" s="2">
        <v>1085</v>
      </c>
      <c r="AG63" s="3">
        <v>273</v>
      </c>
      <c r="AH63">
        <f>VLOOKUP(data_cost[[#This Row],[Product]], products[], 2,FALSE)</f>
        <v>7.16</v>
      </c>
      <c r="AI63">
        <f>data_cost[Cost Per Unit]*data_cost[[#This Row],[Units]]</f>
        <v>1954.68</v>
      </c>
    </row>
    <row r="64" spans="29:35" x14ac:dyDescent="0.35">
      <c r="AC64" t="s">
        <v>25</v>
      </c>
      <c r="AD64" t="s">
        <v>6</v>
      </c>
      <c r="AE64" t="s">
        <v>21</v>
      </c>
      <c r="AF64" s="2">
        <v>182</v>
      </c>
      <c r="AG64" s="3">
        <v>48</v>
      </c>
      <c r="AH64">
        <f>VLOOKUP(data_cost[[#This Row],[Product]], products[], 2,FALSE)</f>
        <v>5.79</v>
      </c>
      <c r="AI64">
        <f>data_cost[Cost Per Unit]*data_cost[[#This Row],[Units]]</f>
        <v>277.92</v>
      </c>
    </row>
    <row r="65" spans="29:35" x14ac:dyDescent="0.35">
      <c r="AC65" t="s">
        <v>16</v>
      </c>
      <c r="AD65" t="s">
        <v>30</v>
      </c>
      <c r="AE65" t="s">
        <v>39</v>
      </c>
      <c r="AF65" s="2">
        <v>4242</v>
      </c>
      <c r="AG65" s="3">
        <v>207</v>
      </c>
      <c r="AH65">
        <f>VLOOKUP(data_cost[[#This Row],[Product]], products[], 2,FALSE)</f>
        <v>16.73</v>
      </c>
      <c r="AI65">
        <f>data_cost[Cost Per Unit]*data_cost[[#This Row],[Units]]</f>
        <v>3463.11</v>
      </c>
    </row>
    <row r="66" spans="29:35" x14ac:dyDescent="0.35">
      <c r="AC66" t="s">
        <v>16</v>
      </c>
      <c r="AD66" t="s">
        <v>14</v>
      </c>
      <c r="AE66" t="s">
        <v>10</v>
      </c>
      <c r="AF66" s="2">
        <v>6118</v>
      </c>
      <c r="AG66" s="3">
        <v>9</v>
      </c>
      <c r="AH66">
        <f>VLOOKUP(data_cost[[#This Row],[Product]], products[], 2,FALSE)</f>
        <v>8.65</v>
      </c>
      <c r="AI66">
        <f>data_cost[Cost Per Unit]*data_cost[[#This Row],[Units]]</f>
        <v>77.850000000000009</v>
      </c>
    </row>
    <row r="67" spans="29:35" x14ac:dyDescent="0.35">
      <c r="AC67" t="s">
        <v>35</v>
      </c>
      <c r="AD67" t="s">
        <v>14</v>
      </c>
      <c r="AE67" t="s">
        <v>34</v>
      </c>
      <c r="AF67" s="2">
        <v>2317</v>
      </c>
      <c r="AG67" s="3">
        <v>261</v>
      </c>
      <c r="AH67">
        <f>VLOOKUP(data_cost[[#This Row],[Product]], products[], 2,FALSE)</f>
        <v>6.49</v>
      </c>
      <c r="AI67">
        <f>data_cost[Cost Per Unit]*data_cost[[#This Row],[Units]]</f>
        <v>1693.89</v>
      </c>
    </row>
    <row r="68" spans="29:35" x14ac:dyDescent="0.35">
      <c r="AC68" t="s">
        <v>16</v>
      </c>
      <c r="AD68" t="s">
        <v>20</v>
      </c>
      <c r="AE68" t="s">
        <v>29</v>
      </c>
      <c r="AF68" s="2">
        <v>938</v>
      </c>
      <c r="AG68" s="3">
        <v>6</v>
      </c>
      <c r="AH68">
        <f>VLOOKUP(data_cost[[#This Row],[Product]], products[], 2,FALSE)</f>
        <v>8.7899999999999991</v>
      </c>
      <c r="AI68">
        <f>data_cost[Cost Per Unit]*data_cost[[#This Row],[Units]]</f>
        <v>52.739999999999995</v>
      </c>
    </row>
    <row r="69" spans="29:35" x14ac:dyDescent="0.35">
      <c r="AC69" t="s">
        <v>8</v>
      </c>
      <c r="AD69" t="s">
        <v>6</v>
      </c>
      <c r="AE69" t="s">
        <v>37</v>
      </c>
      <c r="AF69" s="2">
        <v>9709</v>
      </c>
      <c r="AG69" s="3">
        <v>30</v>
      </c>
      <c r="AH69">
        <f>VLOOKUP(data_cost[[#This Row],[Product]], products[], 2,FALSE)</f>
        <v>11.73</v>
      </c>
      <c r="AI69">
        <f>data_cost[Cost Per Unit]*data_cost[[#This Row],[Units]]</f>
        <v>351.90000000000003</v>
      </c>
    </row>
    <row r="70" spans="29:35" x14ac:dyDescent="0.35">
      <c r="AC70" t="s">
        <v>23</v>
      </c>
      <c r="AD70" t="s">
        <v>30</v>
      </c>
      <c r="AE70" t="s">
        <v>33</v>
      </c>
      <c r="AF70" s="2">
        <v>2205</v>
      </c>
      <c r="AG70" s="3">
        <v>138</v>
      </c>
      <c r="AH70">
        <f>VLOOKUP(data_cost[[#This Row],[Product]], products[], 2,FALSE)</f>
        <v>10.62</v>
      </c>
      <c r="AI70">
        <f>data_cost[Cost Per Unit]*data_cost[[#This Row],[Units]]</f>
        <v>1465.56</v>
      </c>
    </row>
    <row r="71" spans="29:35" x14ac:dyDescent="0.35">
      <c r="AC71" t="s">
        <v>23</v>
      </c>
      <c r="AD71" t="s">
        <v>6</v>
      </c>
      <c r="AE71" t="s">
        <v>28</v>
      </c>
      <c r="AF71" s="2">
        <v>4487</v>
      </c>
      <c r="AG71" s="3">
        <v>111</v>
      </c>
      <c r="AH71">
        <f>VLOOKUP(data_cost[[#This Row],[Product]], products[], 2,FALSE)</f>
        <v>3.11</v>
      </c>
      <c r="AI71">
        <f>data_cost[Cost Per Unit]*data_cost[[#This Row],[Units]]</f>
        <v>345.21</v>
      </c>
    </row>
    <row r="72" spans="29:35" x14ac:dyDescent="0.35">
      <c r="AC72" t="s">
        <v>25</v>
      </c>
      <c r="AD72" t="s">
        <v>9</v>
      </c>
      <c r="AE72" t="s">
        <v>15</v>
      </c>
      <c r="AF72" s="2">
        <v>2415</v>
      </c>
      <c r="AG72" s="3">
        <v>15</v>
      </c>
      <c r="AH72">
        <f>VLOOKUP(data_cost[[#This Row],[Product]], products[], 2,FALSE)</f>
        <v>6.47</v>
      </c>
      <c r="AI72">
        <f>data_cost[Cost Per Unit]*data_cost[[#This Row],[Units]]</f>
        <v>97.05</v>
      </c>
    </row>
    <row r="73" spans="29:35" x14ac:dyDescent="0.35">
      <c r="AC73" t="s">
        <v>5</v>
      </c>
      <c r="AD73" t="s">
        <v>30</v>
      </c>
      <c r="AE73" t="s">
        <v>36</v>
      </c>
      <c r="AF73" s="2">
        <v>4018</v>
      </c>
      <c r="AG73" s="3">
        <v>162</v>
      </c>
      <c r="AH73">
        <f>VLOOKUP(data_cost[[#This Row],[Product]], products[], 2,FALSE)</f>
        <v>7.64</v>
      </c>
      <c r="AI73">
        <f>data_cost[Cost Per Unit]*data_cost[[#This Row],[Units]]</f>
        <v>1237.6799999999998</v>
      </c>
    </row>
    <row r="74" spans="29:35" x14ac:dyDescent="0.35">
      <c r="AC74" t="s">
        <v>25</v>
      </c>
      <c r="AD74" t="s">
        <v>30</v>
      </c>
      <c r="AE74" t="s">
        <v>36</v>
      </c>
      <c r="AF74" s="2">
        <v>861</v>
      </c>
      <c r="AG74" s="3">
        <v>195</v>
      </c>
      <c r="AH74">
        <f>VLOOKUP(data_cost[[#This Row],[Product]], products[], 2,FALSE)</f>
        <v>7.64</v>
      </c>
      <c r="AI74">
        <f>data_cost[Cost Per Unit]*data_cost[[#This Row],[Units]]</f>
        <v>1489.8</v>
      </c>
    </row>
    <row r="75" spans="29:35" x14ac:dyDescent="0.35">
      <c r="AC75" t="s">
        <v>35</v>
      </c>
      <c r="AD75" t="s">
        <v>20</v>
      </c>
      <c r="AE75" t="s">
        <v>24</v>
      </c>
      <c r="AF75" s="2">
        <v>5586</v>
      </c>
      <c r="AG75" s="3">
        <v>525</v>
      </c>
      <c r="AH75">
        <f>VLOOKUP(data_cost[[#This Row],[Product]], products[], 2,FALSE)</f>
        <v>11.7</v>
      </c>
      <c r="AI75">
        <f>data_cost[Cost Per Unit]*data_cost[[#This Row],[Units]]</f>
        <v>6142.5</v>
      </c>
    </row>
    <row r="76" spans="29:35" x14ac:dyDescent="0.35">
      <c r="AC76" t="s">
        <v>23</v>
      </c>
      <c r="AD76" t="s">
        <v>30</v>
      </c>
      <c r="AE76" t="s">
        <v>19</v>
      </c>
      <c r="AF76" s="2">
        <v>2226</v>
      </c>
      <c r="AG76" s="3">
        <v>48</v>
      </c>
      <c r="AH76">
        <f>VLOOKUP(data_cost[[#This Row],[Product]], products[], 2,FALSE)</f>
        <v>12.37</v>
      </c>
      <c r="AI76">
        <f>data_cost[Cost Per Unit]*data_cost[[#This Row],[Units]]</f>
        <v>593.76</v>
      </c>
    </row>
    <row r="77" spans="29:35" x14ac:dyDescent="0.35">
      <c r="AC77" t="s">
        <v>11</v>
      </c>
      <c r="AD77" t="s">
        <v>30</v>
      </c>
      <c r="AE77" t="s">
        <v>40</v>
      </c>
      <c r="AF77" s="2">
        <v>14329</v>
      </c>
      <c r="AG77" s="3">
        <v>150</v>
      </c>
      <c r="AH77">
        <f>VLOOKUP(data_cost[[#This Row],[Product]], products[], 2,FALSE)</f>
        <v>10.38</v>
      </c>
      <c r="AI77">
        <f>data_cost[Cost Per Unit]*data_cost[[#This Row],[Units]]</f>
        <v>1557.0000000000002</v>
      </c>
    </row>
    <row r="78" spans="29:35" x14ac:dyDescent="0.35">
      <c r="AC78" t="s">
        <v>11</v>
      </c>
      <c r="AD78" t="s">
        <v>30</v>
      </c>
      <c r="AE78" t="s">
        <v>33</v>
      </c>
      <c r="AF78" s="2">
        <v>8463</v>
      </c>
      <c r="AG78" s="3">
        <v>492</v>
      </c>
      <c r="AH78">
        <f>VLOOKUP(data_cost[[#This Row],[Product]], products[], 2,FALSE)</f>
        <v>10.62</v>
      </c>
      <c r="AI78">
        <f>data_cost[Cost Per Unit]*data_cost[[#This Row],[Units]]</f>
        <v>5225.04</v>
      </c>
    </row>
    <row r="79" spans="29:35" x14ac:dyDescent="0.35">
      <c r="AC79" t="s">
        <v>25</v>
      </c>
      <c r="AD79" t="s">
        <v>30</v>
      </c>
      <c r="AE79" t="s">
        <v>32</v>
      </c>
      <c r="AF79" s="2">
        <v>2891</v>
      </c>
      <c r="AG79" s="3">
        <v>102</v>
      </c>
      <c r="AH79">
        <f>VLOOKUP(data_cost[[#This Row],[Product]], products[], 2,FALSE)</f>
        <v>7.16</v>
      </c>
      <c r="AI79">
        <f>data_cost[Cost Per Unit]*data_cost[[#This Row],[Units]]</f>
        <v>730.32</v>
      </c>
    </row>
    <row r="80" spans="29:35" x14ac:dyDescent="0.35">
      <c r="AC80" t="s">
        <v>27</v>
      </c>
      <c r="AD80" t="s">
        <v>14</v>
      </c>
      <c r="AE80" t="s">
        <v>34</v>
      </c>
      <c r="AF80" s="2">
        <v>3773</v>
      </c>
      <c r="AG80" s="3">
        <v>165</v>
      </c>
      <c r="AH80">
        <f>VLOOKUP(data_cost[[#This Row],[Product]], products[], 2,FALSE)</f>
        <v>6.49</v>
      </c>
      <c r="AI80">
        <f>data_cost[Cost Per Unit]*data_cost[[#This Row],[Units]]</f>
        <v>1070.8500000000001</v>
      </c>
    </row>
    <row r="81" spans="29:35" x14ac:dyDescent="0.35">
      <c r="AC81" t="s">
        <v>13</v>
      </c>
      <c r="AD81" t="s">
        <v>14</v>
      </c>
      <c r="AE81" t="s">
        <v>40</v>
      </c>
      <c r="AF81" s="2">
        <v>854</v>
      </c>
      <c r="AG81" s="3">
        <v>309</v>
      </c>
      <c r="AH81">
        <f>VLOOKUP(data_cost[[#This Row],[Product]], products[], 2,FALSE)</f>
        <v>10.38</v>
      </c>
      <c r="AI81">
        <f>data_cost[Cost Per Unit]*data_cost[[#This Row],[Units]]</f>
        <v>3207.42</v>
      </c>
    </row>
    <row r="82" spans="29:35" x14ac:dyDescent="0.35">
      <c r="AC82" t="s">
        <v>16</v>
      </c>
      <c r="AD82" t="s">
        <v>14</v>
      </c>
      <c r="AE82" t="s">
        <v>28</v>
      </c>
      <c r="AF82" s="2">
        <v>4970</v>
      </c>
      <c r="AG82" s="3">
        <v>156</v>
      </c>
      <c r="AH82">
        <f>VLOOKUP(data_cost[[#This Row],[Product]], products[], 2,FALSE)</f>
        <v>3.11</v>
      </c>
      <c r="AI82">
        <f>data_cost[Cost Per Unit]*data_cost[[#This Row],[Units]]</f>
        <v>485.15999999999997</v>
      </c>
    </row>
    <row r="83" spans="29:35" x14ac:dyDescent="0.35">
      <c r="AC83" t="s">
        <v>11</v>
      </c>
      <c r="AD83" t="s">
        <v>9</v>
      </c>
      <c r="AE83" t="s">
        <v>42</v>
      </c>
      <c r="AF83" s="2">
        <v>98</v>
      </c>
      <c r="AG83" s="3">
        <v>159</v>
      </c>
      <c r="AH83">
        <f>VLOOKUP(data_cost[[#This Row],[Product]], products[], 2,FALSE)</f>
        <v>5.6</v>
      </c>
      <c r="AI83">
        <f>data_cost[Cost Per Unit]*data_cost[[#This Row],[Units]]</f>
        <v>890.4</v>
      </c>
    </row>
    <row r="84" spans="29:35" x14ac:dyDescent="0.35">
      <c r="AC84" t="s">
        <v>25</v>
      </c>
      <c r="AD84" t="s">
        <v>9</v>
      </c>
      <c r="AE84" t="s">
        <v>37</v>
      </c>
      <c r="AF84" s="2">
        <v>13391</v>
      </c>
      <c r="AG84" s="3">
        <v>201</v>
      </c>
      <c r="AH84">
        <f>VLOOKUP(data_cost[[#This Row],[Product]], products[], 2,FALSE)</f>
        <v>11.73</v>
      </c>
      <c r="AI84">
        <f>data_cost[Cost Per Unit]*data_cost[[#This Row],[Units]]</f>
        <v>2357.73</v>
      </c>
    </row>
    <row r="85" spans="29:35" x14ac:dyDescent="0.35">
      <c r="AC85" t="s">
        <v>8</v>
      </c>
      <c r="AD85" t="s">
        <v>17</v>
      </c>
      <c r="AE85" t="s">
        <v>21</v>
      </c>
      <c r="AF85" s="2">
        <v>8890</v>
      </c>
      <c r="AG85" s="3">
        <v>210</v>
      </c>
      <c r="AH85">
        <f>VLOOKUP(data_cost[[#This Row],[Product]], products[], 2,FALSE)</f>
        <v>5.79</v>
      </c>
      <c r="AI85">
        <f>data_cost[Cost Per Unit]*data_cost[[#This Row],[Units]]</f>
        <v>1215.9000000000001</v>
      </c>
    </row>
    <row r="86" spans="29:35" x14ac:dyDescent="0.35">
      <c r="AC86" t="s">
        <v>26</v>
      </c>
      <c r="AD86" t="s">
        <v>20</v>
      </c>
      <c r="AE86" t="s">
        <v>31</v>
      </c>
      <c r="AF86" s="2">
        <v>56</v>
      </c>
      <c r="AG86" s="3">
        <v>51</v>
      </c>
      <c r="AH86">
        <f>VLOOKUP(data_cost[[#This Row],[Product]], products[], 2,FALSE)</f>
        <v>9.33</v>
      </c>
      <c r="AI86">
        <f>data_cost[Cost Per Unit]*data_cost[[#This Row],[Units]]</f>
        <v>475.83</v>
      </c>
    </row>
    <row r="87" spans="29:35" x14ac:dyDescent="0.35">
      <c r="AC87" t="s">
        <v>27</v>
      </c>
      <c r="AD87" t="s">
        <v>14</v>
      </c>
      <c r="AE87" t="s">
        <v>18</v>
      </c>
      <c r="AF87" s="2">
        <v>3339</v>
      </c>
      <c r="AG87" s="3">
        <v>39</v>
      </c>
      <c r="AH87">
        <f>VLOOKUP(data_cost[[#This Row],[Product]], products[], 2,FALSE)</f>
        <v>13.15</v>
      </c>
      <c r="AI87">
        <f>data_cost[Cost Per Unit]*data_cost[[#This Row],[Units]]</f>
        <v>512.85</v>
      </c>
    </row>
    <row r="88" spans="29:35" x14ac:dyDescent="0.35">
      <c r="AC88" t="s">
        <v>35</v>
      </c>
      <c r="AD88" t="s">
        <v>9</v>
      </c>
      <c r="AE88" t="s">
        <v>15</v>
      </c>
      <c r="AF88" s="2">
        <v>3808</v>
      </c>
      <c r="AG88" s="3">
        <v>279</v>
      </c>
      <c r="AH88">
        <f>VLOOKUP(data_cost[[#This Row],[Product]], products[], 2,FALSE)</f>
        <v>6.47</v>
      </c>
      <c r="AI88">
        <f>data_cost[Cost Per Unit]*data_cost[[#This Row],[Units]]</f>
        <v>1805.1299999999999</v>
      </c>
    </row>
    <row r="89" spans="29:35" x14ac:dyDescent="0.35">
      <c r="AC89" t="s">
        <v>35</v>
      </c>
      <c r="AD89" t="s">
        <v>20</v>
      </c>
      <c r="AE89" t="s">
        <v>31</v>
      </c>
      <c r="AF89" s="2">
        <v>63</v>
      </c>
      <c r="AG89" s="3">
        <v>123</v>
      </c>
      <c r="AH89">
        <f>VLOOKUP(data_cost[[#This Row],[Product]], products[], 2,FALSE)</f>
        <v>9.33</v>
      </c>
      <c r="AI89">
        <f>data_cost[Cost Per Unit]*data_cost[[#This Row],[Units]]</f>
        <v>1147.5899999999999</v>
      </c>
    </row>
    <row r="90" spans="29:35" x14ac:dyDescent="0.35">
      <c r="AC90" t="s">
        <v>26</v>
      </c>
      <c r="AD90" t="s">
        <v>17</v>
      </c>
      <c r="AE90" t="s">
        <v>39</v>
      </c>
      <c r="AF90" s="2">
        <v>7812</v>
      </c>
      <c r="AG90" s="3">
        <v>81</v>
      </c>
      <c r="AH90">
        <f>VLOOKUP(data_cost[[#This Row],[Product]], products[], 2,FALSE)</f>
        <v>16.73</v>
      </c>
      <c r="AI90">
        <f>data_cost[Cost Per Unit]*data_cost[[#This Row],[Units]]</f>
        <v>1355.13</v>
      </c>
    </row>
    <row r="91" spans="29:35" x14ac:dyDescent="0.35">
      <c r="AC91" t="s">
        <v>5</v>
      </c>
      <c r="AD91" t="s">
        <v>6</v>
      </c>
      <c r="AE91" t="s">
        <v>36</v>
      </c>
      <c r="AF91" s="2">
        <v>7693</v>
      </c>
      <c r="AG91" s="3">
        <v>21</v>
      </c>
      <c r="AH91">
        <f>VLOOKUP(data_cost[[#This Row],[Product]], products[], 2,FALSE)</f>
        <v>7.64</v>
      </c>
      <c r="AI91">
        <f>data_cost[Cost Per Unit]*data_cost[[#This Row],[Units]]</f>
        <v>160.44</v>
      </c>
    </row>
    <row r="92" spans="29:35" x14ac:dyDescent="0.35">
      <c r="AC92" t="s">
        <v>27</v>
      </c>
      <c r="AD92" t="s">
        <v>14</v>
      </c>
      <c r="AE92" t="s">
        <v>40</v>
      </c>
      <c r="AF92" s="2">
        <v>973</v>
      </c>
      <c r="AG92" s="3">
        <v>162</v>
      </c>
      <c r="AH92">
        <f>VLOOKUP(data_cost[[#This Row],[Product]], products[], 2,FALSE)</f>
        <v>10.38</v>
      </c>
      <c r="AI92">
        <f>data_cost[Cost Per Unit]*data_cost[[#This Row],[Units]]</f>
        <v>1681.5600000000002</v>
      </c>
    </row>
    <row r="93" spans="29:35" x14ac:dyDescent="0.35">
      <c r="AC93" t="s">
        <v>35</v>
      </c>
      <c r="AD93" t="s">
        <v>9</v>
      </c>
      <c r="AE93" t="s">
        <v>41</v>
      </c>
      <c r="AF93" s="2">
        <v>567</v>
      </c>
      <c r="AG93" s="3">
        <v>228</v>
      </c>
      <c r="AH93">
        <f>VLOOKUP(data_cost[[#This Row],[Product]], products[], 2,FALSE)</f>
        <v>9</v>
      </c>
      <c r="AI93">
        <f>data_cost[Cost Per Unit]*data_cost[[#This Row],[Units]]</f>
        <v>2052</v>
      </c>
    </row>
    <row r="94" spans="29:35" x14ac:dyDescent="0.35">
      <c r="AC94" t="s">
        <v>35</v>
      </c>
      <c r="AD94" t="s">
        <v>14</v>
      </c>
      <c r="AE94" t="s">
        <v>32</v>
      </c>
      <c r="AF94" s="2">
        <v>2471</v>
      </c>
      <c r="AG94" s="3">
        <v>342</v>
      </c>
      <c r="AH94">
        <f>VLOOKUP(data_cost[[#This Row],[Product]], products[], 2,FALSE)</f>
        <v>7.16</v>
      </c>
      <c r="AI94">
        <f>data_cost[Cost Per Unit]*data_cost[[#This Row],[Units]]</f>
        <v>2448.7200000000003</v>
      </c>
    </row>
    <row r="95" spans="29:35" x14ac:dyDescent="0.35">
      <c r="AC95" t="s">
        <v>25</v>
      </c>
      <c r="AD95" t="s">
        <v>20</v>
      </c>
      <c r="AE95" t="s">
        <v>31</v>
      </c>
      <c r="AF95" s="2">
        <v>7189</v>
      </c>
      <c r="AG95" s="3">
        <v>54</v>
      </c>
      <c r="AH95">
        <f>VLOOKUP(data_cost[[#This Row],[Product]], products[], 2,FALSE)</f>
        <v>9.33</v>
      </c>
      <c r="AI95">
        <f>data_cost[Cost Per Unit]*data_cost[[#This Row],[Units]]</f>
        <v>503.82</v>
      </c>
    </row>
    <row r="96" spans="29:35" x14ac:dyDescent="0.35">
      <c r="AC96" t="s">
        <v>13</v>
      </c>
      <c r="AD96" t="s">
        <v>9</v>
      </c>
      <c r="AE96" t="s">
        <v>40</v>
      </c>
      <c r="AF96" s="2">
        <v>7455</v>
      </c>
      <c r="AG96" s="3">
        <v>216</v>
      </c>
      <c r="AH96">
        <f>VLOOKUP(data_cost[[#This Row],[Product]], products[], 2,FALSE)</f>
        <v>10.38</v>
      </c>
      <c r="AI96">
        <f>data_cost[Cost Per Unit]*data_cost[[#This Row],[Units]]</f>
        <v>2242.0800000000004</v>
      </c>
    </row>
    <row r="97" spans="29:35" x14ac:dyDescent="0.35">
      <c r="AC97" t="s">
        <v>27</v>
      </c>
      <c r="AD97" t="s">
        <v>30</v>
      </c>
      <c r="AE97" t="s">
        <v>42</v>
      </c>
      <c r="AF97" s="2">
        <v>3108</v>
      </c>
      <c r="AG97" s="3">
        <v>54</v>
      </c>
      <c r="AH97">
        <f>VLOOKUP(data_cost[[#This Row],[Product]], products[], 2,FALSE)</f>
        <v>5.6</v>
      </c>
      <c r="AI97">
        <f>data_cost[Cost Per Unit]*data_cost[[#This Row],[Units]]</f>
        <v>302.39999999999998</v>
      </c>
    </row>
    <row r="98" spans="29:35" x14ac:dyDescent="0.35">
      <c r="AC98" t="s">
        <v>16</v>
      </c>
      <c r="AD98" t="s">
        <v>20</v>
      </c>
      <c r="AE98" t="s">
        <v>18</v>
      </c>
      <c r="AF98" s="2">
        <v>469</v>
      </c>
      <c r="AG98" s="3">
        <v>75</v>
      </c>
      <c r="AH98">
        <f>VLOOKUP(data_cost[[#This Row],[Product]], products[], 2,FALSE)</f>
        <v>13.15</v>
      </c>
      <c r="AI98">
        <f>data_cost[Cost Per Unit]*data_cost[[#This Row],[Units]]</f>
        <v>986.25</v>
      </c>
    </row>
    <row r="99" spans="29:35" x14ac:dyDescent="0.35">
      <c r="AC99" t="s">
        <v>11</v>
      </c>
      <c r="AD99" t="s">
        <v>6</v>
      </c>
      <c r="AE99" t="s">
        <v>34</v>
      </c>
      <c r="AF99" s="2">
        <v>2737</v>
      </c>
      <c r="AG99" s="3">
        <v>93</v>
      </c>
      <c r="AH99">
        <f>VLOOKUP(data_cost[[#This Row],[Product]], products[], 2,FALSE)</f>
        <v>6.49</v>
      </c>
      <c r="AI99">
        <f>data_cost[Cost Per Unit]*data_cost[[#This Row],[Units]]</f>
        <v>603.57000000000005</v>
      </c>
    </row>
    <row r="100" spans="29:35" x14ac:dyDescent="0.35">
      <c r="AC100" t="s">
        <v>11</v>
      </c>
      <c r="AD100" t="s">
        <v>6</v>
      </c>
      <c r="AE100" t="s">
        <v>18</v>
      </c>
      <c r="AF100" s="2">
        <v>4305</v>
      </c>
      <c r="AG100" s="3">
        <v>156</v>
      </c>
      <c r="AH100">
        <f>VLOOKUP(data_cost[[#This Row],[Product]], products[], 2,FALSE)</f>
        <v>13.15</v>
      </c>
      <c r="AI100">
        <f>data_cost[Cost Per Unit]*data_cost[[#This Row],[Units]]</f>
        <v>2051.4</v>
      </c>
    </row>
    <row r="101" spans="29:35" x14ac:dyDescent="0.35">
      <c r="AC101" t="s">
        <v>11</v>
      </c>
      <c r="AD101" t="s">
        <v>20</v>
      </c>
      <c r="AE101" t="s">
        <v>28</v>
      </c>
      <c r="AF101" s="2">
        <v>2408</v>
      </c>
      <c r="AG101" s="3">
        <v>9</v>
      </c>
      <c r="AH101">
        <f>VLOOKUP(data_cost[[#This Row],[Product]], products[], 2,FALSE)</f>
        <v>3.11</v>
      </c>
      <c r="AI101">
        <f>data_cost[Cost Per Unit]*data_cost[[#This Row],[Units]]</f>
        <v>27.99</v>
      </c>
    </row>
    <row r="102" spans="29:35" x14ac:dyDescent="0.35">
      <c r="AC102" t="s">
        <v>27</v>
      </c>
      <c r="AD102" t="s">
        <v>14</v>
      </c>
      <c r="AE102" t="s">
        <v>36</v>
      </c>
      <c r="AF102" s="2">
        <v>1281</v>
      </c>
      <c r="AG102" s="3">
        <v>18</v>
      </c>
      <c r="AH102">
        <f>VLOOKUP(data_cost[[#This Row],[Product]], products[], 2,FALSE)</f>
        <v>7.64</v>
      </c>
      <c r="AI102">
        <f>data_cost[Cost Per Unit]*data_cost[[#This Row],[Units]]</f>
        <v>137.51999999999998</v>
      </c>
    </row>
    <row r="103" spans="29:35" x14ac:dyDescent="0.35">
      <c r="AC103" t="s">
        <v>5</v>
      </c>
      <c r="AD103" t="s">
        <v>9</v>
      </c>
      <c r="AE103" t="s">
        <v>10</v>
      </c>
      <c r="AF103" s="2">
        <v>12348</v>
      </c>
      <c r="AG103" s="3">
        <v>234</v>
      </c>
      <c r="AH103">
        <f>VLOOKUP(data_cost[[#This Row],[Product]], products[], 2,FALSE)</f>
        <v>8.65</v>
      </c>
      <c r="AI103">
        <f>data_cost[Cost Per Unit]*data_cost[[#This Row],[Units]]</f>
        <v>2024.1000000000001</v>
      </c>
    </row>
    <row r="104" spans="29:35" x14ac:dyDescent="0.35">
      <c r="AC104" t="s">
        <v>27</v>
      </c>
      <c r="AD104" t="s">
        <v>30</v>
      </c>
      <c r="AE104" t="s">
        <v>40</v>
      </c>
      <c r="AF104" s="2">
        <v>3689</v>
      </c>
      <c r="AG104" s="3">
        <v>312</v>
      </c>
      <c r="AH104">
        <f>VLOOKUP(data_cost[[#This Row],[Product]], products[], 2,FALSE)</f>
        <v>10.38</v>
      </c>
      <c r="AI104">
        <f>data_cost[Cost Per Unit]*data_cost[[#This Row],[Units]]</f>
        <v>3238.5600000000004</v>
      </c>
    </row>
    <row r="105" spans="29:35" x14ac:dyDescent="0.35">
      <c r="AC105" t="s">
        <v>23</v>
      </c>
      <c r="AD105" t="s">
        <v>14</v>
      </c>
      <c r="AE105" t="s">
        <v>36</v>
      </c>
      <c r="AF105" s="2">
        <v>2870</v>
      </c>
      <c r="AG105" s="3">
        <v>300</v>
      </c>
      <c r="AH105">
        <f>VLOOKUP(data_cost[[#This Row],[Product]], products[], 2,FALSE)</f>
        <v>7.64</v>
      </c>
      <c r="AI105">
        <f>data_cost[Cost Per Unit]*data_cost[[#This Row],[Units]]</f>
        <v>2292</v>
      </c>
    </row>
    <row r="106" spans="29:35" x14ac:dyDescent="0.35">
      <c r="AC106" t="s">
        <v>26</v>
      </c>
      <c r="AD106" t="s">
        <v>14</v>
      </c>
      <c r="AE106" t="s">
        <v>39</v>
      </c>
      <c r="AF106" s="2">
        <v>798</v>
      </c>
      <c r="AG106" s="3">
        <v>519</v>
      </c>
      <c r="AH106">
        <f>VLOOKUP(data_cost[[#This Row],[Product]], products[], 2,FALSE)</f>
        <v>16.73</v>
      </c>
      <c r="AI106">
        <f>data_cost[Cost Per Unit]*data_cost[[#This Row],[Units]]</f>
        <v>8682.8700000000008</v>
      </c>
    </row>
    <row r="107" spans="29:35" x14ac:dyDescent="0.35">
      <c r="AC107" t="s">
        <v>13</v>
      </c>
      <c r="AD107" t="s">
        <v>6</v>
      </c>
      <c r="AE107" t="s">
        <v>41</v>
      </c>
      <c r="AF107" s="2">
        <v>2933</v>
      </c>
      <c r="AG107" s="3">
        <v>9</v>
      </c>
      <c r="AH107">
        <f>VLOOKUP(data_cost[[#This Row],[Product]], products[], 2,FALSE)</f>
        <v>9</v>
      </c>
      <c r="AI107">
        <f>data_cost[Cost Per Unit]*data_cost[[#This Row],[Units]]</f>
        <v>81</v>
      </c>
    </row>
    <row r="108" spans="29:35" x14ac:dyDescent="0.35">
      <c r="AC108" t="s">
        <v>25</v>
      </c>
      <c r="AD108" t="s">
        <v>9</v>
      </c>
      <c r="AE108" t="s">
        <v>12</v>
      </c>
      <c r="AF108" s="2">
        <v>2744</v>
      </c>
      <c r="AG108" s="3">
        <v>9</v>
      </c>
      <c r="AH108">
        <f>VLOOKUP(data_cost[[#This Row],[Product]], products[], 2,FALSE)</f>
        <v>11.88</v>
      </c>
      <c r="AI108">
        <f>data_cost[Cost Per Unit]*data_cost[[#This Row],[Units]]</f>
        <v>106.92</v>
      </c>
    </row>
    <row r="109" spans="29:35" x14ac:dyDescent="0.35">
      <c r="AC109" t="s">
        <v>5</v>
      </c>
      <c r="AD109" t="s">
        <v>14</v>
      </c>
      <c r="AE109" t="s">
        <v>19</v>
      </c>
      <c r="AF109" s="2">
        <v>9772</v>
      </c>
      <c r="AG109" s="3">
        <v>90</v>
      </c>
      <c r="AH109">
        <f>VLOOKUP(data_cost[[#This Row],[Product]], products[], 2,FALSE)</f>
        <v>12.37</v>
      </c>
      <c r="AI109">
        <f>data_cost[Cost Per Unit]*data_cost[[#This Row],[Units]]</f>
        <v>1113.3</v>
      </c>
    </row>
    <row r="110" spans="29:35" x14ac:dyDescent="0.35">
      <c r="AC110" t="s">
        <v>23</v>
      </c>
      <c r="AD110" t="s">
        <v>30</v>
      </c>
      <c r="AE110" t="s">
        <v>18</v>
      </c>
      <c r="AF110" s="2">
        <v>1568</v>
      </c>
      <c r="AG110" s="3">
        <v>96</v>
      </c>
      <c r="AH110">
        <f>VLOOKUP(data_cost[[#This Row],[Product]], products[], 2,FALSE)</f>
        <v>13.15</v>
      </c>
      <c r="AI110">
        <f>data_cost[Cost Per Unit]*data_cost[[#This Row],[Units]]</f>
        <v>1262.4000000000001</v>
      </c>
    </row>
    <row r="111" spans="29:35" x14ac:dyDescent="0.35">
      <c r="AC111" t="s">
        <v>26</v>
      </c>
      <c r="AD111" t="s">
        <v>14</v>
      </c>
      <c r="AE111" t="s">
        <v>29</v>
      </c>
      <c r="AF111" s="2">
        <v>11417</v>
      </c>
      <c r="AG111" s="3">
        <v>21</v>
      </c>
      <c r="AH111">
        <f>VLOOKUP(data_cost[[#This Row],[Product]], products[], 2,FALSE)</f>
        <v>8.7899999999999991</v>
      </c>
      <c r="AI111">
        <f>data_cost[Cost Per Unit]*data_cost[[#This Row],[Units]]</f>
        <v>184.58999999999997</v>
      </c>
    </row>
    <row r="112" spans="29:35" x14ac:dyDescent="0.35">
      <c r="AC112" t="s">
        <v>5</v>
      </c>
      <c r="AD112" t="s">
        <v>30</v>
      </c>
      <c r="AE112" t="s">
        <v>42</v>
      </c>
      <c r="AF112" s="2">
        <v>6748</v>
      </c>
      <c r="AG112" s="3">
        <v>48</v>
      </c>
      <c r="AH112">
        <f>VLOOKUP(data_cost[[#This Row],[Product]], products[], 2,FALSE)</f>
        <v>5.6</v>
      </c>
      <c r="AI112">
        <f>data_cost[Cost Per Unit]*data_cost[[#This Row],[Units]]</f>
        <v>268.79999999999995</v>
      </c>
    </row>
    <row r="113" spans="29:35" x14ac:dyDescent="0.35">
      <c r="AC113" t="s">
        <v>35</v>
      </c>
      <c r="AD113" t="s">
        <v>14</v>
      </c>
      <c r="AE113" t="s">
        <v>39</v>
      </c>
      <c r="AF113" s="2">
        <v>1407</v>
      </c>
      <c r="AG113" s="3">
        <v>72</v>
      </c>
      <c r="AH113">
        <f>VLOOKUP(data_cost[[#This Row],[Product]], products[], 2,FALSE)</f>
        <v>16.73</v>
      </c>
      <c r="AI113">
        <f>data_cost[Cost Per Unit]*data_cost[[#This Row],[Units]]</f>
        <v>1204.56</v>
      </c>
    </row>
    <row r="114" spans="29:35" x14ac:dyDescent="0.35">
      <c r="AC114" t="s">
        <v>8</v>
      </c>
      <c r="AD114" t="s">
        <v>9</v>
      </c>
      <c r="AE114" t="s">
        <v>32</v>
      </c>
      <c r="AF114" s="2">
        <v>2023</v>
      </c>
      <c r="AG114" s="3">
        <v>168</v>
      </c>
      <c r="AH114">
        <f>VLOOKUP(data_cost[[#This Row],[Product]], products[], 2,FALSE)</f>
        <v>7.16</v>
      </c>
      <c r="AI114">
        <f>data_cost[Cost Per Unit]*data_cost[[#This Row],[Units]]</f>
        <v>1202.8800000000001</v>
      </c>
    </row>
    <row r="115" spans="29:35" x14ac:dyDescent="0.35">
      <c r="AC115" t="s">
        <v>25</v>
      </c>
      <c r="AD115" t="s">
        <v>17</v>
      </c>
      <c r="AE115" t="s">
        <v>42</v>
      </c>
      <c r="AF115" s="2">
        <v>5236</v>
      </c>
      <c r="AG115" s="3">
        <v>51</v>
      </c>
      <c r="AH115">
        <f>VLOOKUP(data_cost[[#This Row],[Product]], products[], 2,FALSE)</f>
        <v>5.6</v>
      </c>
      <c r="AI115">
        <f>data_cost[Cost Per Unit]*data_cost[[#This Row],[Units]]</f>
        <v>285.59999999999997</v>
      </c>
    </row>
    <row r="116" spans="29:35" x14ac:dyDescent="0.35">
      <c r="AC116" t="s">
        <v>13</v>
      </c>
      <c r="AD116" t="s">
        <v>14</v>
      </c>
      <c r="AE116" t="s">
        <v>36</v>
      </c>
      <c r="AF116" s="2">
        <v>1925</v>
      </c>
      <c r="AG116" s="3">
        <v>192</v>
      </c>
      <c r="AH116">
        <f>VLOOKUP(data_cost[[#This Row],[Product]], products[], 2,FALSE)</f>
        <v>7.64</v>
      </c>
      <c r="AI116">
        <f>data_cost[Cost Per Unit]*data_cost[[#This Row],[Units]]</f>
        <v>1466.8799999999999</v>
      </c>
    </row>
    <row r="117" spans="29:35" x14ac:dyDescent="0.35">
      <c r="AC117" t="s">
        <v>23</v>
      </c>
      <c r="AD117" t="s">
        <v>6</v>
      </c>
      <c r="AE117" t="s">
        <v>24</v>
      </c>
      <c r="AF117" s="2">
        <v>6608</v>
      </c>
      <c r="AG117" s="3">
        <v>225</v>
      </c>
      <c r="AH117">
        <f>VLOOKUP(data_cost[[#This Row],[Product]], products[], 2,FALSE)</f>
        <v>11.7</v>
      </c>
      <c r="AI117">
        <f>data_cost[Cost Per Unit]*data_cost[[#This Row],[Units]]</f>
        <v>2632.5</v>
      </c>
    </row>
    <row r="118" spans="29:35" x14ac:dyDescent="0.35">
      <c r="AC118" t="s">
        <v>16</v>
      </c>
      <c r="AD118" t="s">
        <v>30</v>
      </c>
      <c r="AE118" t="s">
        <v>42</v>
      </c>
      <c r="AF118" s="2">
        <v>8008</v>
      </c>
      <c r="AG118" s="3">
        <v>456</v>
      </c>
      <c r="AH118">
        <f>VLOOKUP(data_cost[[#This Row],[Product]], products[], 2,FALSE)</f>
        <v>5.6</v>
      </c>
      <c r="AI118">
        <f>data_cost[Cost Per Unit]*data_cost[[#This Row],[Units]]</f>
        <v>2553.6</v>
      </c>
    </row>
    <row r="119" spans="29:35" x14ac:dyDescent="0.35">
      <c r="AC119" t="s">
        <v>35</v>
      </c>
      <c r="AD119" t="s">
        <v>30</v>
      </c>
      <c r="AE119" t="s">
        <v>18</v>
      </c>
      <c r="AF119" s="2">
        <v>1428</v>
      </c>
      <c r="AG119" s="3">
        <v>93</v>
      </c>
      <c r="AH119">
        <f>VLOOKUP(data_cost[[#This Row],[Product]], products[], 2,FALSE)</f>
        <v>13.15</v>
      </c>
      <c r="AI119">
        <f>data_cost[Cost Per Unit]*data_cost[[#This Row],[Units]]</f>
        <v>1222.95</v>
      </c>
    </row>
    <row r="120" spans="29:35" x14ac:dyDescent="0.35">
      <c r="AC120" t="s">
        <v>16</v>
      </c>
      <c r="AD120" t="s">
        <v>30</v>
      </c>
      <c r="AE120" t="s">
        <v>12</v>
      </c>
      <c r="AF120" s="2">
        <v>525</v>
      </c>
      <c r="AG120" s="3">
        <v>48</v>
      </c>
      <c r="AH120">
        <f>VLOOKUP(data_cost[[#This Row],[Product]], products[], 2,FALSE)</f>
        <v>11.88</v>
      </c>
      <c r="AI120">
        <f>data_cost[Cost Per Unit]*data_cost[[#This Row],[Units]]</f>
        <v>570.24</v>
      </c>
    </row>
    <row r="121" spans="29:35" x14ac:dyDescent="0.35">
      <c r="AC121" t="s">
        <v>16</v>
      </c>
      <c r="AD121" t="s">
        <v>6</v>
      </c>
      <c r="AE121" t="s">
        <v>15</v>
      </c>
      <c r="AF121" s="2">
        <v>1505</v>
      </c>
      <c r="AG121" s="3">
        <v>102</v>
      </c>
      <c r="AH121">
        <f>VLOOKUP(data_cost[[#This Row],[Product]], products[], 2,FALSE)</f>
        <v>6.47</v>
      </c>
      <c r="AI121">
        <f>data_cost[Cost Per Unit]*data_cost[[#This Row],[Units]]</f>
        <v>659.93999999999994</v>
      </c>
    </row>
    <row r="122" spans="29:35" x14ac:dyDescent="0.35">
      <c r="AC122" t="s">
        <v>23</v>
      </c>
      <c r="AD122" t="s">
        <v>9</v>
      </c>
      <c r="AE122" t="s">
        <v>7</v>
      </c>
      <c r="AF122" s="2">
        <v>6755</v>
      </c>
      <c r="AG122" s="3">
        <v>252</v>
      </c>
      <c r="AH122">
        <f>VLOOKUP(data_cost[[#This Row],[Product]], products[], 2,FALSE)</f>
        <v>14.49</v>
      </c>
      <c r="AI122">
        <f>data_cost[Cost Per Unit]*data_cost[[#This Row],[Units]]</f>
        <v>3651.48</v>
      </c>
    </row>
    <row r="123" spans="29:35" x14ac:dyDescent="0.35">
      <c r="AC123" t="s">
        <v>26</v>
      </c>
      <c r="AD123" t="s">
        <v>6</v>
      </c>
      <c r="AE123" t="s">
        <v>15</v>
      </c>
      <c r="AF123" s="2">
        <v>11571</v>
      </c>
      <c r="AG123" s="3">
        <v>138</v>
      </c>
      <c r="AH123">
        <f>VLOOKUP(data_cost[[#This Row],[Product]], products[], 2,FALSE)</f>
        <v>6.47</v>
      </c>
      <c r="AI123">
        <f>data_cost[Cost Per Unit]*data_cost[[#This Row],[Units]]</f>
        <v>892.86</v>
      </c>
    </row>
    <row r="124" spans="29:35" x14ac:dyDescent="0.35">
      <c r="AC124" t="s">
        <v>5</v>
      </c>
      <c r="AD124" t="s">
        <v>20</v>
      </c>
      <c r="AE124" t="s">
        <v>18</v>
      </c>
      <c r="AF124" s="2">
        <v>2541</v>
      </c>
      <c r="AG124" s="3">
        <v>90</v>
      </c>
      <c r="AH124">
        <f>VLOOKUP(data_cost[[#This Row],[Product]], products[], 2,FALSE)</f>
        <v>13.15</v>
      </c>
      <c r="AI124">
        <f>data_cost[Cost Per Unit]*data_cost[[#This Row],[Units]]</f>
        <v>1183.5</v>
      </c>
    </row>
    <row r="125" spans="29:35" x14ac:dyDescent="0.35">
      <c r="AC125" t="s">
        <v>13</v>
      </c>
      <c r="AD125" t="s">
        <v>6</v>
      </c>
      <c r="AE125" t="s">
        <v>7</v>
      </c>
      <c r="AF125" s="2">
        <v>1526</v>
      </c>
      <c r="AG125" s="3">
        <v>240</v>
      </c>
      <c r="AH125">
        <f>VLOOKUP(data_cost[[#This Row],[Product]], products[], 2,FALSE)</f>
        <v>14.49</v>
      </c>
      <c r="AI125">
        <f>data_cost[Cost Per Unit]*data_cost[[#This Row],[Units]]</f>
        <v>3477.6</v>
      </c>
    </row>
    <row r="126" spans="29:35" x14ac:dyDescent="0.35">
      <c r="AC126" t="s">
        <v>5</v>
      </c>
      <c r="AD126" t="s">
        <v>20</v>
      </c>
      <c r="AE126" t="s">
        <v>12</v>
      </c>
      <c r="AF126" s="2">
        <v>6125</v>
      </c>
      <c r="AG126" s="3">
        <v>102</v>
      </c>
      <c r="AH126">
        <f>VLOOKUP(data_cost[[#This Row],[Product]], products[], 2,FALSE)</f>
        <v>11.88</v>
      </c>
      <c r="AI126">
        <f>data_cost[Cost Per Unit]*data_cost[[#This Row],[Units]]</f>
        <v>1211.76</v>
      </c>
    </row>
    <row r="127" spans="29:35" x14ac:dyDescent="0.35">
      <c r="AC127" t="s">
        <v>13</v>
      </c>
      <c r="AD127" t="s">
        <v>9</v>
      </c>
      <c r="AE127" t="s">
        <v>39</v>
      </c>
      <c r="AF127" s="2">
        <v>847</v>
      </c>
      <c r="AG127" s="3">
        <v>129</v>
      </c>
      <c r="AH127">
        <f>VLOOKUP(data_cost[[#This Row],[Product]], products[], 2,FALSE)</f>
        <v>16.73</v>
      </c>
      <c r="AI127">
        <f>data_cost[Cost Per Unit]*data_cost[[#This Row],[Units]]</f>
        <v>2158.17</v>
      </c>
    </row>
    <row r="128" spans="29:35" x14ac:dyDescent="0.35">
      <c r="AC128" t="s">
        <v>8</v>
      </c>
      <c r="AD128" t="s">
        <v>9</v>
      </c>
      <c r="AE128" t="s">
        <v>39</v>
      </c>
      <c r="AF128" s="2">
        <v>4753</v>
      </c>
      <c r="AG128" s="3">
        <v>300</v>
      </c>
      <c r="AH128">
        <f>VLOOKUP(data_cost[[#This Row],[Product]], products[], 2,FALSE)</f>
        <v>16.73</v>
      </c>
      <c r="AI128">
        <f>data_cost[Cost Per Unit]*data_cost[[#This Row],[Units]]</f>
        <v>5019</v>
      </c>
    </row>
    <row r="129" spans="29:35" x14ac:dyDescent="0.35">
      <c r="AC129" t="s">
        <v>16</v>
      </c>
      <c r="AD129" t="s">
        <v>20</v>
      </c>
      <c r="AE129" t="s">
        <v>19</v>
      </c>
      <c r="AF129" s="2">
        <v>959</v>
      </c>
      <c r="AG129" s="3">
        <v>135</v>
      </c>
      <c r="AH129">
        <f>VLOOKUP(data_cost[[#This Row],[Product]], products[], 2,FALSE)</f>
        <v>12.37</v>
      </c>
      <c r="AI129">
        <f>data_cost[Cost Per Unit]*data_cost[[#This Row],[Units]]</f>
        <v>1669.9499999999998</v>
      </c>
    </row>
    <row r="130" spans="29:35" x14ac:dyDescent="0.35">
      <c r="AC130" t="s">
        <v>23</v>
      </c>
      <c r="AD130" t="s">
        <v>9</v>
      </c>
      <c r="AE130" t="s">
        <v>38</v>
      </c>
      <c r="AF130" s="2">
        <v>2793</v>
      </c>
      <c r="AG130" s="3">
        <v>114</v>
      </c>
      <c r="AH130">
        <f>VLOOKUP(data_cost[[#This Row],[Product]], products[], 2,FALSE)</f>
        <v>4.97</v>
      </c>
      <c r="AI130">
        <f>data_cost[Cost Per Unit]*data_cost[[#This Row],[Units]]</f>
        <v>566.57999999999993</v>
      </c>
    </row>
    <row r="131" spans="29:35" x14ac:dyDescent="0.35">
      <c r="AC131" t="s">
        <v>23</v>
      </c>
      <c r="AD131" t="s">
        <v>9</v>
      </c>
      <c r="AE131" t="s">
        <v>24</v>
      </c>
      <c r="AF131" s="2">
        <v>4606</v>
      </c>
      <c r="AG131" s="3">
        <v>63</v>
      </c>
      <c r="AH131">
        <f>VLOOKUP(data_cost[[#This Row],[Product]], products[], 2,FALSE)</f>
        <v>11.7</v>
      </c>
      <c r="AI131">
        <f>data_cost[Cost Per Unit]*data_cost[[#This Row],[Units]]</f>
        <v>737.09999999999991</v>
      </c>
    </row>
    <row r="132" spans="29:35" x14ac:dyDescent="0.35">
      <c r="AC132" t="s">
        <v>23</v>
      </c>
      <c r="AD132" t="s">
        <v>14</v>
      </c>
      <c r="AE132" t="s">
        <v>32</v>
      </c>
      <c r="AF132" s="2">
        <v>5551</v>
      </c>
      <c r="AG132" s="3">
        <v>252</v>
      </c>
      <c r="AH132">
        <f>VLOOKUP(data_cost[[#This Row],[Product]], products[], 2,FALSE)</f>
        <v>7.16</v>
      </c>
      <c r="AI132">
        <f>data_cost[Cost Per Unit]*data_cost[[#This Row],[Units]]</f>
        <v>1804.32</v>
      </c>
    </row>
    <row r="133" spans="29:35" x14ac:dyDescent="0.35">
      <c r="AC133" t="s">
        <v>35</v>
      </c>
      <c r="AD133" t="s">
        <v>14</v>
      </c>
      <c r="AE133" t="s">
        <v>10</v>
      </c>
      <c r="AF133" s="2">
        <v>6657</v>
      </c>
      <c r="AG133" s="3">
        <v>303</v>
      </c>
      <c r="AH133">
        <f>VLOOKUP(data_cost[[#This Row],[Product]], products[], 2,FALSE)</f>
        <v>8.65</v>
      </c>
      <c r="AI133">
        <f>data_cost[Cost Per Unit]*data_cost[[#This Row],[Units]]</f>
        <v>2620.9500000000003</v>
      </c>
    </row>
    <row r="134" spans="29:35" x14ac:dyDescent="0.35">
      <c r="AC134" t="s">
        <v>23</v>
      </c>
      <c r="AD134" t="s">
        <v>17</v>
      </c>
      <c r="AE134" t="s">
        <v>28</v>
      </c>
      <c r="AF134" s="2">
        <v>4438</v>
      </c>
      <c r="AG134" s="3">
        <v>246</v>
      </c>
      <c r="AH134">
        <f>VLOOKUP(data_cost[[#This Row],[Product]], products[], 2,FALSE)</f>
        <v>3.11</v>
      </c>
      <c r="AI134">
        <f>data_cost[Cost Per Unit]*data_cost[[#This Row],[Units]]</f>
        <v>765.06</v>
      </c>
    </row>
    <row r="135" spans="29:35" x14ac:dyDescent="0.35">
      <c r="AC135" t="s">
        <v>8</v>
      </c>
      <c r="AD135" t="s">
        <v>20</v>
      </c>
      <c r="AE135" t="s">
        <v>22</v>
      </c>
      <c r="AF135" s="2">
        <v>168</v>
      </c>
      <c r="AG135" s="3">
        <v>84</v>
      </c>
      <c r="AH135">
        <f>VLOOKUP(data_cost[[#This Row],[Product]], products[], 2,FALSE)</f>
        <v>9.77</v>
      </c>
      <c r="AI135">
        <f>data_cost[Cost Per Unit]*data_cost[[#This Row],[Units]]</f>
        <v>820.68</v>
      </c>
    </row>
    <row r="136" spans="29:35" x14ac:dyDescent="0.35">
      <c r="AC136" t="s">
        <v>23</v>
      </c>
      <c r="AD136" t="s">
        <v>30</v>
      </c>
      <c r="AE136" t="s">
        <v>28</v>
      </c>
      <c r="AF136" s="2">
        <v>7777</v>
      </c>
      <c r="AG136" s="3">
        <v>39</v>
      </c>
      <c r="AH136">
        <f>VLOOKUP(data_cost[[#This Row],[Product]], products[], 2,FALSE)</f>
        <v>3.11</v>
      </c>
      <c r="AI136">
        <f>data_cost[Cost Per Unit]*data_cost[[#This Row],[Units]]</f>
        <v>121.28999999999999</v>
      </c>
    </row>
    <row r="137" spans="29:35" x14ac:dyDescent="0.35">
      <c r="AC137" t="s">
        <v>25</v>
      </c>
      <c r="AD137" t="s">
        <v>14</v>
      </c>
      <c r="AE137" t="s">
        <v>28</v>
      </c>
      <c r="AF137" s="2">
        <v>3339</v>
      </c>
      <c r="AG137" s="3">
        <v>348</v>
      </c>
      <c r="AH137">
        <f>VLOOKUP(data_cost[[#This Row],[Product]], products[], 2,FALSE)</f>
        <v>3.11</v>
      </c>
      <c r="AI137">
        <f>data_cost[Cost Per Unit]*data_cost[[#This Row],[Units]]</f>
        <v>1082.28</v>
      </c>
    </row>
    <row r="138" spans="29:35" x14ac:dyDescent="0.35">
      <c r="AC138" t="s">
        <v>23</v>
      </c>
      <c r="AD138" t="s">
        <v>6</v>
      </c>
      <c r="AE138" t="s">
        <v>19</v>
      </c>
      <c r="AF138" s="2">
        <v>6391</v>
      </c>
      <c r="AG138" s="3">
        <v>48</v>
      </c>
      <c r="AH138">
        <f>VLOOKUP(data_cost[[#This Row],[Product]], products[], 2,FALSE)</f>
        <v>12.37</v>
      </c>
      <c r="AI138">
        <f>data_cost[Cost Per Unit]*data_cost[[#This Row],[Units]]</f>
        <v>593.76</v>
      </c>
    </row>
    <row r="139" spans="29:35" x14ac:dyDescent="0.35">
      <c r="AC139" t="s">
        <v>25</v>
      </c>
      <c r="AD139" t="s">
        <v>6</v>
      </c>
      <c r="AE139" t="s">
        <v>22</v>
      </c>
      <c r="AF139" s="2">
        <v>518</v>
      </c>
      <c r="AG139" s="3">
        <v>75</v>
      </c>
      <c r="AH139">
        <f>VLOOKUP(data_cost[[#This Row],[Product]], products[], 2,FALSE)</f>
        <v>9.77</v>
      </c>
      <c r="AI139">
        <f>data_cost[Cost Per Unit]*data_cost[[#This Row],[Units]]</f>
        <v>732.75</v>
      </c>
    </row>
    <row r="140" spans="29:35" x14ac:dyDescent="0.35">
      <c r="AC140" t="s">
        <v>23</v>
      </c>
      <c r="AD140" t="s">
        <v>20</v>
      </c>
      <c r="AE140" t="s">
        <v>40</v>
      </c>
      <c r="AF140" s="2">
        <v>5677</v>
      </c>
      <c r="AG140" s="3">
        <v>258</v>
      </c>
      <c r="AH140">
        <f>VLOOKUP(data_cost[[#This Row],[Product]], products[], 2,FALSE)</f>
        <v>10.38</v>
      </c>
      <c r="AI140">
        <f>data_cost[Cost Per Unit]*data_cost[[#This Row],[Units]]</f>
        <v>2678.0400000000004</v>
      </c>
    </row>
    <row r="141" spans="29:35" x14ac:dyDescent="0.35">
      <c r="AC141" t="s">
        <v>16</v>
      </c>
      <c r="AD141" t="s">
        <v>17</v>
      </c>
      <c r="AE141" t="s">
        <v>28</v>
      </c>
      <c r="AF141" s="2">
        <v>6048</v>
      </c>
      <c r="AG141" s="3">
        <v>27</v>
      </c>
      <c r="AH141">
        <f>VLOOKUP(data_cost[[#This Row],[Product]], products[], 2,FALSE)</f>
        <v>3.11</v>
      </c>
      <c r="AI141">
        <f>data_cost[Cost Per Unit]*data_cost[[#This Row],[Units]]</f>
        <v>83.97</v>
      </c>
    </row>
    <row r="142" spans="29:35" x14ac:dyDescent="0.35">
      <c r="AC142" t="s">
        <v>8</v>
      </c>
      <c r="AD142" t="s">
        <v>20</v>
      </c>
      <c r="AE142" t="s">
        <v>10</v>
      </c>
      <c r="AF142" s="2">
        <v>3752</v>
      </c>
      <c r="AG142" s="3">
        <v>213</v>
      </c>
      <c r="AH142">
        <f>VLOOKUP(data_cost[[#This Row],[Product]], products[], 2,FALSE)</f>
        <v>8.65</v>
      </c>
      <c r="AI142">
        <f>data_cost[Cost Per Unit]*data_cost[[#This Row],[Units]]</f>
        <v>1842.45</v>
      </c>
    </row>
    <row r="143" spans="29:35" x14ac:dyDescent="0.35">
      <c r="AC143" t="s">
        <v>25</v>
      </c>
      <c r="AD143" t="s">
        <v>9</v>
      </c>
      <c r="AE143" t="s">
        <v>32</v>
      </c>
      <c r="AF143" s="2">
        <v>4480</v>
      </c>
      <c r="AG143" s="3">
        <v>357</v>
      </c>
      <c r="AH143">
        <f>VLOOKUP(data_cost[[#This Row],[Product]], products[], 2,FALSE)</f>
        <v>7.16</v>
      </c>
      <c r="AI143">
        <f>data_cost[Cost Per Unit]*data_cost[[#This Row],[Units]]</f>
        <v>2556.12</v>
      </c>
    </row>
    <row r="144" spans="29:35" x14ac:dyDescent="0.35">
      <c r="AC144" t="s">
        <v>11</v>
      </c>
      <c r="AD144" t="s">
        <v>6</v>
      </c>
      <c r="AE144" t="s">
        <v>12</v>
      </c>
      <c r="AF144" s="2">
        <v>259</v>
      </c>
      <c r="AG144" s="3">
        <v>207</v>
      </c>
      <c r="AH144">
        <f>VLOOKUP(data_cost[[#This Row],[Product]], products[], 2,FALSE)</f>
        <v>11.88</v>
      </c>
      <c r="AI144">
        <f>data_cost[Cost Per Unit]*data_cost[[#This Row],[Units]]</f>
        <v>2459.1600000000003</v>
      </c>
    </row>
    <row r="145" spans="29:35" x14ac:dyDescent="0.35">
      <c r="AC145" t="s">
        <v>8</v>
      </c>
      <c r="AD145" t="s">
        <v>6</v>
      </c>
      <c r="AE145" t="s">
        <v>7</v>
      </c>
      <c r="AF145" s="2">
        <v>42</v>
      </c>
      <c r="AG145" s="3">
        <v>150</v>
      </c>
      <c r="AH145">
        <f>VLOOKUP(data_cost[[#This Row],[Product]], products[], 2,FALSE)</f>
        <v>14.49</v>
      </c>
      <c r="AI145">
        <f>data_cost[Cost Per Unit]*data_cost[[#This Row],[Units]]</f>
        <v>2173.5</v>
      </c>
    </row>
    <row r="146" spans="29:35" x14ac:dyDescent="0.35">
      <c r="AC146" t="s">
        <v>13</v>
      </c>
      <c r="AD146" t="s">
        <v>14</v>
      </c>
      <c r="AE146" t="s">
        <v>42</v>
      </c>
      <c r="AF146" s="2">
        <v>98</v>
      </c>
      <c r="AG146" s="3">
        <v>204</v>
      </c>
      <c r="AH146">
        <f>VLOOKUP(data_cost[[#This Row],[Product]], products[], 2,FALSE)</f>
        <v>5.6</v>
      </c>
      <c r="AI146">
        <f>data_cost[Cost Per Unit]*data_cost[[#This Row],[Units]]</f>
        <v>1142.3999999999999</v>
      </c>
    </row>
    <row r="147" spans="29:35" x14ac:dyDescent="0.35">
      <c r="AC147" t="s">
        <v>23</v>
      </c>
      <c r="AD147" t="s">
        <v>9</v>
      </c>
      <c r="AE147" t="s">
        <v>39</v>
      </c>
      <c r="AF147" s="2">
        <v>2478</v>
      </c>
      <c r="AG147" s="3">
        <v>21</v>
      </c>
      <c r="AH147">
        <f>VLOOKUP(data_cost[[#This Row],[Product]], products[], 2,FALSE)</f>
        <v>16.73</v>
      </c>
      <c r="AI147">
        <f>data_cost[Cost Per Unit]*data_cost[[#This Row],[Units]]</f>
        <v>351.33</v>
      </c>
    </row>
    <row r="148" spans="29:35" x14ac:dyDescent="0.35">
      <c r="AC148" t="s">
        <v>13</v>
      </c>
      <c r="AD148" t="s">
        <v>30</v>
      </c>
      <c r="AE148" t="s">
        <v>19</v>
      </c>
      <c r="AF148" s="2">
        <v>7847</v>
      </c>
      <c r="AG148" s="3">
        <v>174</v>
      </c>
      <c r="AH148">
        <f>VLOOKUP(data_cost[[#This Row],[Product]], products[], 2,FALSE)</f>
        <v>12.37</v>
      </c>
      <c r="AI148">
        <f>data_cost[Cost Per Unit]*data_cost[[#This Row],[Units]]</f>
        <v>2152.3799999999997</v>
      </c>
    </row>
    <row r="149" spans="29:35" x14ac:dyDescent="0.35">
      <c r="AC149" t="s">
        <v>26</v>
      </c>
      <c r="AD149" t="s">
        <v>6</v>
      </c>
      <c r="AE149" t="s">
        <v>28</v>
      </c>
      <c r="AF149" s="2">
        <v>9926</v>
      </c>
      <c r="AG149" s="3">
        <v>201</v>
      </c>
      <c r="AH149">
        <f>VLOOKUP(data_cost[[#This Row],[Product]], products[], 2,FALSE)</f>
        <v>3.11</v>
      </c>
      <c r="AI149">
        <f>data_cost[Cost Per Unit]*data_cost[[#This Row],[Units]]</f>
        <v>625.11</v>
      </c>
    </row>
    <row r="150" spans="29:35" x14ac:dyDescent="0.35">
      <c r="AC150" t="s">
        <v>8</v>
      </c>
      <c r="AD150" t="s">
        <v>20</v>
      </c>
      <c r="AE150" t="s">
        <v>31</v>
      </c>
      <c r="AF150" s="2">
        <v>819</v>
      </c>
      <c r="AG150" s="3">
        <v>510</v>
      </c>
      <c r="AH150">
        <f>VLOOKUP(data_cost[[#This Row],[Product]], products[], 2,FALSE)</f>
        <v>9.33</v>
      </c>
      <c r="AI150">
        <f>data_cost[Cost Per Unit]*data_cost[[#This Row],[Units]]</f>
        <v>4758.3</v>
      </c>
    </row>
    <row r="151" spans="29:35" x14ac:dyDescent="0.35">
      <c r="AC151" t="s">
        <v>16</v>
      </c>
      <c r="AD151" t="s">
        <v>17</v>
      </c>
      <c r="AE151" t="s">
        <v>32</v>
      </c>
      <c r="AF151" s="2">
        <v>3052</v>
      </c>
      <c r="AG151" s="3">
        <v>378</v>
      </c>
      <c r="AH151">
        <f>VLOOKUP(data_cost[[#This Row],[Product]], products[], 2,FALSE)</f>
        <v>7.16</v>
      </c>
      <c r="AI151">
        <f>data_cost[Cost Per Unit]*data_cost[[#This Row],[Units]]</f>
        <v>2706.48</v>
      </c>
    </row>
    <row r="152" spans="29:35" x14ac:dyDescent="0.35">
      <c r="AC152" t="s">
        <v>11</v>
      </c>
      <c r="AD152" t="s">
        <v>30</v>
      </c>
      <c r="AE152" t="s">
        <v>41</v>
      </c>
      <c r="AF152" s="2">
        <v>6832</v>
      </c>
      <c r="AG152" s="3">
        <v>27</v>
      </c>
      <c r="AH152">
        <f>VLOOKUP(data_cost[[#This Row],[Product]], products[], 2,FALSE)</f>
        <v>9</v>
      </c>
      <c r="AI152">
        <f>data_cost[Cost Per Unit]*data_cost[[#This Row],[Units]]</f>
        <v>243</v>
      </c>
    </row>
    <row r="153" spans="29:35" x14ac:dyDescent="0.35">
      <c r="AC153" t="s">
        <v>26</v>
      </c>
      <c r="AD153" t="s">
        <v>17</v>
      </c>
      <c r="AE153" t="s">
        <v>29</v>
      </c>
      <c r="AF153" s="2">
        <v>2016</v>
      </c>
      <c r="AG153" s="3">
        <v>117</v>
      </c>
      <c r="AH153">
        <f>VLOOKUP(data_cost[[#This Row],[Product]], products[], 2,FALSE)</f>
        <v>8.7899999999999991</v>
      </c>
      <c r="AI153">
        <f>data_cost[Cost Per Unit]*data_cost[[#This Row],[Units]]</f>
        <v>1028.4299999999998</v>
      </c>
    </row>
    <row r="154" spans="29:35" x14ac:dyDescent="0.35">
      <c r="AC154" t="s">
        <v>16</v>
      </c>
      <c r="AD154" t="s">
        <v>20</v>
      </c>
      <c r="AE154" t="s">
        <v>41</v>
      </c>
      <c r="AF154" s="2">
        <v>7322</v>
      </c>
      <c r="AG154" s="3">
        <v>36</v>
      </c>
      <c r="AH154">
        <f>VLOOKUP(data_cost[[#This Row],[Product]], products[], 2,FALSE)</f>
        <v>9</v>
      </c>
      <c r="AI154">
        <f>data_cost[Cost Per Unit]*data_cost[[#This Row],[Units]]</f>
        <v>324</v>
      </c>
    </row>
    <row r="155" spans="29:35" x14ac:dyDescent="0.35">
      <c r="AC155" t="s">
        <v>8</v>
      </c>
      <c r="AD155" t="s">
        <v>9</v>
      </c>
      <c r="AE155" t="s">
        <v>19</v>
      </c>
      <c r="AF155" s="2">
        <v>357</v>
      </c>
      <c r="AG155" s="3">
        <v>126</v>
      </c>
      <c r="AH155">
        <f>VLOOKUP(data_cost[[#This Row],[Product]], products[], 2,FALSE)</f>
        <v>12.37</v>
      </c>
      <c r="AI155">
        <f>data_cost[Cost Per Unit]*data_cost[[#This Row],[Units]]</f>
        <v>1558.62</v>
      </c>
    </row>
    <row r="156" spans="29:35" x14ac:dyDescent="0.35">
      <c r="AC156" t="s">
        <v>11</v>
      </c>
      <c r="AD156" t="s">
        <v>17</v>
      </c>
      <c r="AE156" t="s">
        <v>18</v>
      </c>
      <c r="AF156" s="2">
        <v>3192</v>
      </c>
      <c r="AG156" s="3">
        <v>72</v>
      </c>
      <c r="AH156">
        <f>VLOOKUP(data_cost[[#This Row],[Product]], products[], 2,FALSE)</f>
        <v>13.15</v>
      </c>
      <c r="AI156">
        <f>data_cost[Cost Per Unit]*data_cost[[#This Row],[Units]]</f>
        <v>946.80000000000007</v>
      </c>
    </row>
    <row r="157" spans="29:35" x14ac:dyDescent="0.35">
      <c r="AC157" t="s">
        <v>23</v>
      </c>
      <c r="AD157" t="s">
        <v>14</v>
      </c>
      <c r="AE157" t="s">
        <v>22</v>
      </c>
      <c r="AF157" s="2">
        <v>8435</v>
      </c>
      <c r="AG157" s="3">
        <v>42</v>
      </c>
      <c r="AH157">
        <f>VLOOKUP(data_cost[[#This Row],[Product]], products[], 2,FALSE)</f>
        <v>9.77</v>
      </c>
      <c r="AI157">
        <f>data_cost[Cost Per Unit]*data_cost[[#This Row],[Units]]</f>
        <v>410.34</v>
      </c>
    </row>
    <row r="158" spans="29:35" x14ac:dyDescent="0.35">
      <c r="AC158" t="s">
        <v>5</v>
      </c>
      <c r="AD158" t="s">
        <v>17</v>
      </c>
      <c r="AE158" t="s">
        <v>32</v>
      </c>
      <c r="AF158" s="2">
        <v>0</v>
      </c>
      <c r="AG158" s="3">
        <v>135</v>
      </c>
      <c r="AH158">
        <f>VLOOKUP(data_cost[[#This Row],[Product]], products[], 2,FALSE)</f>
        <v>7.16</v>
      </c>
      <c r="AI158">
        <f>data_cost[Cost Per Unit]*data_cost[[#This Row],[Units]]</f>
        <v>966.6</v>
      </c>
    </row>
    <row r="159" spans="29:35" x14ac:dyDescent="0.35">
      <c r="AC159" t="s">
        <v>23</v>
      </c>
      <c r="AD159" t="s">
        <v>30</v>
      </c>
      <c r="AE159" t="s">
        <v>38</v>
      </c>
      <c r="AF159" s="2">
        <v>8862</v>
      </c>
      <c r="AG159" s="3">
        <v>189</v>
      </c>
      <c r="AH159">
        <f>VLOOKUP(data_cost[[#This Row],[Product]], products[], 2,FALSE)</f>
        <v>4.97</v>
      </c>
      <c r="AI159">
        <f>data_cost[Cost Per Unit]*data_cost[[#This Row],[Units]]</f>
        <v>939.32999999999993</v>
      </c>
    </row>
    <row r="160" spans="29:35" x14ac:dyDescent="0.35">
      <c r="AC160" t="s">
        <v>16</v>
      </c>
      <c r="AD160" t="s">
        <v>6</v>
      </c>
      <c r="AE160" t="s">
        <v>40</v>
      </c>
      <c r="AF160" s="2">
        <v>3556</v>
      </c>
      <c r="AG160" s="3">
        <v>459</v>
      </c>
      <c r="AH160">
        <f>VLOOKUP(data_cost[[#This Row],[Product]], products[], 2,FALSE)</f>
        <v>10.38</v>
      </c>
      <c r="AI160">
        <f>data_cost[Cost Per Unit]*data_cost[[#This Row],[Units]]</f>
        <v>4764.42</v>
      </c>
    </row>
    <row r="161" spans="29:35" x14ac:dyDescent="0.35">
      <c r="AC161" t="s">
        <v>25</v>
      </c>
      <c r="AD161" t="s">
        <v>30</v>
      </c>
      <c r="AE161" t="s">
        <v>37</v>
      </c>
      <c r="AF161" s="2">
        <v>7280</v>
      </c>
      <c r="AG161" s="3">
        <v>201</v>
      </c>
      <c r="AH161">
        <f>VLOOKUP(data_cost[[#This Row],[Product]], products[], 2,FALSE)</f>
        <v>11.73</v>
      </c>
      <c r="AI161">
        <f>data_cost[Cost Per Unit]*data_cost[[#This Row],[Units]]</f>
        <v>2357.73</v>
      </c>
    </row>
    <row r="162" spans="29:35" x14ac:dyDescent="0.35">
      <c r="AC162" t="s">
        <v>16</v>
      </c>
      <c r="AD162" t="s">
        <v>30</v>
      </c>
      <c r="AE162" t="s">
        <v>7</v>
      </c>
      <c r="AF162" s="2">
        <v>3402</v>
      </c>
      <c r="AG162" s="3">
        <v>366</v>
      </c>
      <c r="AH162">
        <f>VLOOKUP(data_cost[[#This Row],[Product]], products[], 2,FALSE)</f>
        <v>14.49</v>
      </c>
      <c r="AI162">
        <f>data_cost[Cost Per Unit]*data_cost[[#This Row],[Units]]</f>
        <v>5303.34</v>
      </c>
    </row>
    <row r="163" spans="29:35" x14ac:dyDescent="0.35">
      <c r="AC163" t="s">
        <v>27</v>
      </c>
      <c r="AD163" t="s">
        <v>6</v>
      </c>
      <c r="AE163" t="s">
        <v>32</v>
      </c>
      <c r="AF163" s="2">
        <v>4592</v>
      </c>
      <c r="AG163" s="3">
        <v>324</v>
      </c>
      <c r="AH163">
        <f>VLOOKUP(data_cost[[#This Row],[Product]], products[], 2,FALSE)</f>
        <v>7.16</v>
      </c>
      <c r="AI163">
        <f>data_cost[Cost Per Unit]*data_cost[[#This Row],[Units]]</f>
        <v>2319.84</v>
      </c>
    </row>
    <row r="164" spans="29:35" x14ac:dyDescent="0.35">
      <c r="AC164" t="s">
        <v>11</v>
      </c>
      <c r="AD164" t="s">
        <v>9</v>
      </c>
      <c r="AE164" t="s">
        <v>37</v>
      </c>
      <c r="AF164" s="2">
        <v>7833</v>
      </c>
      <c r="AG164" s="3">
        <v>243</v>
      </c>
      <c r="AH164">
        <f>VLOOKUP(data_cost[[#This Row],[Product]], products[], 2,FALSE)</f>
        <v>11.73</v>
      </c>
      <c r="AI164">
        <f>data_cost[Cost Per Unit]*data_cost[[#This Row],[Units]]</f>
        <v>2850.3900000000003</v>
      </c>
    </row>
    <row r="165" spans="29:35" x14ac:dyDescent="0.35">
      <c r="AC165" t="s">
        <v>26</v>
      </c>
      <c r="AD165" t="s">
        <v>17</v>
      </c>
      <c r="AE165" t="s">
        <v>41</v>
      </c>
      <c r="AF165" s="2">
        <v>7651</v>
      </c>
      <c r="AG165" s="3">
        <v>213</v>
      </c>
      <c r="AH165">
        <f>VLOOKUP(data_cost[[#This Row],[Product]], products[], 2,FALSE)</f>
        <v>9</v>
      </c>
      <c r="AI165">
        <f>data_cost[Cost Per Unit]*data_cost[[#This Row],[Units]]</f>
        <v>1917</v>
      </c>
    </row>
    <row r="166" spans="29:35" x14ac:dyDescent="0.35">
      <c r="AC166" t="s">
        <v>5</v>
      </c>
      <c r="AD166" t="s">
        <v>9</v>
      </c>
      <c r="AE166" t="s">
        <v>7</v>
      </c>
      <c r="AF166" s="2">
        <v>2275</v>
      </c>
      <c r="AG166" s="3">
        <v>447</v>
      </c>
      <c r="AH166">
        <f>VLOOKUP(data_cost[[#This Row],[Product]], products[], 2,FALSE)</f>
        <v>14.49</v>
      </c>
      <c r="AI166">
        <f>data_cost[Cost Per Unit]*data_cost[[#This Row],[Units]]</f>
        <v>6477.03</v>
      </c>
    </row>
    <row r="167" spans="29:35" x14ac:dyDescent="0.35">
      <c r="AC167" t="s">
        <v>5</v>
      </c>
      <c r="AD167" t="s">
        <v>20</v>
      </c>
      <c r="AE167" t="s">
        <v>31</v>
      </c>
      <c r="AF167" s="2">
        <v>5670</v>
      </c>
      <c r="AG167" s="3">
        <v>297</v>
      </c>
      <c r="AH167">
        <f>VLOOKUP(data_cost[[#This Row],[Product]], products[], 2,FALSE)</f>
        <v>9.33</v>
      </c>
      <c r="AI167">
        <f>data_cost[Cost Per Unit]*data_cost[[#This Row],[Units]]</f>
        <v>2771.01</v>
      </c>
    </row>
    <row r="168" spans="29:35" x14ac:dyDescent="0.35">
      <c r="AC168" t="s">
        <v>23</v>
      </c>
      <c r="AD168" t="s">
        <v>9</v>
      </c>
      <c r="AE168" t="s">
        <v>29</v>
      </c>
      <c r="AF168" s="2">
        <v>2135</v>
      </c>
      <c r="AG168" s="3">
        <v>27</v>
      </c>
      <c r="AH168">
        <f>VLOOKUP(data_cost[[#This Row],[Product]], products[], 2,FALSE)</f>
        <v>8.7899999999999991</v>
      </c>
      <c r="AI168">
        <f>data_cost[Cost Per Unit]*data_cost[[#This Row],[Units]]</f>
        <v>237.32999999999998</v>
      </c>
    </row>
    <row r="169" spans="29:35" x14ac:dyDescent="0.35">
      <c r="AC169" t="s">
        <v>5</v>
      </c>
      <c r="AD169" t="s">
        <v>30</v>
      </c>
      <c r="AE169" t="s">
        <v>34</v>
      </c>
      <c r="AF169" s="2">
        <v>2779</v>
      </c>
      <c r="AG169" s="3">
        <v>75</v>
      </c>
      <c r="AH169">
        <f>VLOOKUP(data_cost[[#This Row],[Product]], products[], 2,FALSE)</f>
        <v>6.49</v>
      </c>
      <c r="AI169">
        <f>data_cost[Cost Per Unit]*data_cost[[#This Row],[Units]]</f>
        <v>486.75</v>
      </c>
    </row>
    <row r="170" spans="29:35" x14ac:dyDescent="0.35">
      <c r="AC170" t="s">
        <v>35</v>
      </c>
      <c r="AD170" t="s">
        <v>17</v>
      </c>
      <c r="AE170" t="s">
        <v>19</v>
      </c>
      <c r="AF170" s="2">
        <v>12950</v>
      </c>
      <c r="AG170" s="3">
        <v>30</v>
      </c>
      <c r="AH170">
        <f>VLOOKUP(data_cost[[#This Row],[Product]], products[], 2,FALSE)</f>
        <v>12.37</v>
      </c>
      <c r="AI170">
        <f>data_cost[Cost Per Unit]*data_cost[[#This Row],[Units]]</f>
        <v>371.09999999999997</v>
      </c>
    </row>
    <row r="171" spans="29:35" x14ac:dyDescent="0.35">
      <c r="AC171" t="s">
        <v>23</v>
      </c>
      <c r="AD171" t="s">
        <v>14</v>
      </c>
      <c r="AE171" t="s">
        <v>15</v>
      </c>
      <c r="AF171" s="2">
        <v>2646</v>
      </c>
      <c r="AG171" s="3">
        <v>177</v>
      </c>
      <c r="AH171">
        <f>VLOOKUP(data_cost[[#This Row],[Product]], products[], 2,FALSE)</f>
        <v>6.47</v>
      </c>
      <c r="AI171">
        <f>data_cost[Cost Per Unit]*data_cost[[#This Row],[Units]]</f>
        <v>1145.19</v>
      </c>
    </row>
    <row r="172" spans="29:35" x14ac:dyDescent="0.35">
      <c r="AC172" t="s">
        <v>5</v>
      </c>
      <c r="AD172" t="s">
        <v>30</v>
      </c>
      <c r="AE172" t="s">
        <v>19</v>
      </c>
      <c r="AF172" s="2">
        <v>3794</v>
      </c>
      <c r="AG172" s="3">
        <v>159</v>
      </c>
      <c r="AH172">
        <f>VLOOKUP(data_cost[[#This Row],[Product]], products[], 2,FALSE)</f>
        <v>12.37</v>
      </c>
      <c r="AI172">
        <f>data_cost[Cost Per Unit]*data_cost[[#This Row],[Units]]</f>
        <v>1966.83</v>
      </c>
    </row>
    <row r="173" spans="29:35" x14ac:dyDescent="0.35">
      <c r="AC173" t="s">
        <v>27</v>
      </c>
      <c r="AD173" t="s">
        <v>9</v>
      </c>
      <c r="AE173" t="s">
        <v>19</v>
      </c>
      <c r="AF173" s="2">
        <v>819</v>
      </c>
      <c r="AG173" s="3">
        <v>306</v>
      </c>
      <c r="AH173">
        <f>VLOOKUP(data_cost[[#This Row],[Product]], products[], 2,FALSE)</f>
        <v>12.37</v>
      </c>
      <c r="AI173">
        <f>data_cost[Cost Per Unit]*data_cost[[#This Row],[Units]]</f>
        <v>3785.22</v>
      </c>
    </row>
    <row r="174" spans="29:35" x14ac:dyDescent="0.35">
      <c r="AC174" t="s">
        <v>27</v>
      </c>
      <c r="AD174" t="s">
        <v>30</v>
      </c>
      <c r="AE174" t="s">
        <v>33</v>
      </c>
      <c r="AF174" s="2">
        <v>2583</v>
      </c>
      <c r="AG174" s="3">
        <v>18</v>
      </c>
      <c r="AH174">
        <f>VLOOKUP(data_cost[[#This Row],[Product]], products[], 2,FALSE)</f>
        <v>10.62</v>
      </c>
      <c r="AI174">
        <f>data_cost[Cost Per Unit]*data_cost[[#This Row],[Units]]</f>
        <v>191.16</v>
      </c>
    </row>
    <row r="175" spans="29:35" x14ac:dyDescent="0.35">
      <c r="AC175" t="s">
        <v>23</v>
      </c>
      <c r="AD175" t="s">
        <v>9</v>
      </c>
      <c r="AE175" t="s">
        <v>36</v>
      </c>
      <c r="AF175" s="2">
        <v>4585</v>
      </c>
      <c r="AG175" s="3">
        <v>240</v>
      </c>
      <c r="AH175">
        <f>VLOOKUP(data_cost[[#This Row],[Product]], products[], 2,FALSE)</f>
        <v>7.64</v>
      </c>
      <c r="AI175">
        <f>data_cost[Cost Per Unit]*data_cost[[#This Row],[Units]]</f>
        <v>1833.6</v>
      </c>
    </row>
    <row r="176" spans="29:35" x14ac:dyDescent="0.35">
      <c r="AC176" t="s">
        <v>25</v>
      </c>
      <c r="AD176" t="s">
        <v>30</v>
      </c>
      <c r="AE176" t="s">
        <v>19</v>
      </c>
      <c r="AF176" s="2">
        <v>1652</v>
      </c>
      <c r="AG176" s="3">
        <v>93</v>
      </c>
      <c r="AH176">
        <f>VLOOKUP(data_cost[[#This Row],[Product]], products[], 2,FALSE)</f>
        <v>12.37</v>
      </c>
      <c r="AI176">
        <f>data_cost[Cost Per Unit]*data_cost[[#This Row],[Units]]</f>
        <v>1150.4099999999999</v>
      </c>
    </row>
    <row r="177" spans="29:35" x14ac:dyDescent="0.35">
      <c r="AC177" t="s">
        <v>35</v>
      </c>
      <c r="AD177" t="s">
        <v>30</v>
      </c>
      <c r="AE177" t="s">
        <v>42</v>
      </c>
      <c r="AF177" s="2">
        <v>4991</v>
      </c>
      <c r="AG177" s="3">
        <v>9</v>
      </c>
      <c r="AH177">
        <f>VLOOKUP(data_cost[[#This Row],[Product]], products[], 2,FALSE)</f>
        <v>5.6</v>
      </c>
      <c r="AI177">
        <f>data_cost[Cost Per Unit]*data_cost[[#This Row],[Units]]</f>
        <v>50.4</v>
      </c>
    </row>
    <row r="178" spans="29:35" x14ac:dyDescent="0.35">
      <c r="AC178" t="s">
        <v>8</v>
      </c>
      <c r="AD178" t="s">
        <v>30</v>
      </c>
      <c r="AE178" t="s">
        <v>29</v>
      </c>
      <c r="AF178" s="2">
        <v>2009</v>
      </c>
      <c r="AG178" s="3">
        <v>219</v>
      </c>
      <c r="AH178">
        <f>VLOOKUP(data_cost[[#This Row],[Product]], products[], 2,FALSE)</f>
        <v>8.7899999999999991</v>
      </c>
      <c r="AI178">
        <f>data_cost[Cost Per Unit]*data_cost[[#This Row],[Units]]</f>
        <v>1925.0099999999998</v>
      </c>
    </row>
    <row r="179" spans="29:35" x14ac:dyDescent="0.35">
      <c r="AC179" t="s">
        <v>26</v>
      </c>
      <c r="AD179" t="s">
        <v>17</v>
      </c>
      <c r="AE179" t="s">
        <v>22</v>
      </c>
      <c r="AF179" s="2">
        <v>1568</v>
      </c>
      <c r="AG179" s="3">
        <v>141</v>
      </c>
      <c r="AH179">
        <f>VLOOKUP(data_cost[[#This Row],[Product]], products[], 2,FALSE)</f>
        <v>9.77</v>
      </c>
      <c r="AI179">
        <f>data_cost[Cost Per Unit]*data_cost[[#This Row],[Units]]</f>
        <v>1377.57</v>
      </c>
    </row>
    <row r="180" spans="29:35" x14ac:dyDescent="0.35">
      <c r="AC180" t="s">
        <v>13</v>
      </c>
      <c r="AD180" t="s">
        <v>6</v>
      </c>
      <c r="AE180" t="s">
        <v>33</v>
      </c>
      <c r="AF180" s="2">
        <v>3388</v>
      </c>
      <c r="AG180" s="3">
        <v>123</v>
      </c>
      <c r="AH180">
        <f>VLOOKUP(data_cost[[#This Row],[Product]], products[], 2,FALSE)</f>
        <v>10.62</v>
      </c>
      <c r="AI180">
        <f>data_cost[Cost Per Unit]*data_cost[[#This Row],[Units]]</f>
        <v>1306.26</v>
      </c>
    </row>
    <row r="181" spans="29:35" x14ac:dyDescent="0.35">
      <c r="AC181" t="s">
        <v>5</v>
      </c>
      <c r="AD181" t="s">
        <v>20</v>
      </c>
      <c r="AE181" t="s">
        <v>38</v>
      </c>
      <c r="AF181" s="2">
        <v>623</v>
      </c>
      <c r="AG181" s="3">
        <v>51</v>
      </c>
      <c r="AH181">
        <f>VLOOKUP(data_cost[[#This Row],[Product]], products[], 2,FALSE)</f>
        <v>4.97</v>
      </c>
      <c r="AI181">
        <f>data_cost[Cost Per Unit]*data_cost[[#This Row],[Units]]</f>
        <v>253.47</v>
      </c>
    </row>
    <row r="182" spans="29:35" x14ac:dyDescent="0.35">
      <c r="AC182" t="s">
        <v>16</v>
      </c>
      <c r="AD182" t="s">
        <v>14</v>
      </c>
      <c r="AE182" t="s">
        <v>12</v>
      </c>
      <c r="AF182" s="2">
        <v>10073</v>
      </c>
      <c r="AG182" s="3">
        <v>120</v>
      </c>
      <c r="AH182">
        <f>VLOOKUP(data_cost[[#This Row],[Product]], products[], 2,FALSE)</f>
        <v>11.88</v>
      </c>
      <c r="AI182">
        <f>data_cost[Cost Per Unit]*data_cost[[#This Row],[Units]]</f>
        <v>1425.6000000000001</v>
      </c>
    </row>
    <row r="183" spans="29:35" x14ac:dyDescent="0.35">
      <c r="AC183" t="s">
        <v>8</v>
      </c>
      <c r="AD183" t="s">
        <v>17</v>
      </c>
      <c r="AE183" t="s">
        <v>42</v>
      </c>
      <c r="AF183" s="2">
        <v>1561</v>
      </c>
      <c r="AG183" s="3">
        <v>27</v>
      </c>
      <c r="AH183">
        <f>VLOOKUP(data_cost[[#This Row],[Product]], products[], 2,FALSE)</f>
        <v>5.6</v>
      </c>
      <c r="AI183">
        <f>data_cost[Cost Per Unit]*data_cost[[#This Row],[Units]]</f>
        <v>151.19999999999999</v>
      </c>
    </row>
    <row r="184" spans="29:35" x14ac:dyDescent="0.35">
      <c r="AC184" t="s">
        <v>11</v>
      </c>
      <c r="AD184" t="s">
        <v>14</v>
      </c>
      <c r="AE184" t="s">
        <v>39</v>
      </c>
      <c r="AF184" s="2">
        <v>11522</v>
      </c>
      <c r="AG184" s="3">
        <v>204</v>
      </c>
      <c r="AH184">
        <f>VLOOKUP(data_cost[[#This Row],[Product]], products[], 2,FALSE)</f>
        <v>16.73</v>
      </c>
      <c r="AI184">
        <f>data_cost[Cost Per Unit]*data_cost[[#This Row],[Units]]</f>
        <v>3412.92</v>
      </c>
    </row>
    <row r="185" spans="29:35" x14ac:dyDescent="0.35">
      <c r="AC185" t="s">
        <v>16</v>
      </c>
      <c r="AD185" t="s">
        <v>20</v>
      </c>
      <c r="AE185" t="s">
        <v>31</v>
      </c>
      <c r="AF185" s="2">
        <v>2317</v>
      </c>
      <c r="AG185" s="3">
        <v>123</v>
      </c>
      <c r="AH185">
        <f>VLOOKUP(data_cost[[#This Row],[Product]], products[], 2,FALSE)</f>
        <v>9.33</v>
      </c>
      <c r="AI185">
        <f>data_cost[Cost Per Unit]*data_cost[[#This Row],[Units]]</f>
        <v>1147.5899999999999</v>
      </c>
    </row>
    <row r="186" spans="29:35" x14ac:dyDescent="0.35">
      <c r="AC186" t="s">
        <v>35</v>
      </c>
      <c r="AD186" t="s">
        <v>6</v>
      </c>
      <c r="AE186" t="s">
        <v>40</v>
      </c>
      <c r="AF186" s="2">
        <v>3059</v>
      </c>
      <c r="AG186" s="3">
        <v>27</v>
      </c>
      <c r="AH186">
        <f>VLOOKUP(data_cost[[#This Row],[Product]], products[], 2,FALSE)</f>
        <v>10.38</v>
      </c>
      <c r="AI186">
        <f>data_cost[Cost Per Unit]*data_cost[[#This Row],[Units]]</f>
        <v>280.26000000000005</v>
      </c>
    </row>
    <row r="187" spans="29:35" x14ac:dyDescent="0.35">
      <c r="AC187" t="s">
        <v>13</v>
      </c>
      <c r="AD187" t="s">
        <v>6</v>
      </c>
      <c r="AE187" t="s">
        <v>42</v>
      </c>
      <c r="AF187" s="2">
        <v>2324</v>
      </c>
      <c r="AG187" s="3">
        <v>177</v>
      </c>
      <c r="AH187">
        <f>VLOOKUP(data_cost[[#This Row],[Product]], products[], 2,FALSE)</f>
        <v>5.6</v>
      </c>
      <c r="AI187">
        <f>data_cost[Cost Per Unit]*data_cost[[#This Row],[Units]]</f>
        <v>991.19999999999993</v>
      </c>
    </row>
    <row r="188" spans="29:35" x14ac:dyDescent="0.35">
      <c r="AC188" t="s">
        <v>27</v>
      </c>
      <c r="AD188" t="s">
        <v>17</v>
      </c>
      <c r="AE188" t="s">
        <v>42</v>
      </c>
      <c r="AF188" s="2">
        <v>4956</v>
      </c>
      <c r="AG188" s="3">
        <v>171</v>
      </c>
      <c r="AH188">
        <f>VLOOKUP(data_cost[[#This Row],[Product]], products[], 2,FALSE)</f>
        <v>5.6</v>
      </c>
      <c r="AI188">
        <f>data_cost[Cost Per Unit]*data_cost[[#This Row],[Units]]</f>
        <v>957.59999999999991</v>
      </c>
    </row>
    <row r="189" spans="29:35" x14ac:dyDescent="0.35">
      <c r="AC189" t="s">
        <v>35</v>
      </c>
      <c r="AD189" t="s">
        <v>30</v>
      </c>
      <c r="AE189" t="s">
        <v>36</v>
      </c>
      <c r="AF189" s="2">
        <v>5355</v>
      </c>
      <c r="AG189" s="3">
        <v>204</v>
      </c>
      <c r="AH189">
        <f>VLOOKUP(data_cost[[#This Row],[Product]], products[], 2,FALSE)</f>
        <v>7.64</v>
      </c>
      <c r="AI189">
        <f>data_cost[Cost Per Unit]*data_cost[[#This Row],[Units]]</f>
        <v>1558.56</v>
      </c>
    </row>
    <row r="190" spans="29:35" x14ac:dyDescent="0.35">
      <c r="AC190" t="s">
        <v>27</v>
      </c>
      <c r="AD190" t="s">
        <v>30</v>
      </c>
      <c r="AE190" t="s">
        <v>24</v>
      </c>
      <c r="AF190" s="2">
        <v>7259</v>
      </c>
      <c r="AG190" s="3">
        <v>276</v>
      </c>
      <c r="AH190">
        <f>VLOOKUP(data_cost[[#This Row],[Product]], products[], 2,FALSE)</f>
        <v>11.7</v>
      </c>
      <c r="AI190">
        <f>data_cost[Cost Per Unit]*data_cost[[#This Row],[Units]]</f>
        <v>3229.2</v>
      </c>
    </row>
    <row r="191" spans="29:35" x14ac:dyDescent="0.35">
      <c r="AC191" t="s">
        <v>8</v>
      </c>
      <c r="AD191" t="s">
        <v>6</v>
      </c>
      <c r="AE191" t="s">
        <v>42</v>
      </c>
      <c r="AF191" s="2">
        <v>6279</v>
      </c>
      <c r="AG191" s="3">
        <v>45</v>
      </c>
      <c r="AH191">
        <f>VLOOKUP(data_cost[[#This Row],[Product]], products[], 2,FALSE)</f>
        <v>5.6</v>
      </c>
      <c r="AI191">
        <f>data_cost[Cost Per Unit]*data_cost[[#This Row],[Units]]</f>
        <v>251.99999999999997</v>
      </c>
    </row>
    <row r="192" spans="29:35" x14ac:dyDescent="0.35">
      <c r="AC192" t="s">
        <v>5</v>
      </c>
      <c r="AD192" t="s">
        <v>20</v>
      </c>
      <c r="AE192" t="s">
        <v>32</v>
      </c>
      <c r="AF192" s="2">
        <v>2541</v>
      </c>
      <c r="AG192" s="3">
        <v>45</v>
      </c>
      <c r="AH192">
        <f>VLOOKUP(data_cost[[#This Row],[Product]], products[], 2,FALSE)</f>
        <v>7.16</v>
      </c>
      <c r="AI192">
        <f>data_cost[Cost Per Unit]*data_cost[[#This Row],[Units]]</f>
        <v>322.2</v>
      </c>
    </row>
    <row r="193" spans="29:35" x14ac:dyDescent="0.35">
      <c r="AC193" t="s">
        <v>16</v>
      </c>
      <c r="AD193" t="s">
        <v>9</v>
      </c>
      <c r="AE193" t="s">
        <v>39</v>
      </c>
      <c r="AF193" s="2">
        <v>3864</v>
      </c>
      <c r="AG193" s="3">
        <v>177</v>
      </c>
      <c r="AH193">
        <f>VLOOKUP(data_cost[[#This Row],[Product]], products[], 2,FALSE)</f>
        <v>16.73</v>
      </c>
      <c r="AI193">
        <f>data_cost[Cost Per Unit]*data_cost[[#This Row],[Units]]</f>
        <v>2961.21</v>
      </c>
    </row>
    <row r="194" spans="29:35" x14ac:dyDescent="0.35">
      <c r="AC194" t="s">
        <v>25</v>
      </c>
      <c r="AD194" t="s">
        <v>14</v>
      </c>
      <c r="AE194" t="s">
        <v>31</v>
      </c>
      <c r="AF194" s="2">
        <v>6146</v>
      </c>
      <c r="AG194" s="3">
        <v>63</v>
      </c>
      <c r="AH194">
        <f>VLOOKUP(data_cost[[#This Row],[Product]], products[], 2,FALSE)</f>
        <v>9.33</v>
      </c>
      <c r="AI194">
        <f>data_cost[Cost Per Unit]*data_cost[[#This Row],[Units]]</f>
        <v>587.79</v>
      </c>
    </row>
    <row r="195" spans="29:35" x14ac:dyDescent="0.35">
      <c r="AC195" t="s">
        <v>11</v>
      </c>
      <c r="AD195" t="s">
        <v>17</v>
      </c>
      <c r="AE195" t="s">
        <v>15</v>
      </c>
      <c r="AF195" s="2">
        <v>2639</v>
      </c>
      <c r="AG195" s="3">
        <v>204</v>
      </c>
      <c r="AH195">
        <f>VLOOKUP(data_cost[[#This Row],[Product]], products[], 2,FALSE)</f>
        <v>6.47</v>
      </c>
      <c r="AI195">
        <f>data_cost[Cost Per Unit]*data_cost[[#This Row],[Units]]</f>
        <v>1319.8799999999999</v>
      </c>
    </row>
    <row r="196" spans="29:35" x14ac:dyDescent="0.35">
      <c r="AC196" t="s">
        <v>8</v>
      </c>
      <c r="AD196" t="s">
        <v>6</v>
      </c>
      <c r="AE196" t="s">
        <v>22</v>
      </c>
      <c r="AF196" s="2">
        <v>1890</v>
      </c>
      <c r="AG196" s="3">
        <v>195</v>
      </c>
      <c r="AH196">
        <f>VLOOKUP(data_cost[[#This Row],[Product]], products[], 2,FALSE)</f>
        <v>9.77</v>
      </c>
      <c r="AI196">
        <f>data_cost[Cost Per Unit]*data_cost[[#This Row],[Units]]</f>
        <v>1905.1499999999999</v>
      </c>
    </row>
    <row r="197" spans="29:35" x14ac:dyDescent="0.35">
      <c r="AC197" t="s">
        <v>23</v>
      </c>
      <c r="AD197" t="s">
        <v>30</v>
      </c>
      <c r="AE197" t="s">
        <v>24</v>
      </c>
      <c r="AF197" s="2">
        <v>1932</v>
      </c>
      <c r="AG197" s="3">
        <v>369</v>
      </c>
      <c r="AH197">
        <f>VLOOKUP(data_cost[[#This Row],[Product]], products[], 2,FALSE)</f>
        <v>11.7</v>
      </c>
      <c r="AI197">
        <f>data_cost[Cost Per Unit]*data_cost[[#This Row],[Units]]</f>
        <v>4317.3</v>
      </c>
    </row>
    <row r="198" spans="29:35" x14ac:dyDescent="0.35">
      <c r="AC198" t="s">
        <v>27</v>
      </c>
      <c r="AD198" t="s">
        <v>30</v>
      </c>
      <c r="AE198" t="s">
        <v>18</v>
      </c>
      <c r="AF198" s="2">
        <v>6300</v>
      </c>
      <c r="AG198" s="3">
        <v>42</v>
      </c>
      <c r="AH198">
        <f>VLOOKUP(data_cost[[#This Row],[Product]], products[], 2,FALSE)</f>
        <v>13.15</v>
      </c>
      <c r="AI198">
        <f>data_cost[Cost Per Unit]*data_cost[[#This Row],[Units]]</f>
        <v>552.30000000000007</v>
      </c>
    </row>
    <row r="199" spans="29:35" x14ac:dyDescent="0.35">
      <c r="AC199" t="s">
        <v>16</v>
      </c>
      <c r="AD199" t="s">
        <v>6</v>
      </c>
      <c r="AE199" t="s">
        <v>7</v>
      </c>
      <c r="AF199" s="2">
        <v>560</v>
      </c>
      <c r="AG199" s="3">
        <v>81</v>
      </c>
      <c r="AH199">
        <f>VLOOKUP(data_cost[[#This Row],[Product]], products[], 2,FALSE)</f>
        <v>14.49</v>
      </c>
      <c r="AI199">
        <f>data_cost[Cost Per Unit]*data_cost[[#This Row],[Units]]</f>
        <v>1173.69</v>
      </c>
    </row>
    <row r="200" spans="29:35" x14ac:dyDescent="0.35">
      <c r="AC200" t="s">
        <v>11</v>
      </c>
      <c r="AD200" t="s">
        <v>6</v>
      </c>
      <c r="AE200" t="s">
        <v>42</v>
      </c>
      <c r="AF200" s="2">
        <v>2856</v>
      </c>
      <c r="AG200" s="3">
        <v>246</v>
      </c>
      <c r="AH200">
        <f>VLOOKUP(data_cost[[#This Row],[Product]], products[], 2,FALSE)</f>
        <v>5.6</v>
      </c>
      <c r="AI200">
        <f>data_cost[Cost Per Unit]*data_cost[[#This Row],[Units]]</f>
        <v>1377.6</v>
      </c>
    </row>
    <row r="201" spans="29:35" x14ac:dyDescent="0.35">
      <c r="AC201" t="s">
        <v>11</v>
      </c>
      <c r="AD201" t="s">
        <v>30</v>
      </c>
      <c r="AE201" t="s">
        <v>28</v>
      </c>
      <c r="AF201" s="2">
        <v>707</v>
      </c>
      <c r="AG201" s="3">
        <v>174</v>
      </c>
      <c r="AH201">
        <f>VLOOKUP(data_cost[[#This Row],[Product]], products[], 2,FALSE)</f>
        <v>3.11</v>
      </c>
      <c r="AI201">
        <f>data_cost[Cost Per Unit]*data_cost[[#This Row],[Units]]</f>
        <v>541.14</v>
      </c>
    </row>
    <row r="202" spans="29:35" x14ac:dyDescent="0.35">
      <c r="AC202" t="s">
        <v>8</v>
      </c>
      <c r="AD202" t="s">
        <v>9</v>
      </c>
      <c r="AE202" t="s">
        <v>7</v>
      </c>
      <c r="AF202" s="2">
        <v>3598</v>
      </c>
      <c r="AG202" s="3">
        <v>81</v>
      </c>
      <c r="AH202">
        <f>VLOOKUP(data_cost[[#This Row],[Product]], products[], 2,FALSE)</f>
        <v>14.49</v>
      </c>
      <c r="AI202">
        <f>data_cost[Cost Per Unit]*data_cost[[#This Row],[Units]]</f>
        <v>1173.69</v>
      </c>
    </row>
    <row r="203" spans="29:35" x14ac:dyDescent="0.35">
      <c r="AC203" t="s">
        <v>5</v>
      </c>
      <c r="AD203" t="s">
        <v>9</v>
      </c>
      <c r="AE203" t="s">
        <v>22</v>
      </c>
      <c r="AF203" s="2">
        <v>6853</v>
      </c>
      <c r="AG203" s="3">
        <v>372</v>
      </c>
      <c r="AH203">
        <f>VLOOKUP(data_cost[[#This Row],[Product]], products[], 2,FALSE)</f>
        <v>9.77</v>
      </c>
      <c r="AI203">
        <f>data_cost[Cost Per Unit]*data_cost[[#This Row],[Units]]</f>
        <v>3634.44</v>
      </c>
    </row>
    <row r="204" spans="29:35" x14ac:dyDescent="0.35">
      <c r="AC204" t="s">
        <v>5</v>
      </c>
      <c r="AD204" t="s">
        <v>9</v>
      </c>
      <c r="AE204" t="s">
        <v>29</v>
      </c>
      <c r="AF204" s="2">
        <v>4725</v>
      </c>
      <c r="AG204" s="3">
        <v>174</v>
      </c>
      <c r="AH204">
        <f>VLOOKUP(data_cost[[#This Row],[Product]], products[], 2,FALSE)</f>
        <v>8.7899999999999991</v>
      </c>
      <c r="AI204">
        <f>data_cost[Cost Per Unit]*data_cost[[#This Row],[Units]]</f>
        <v>1529.4599999999998</v>
      </c>
    </row>
    <row r="205" spans="29:35" x14ac:dyDescent="0.35">
      <c r="AC205" t="s">
        <v>13</v>
      </c>
      <c r="AD205" t="s">
        <v>14</v>
      </c>
      <c r="AE205" t="s">
        <v>10</v>
      </c>
      <c r="AF205" s="2">
        <v>10304</v>
      </c>
      <c r="AG205" s="3">
        <v>84</v>
      </c>
      <c r="AH205">
        <f>VLOOKUP(data_cost[[#This Row],[Product]], products[], 2,FALSE)</f>
        <v>8.65</v>
      </c>
      <c r="AI205">
        <f>data_cost[Cost Per Unit]*data_cost[[#This Row],[Units]]</f>
        <v>726.6</v>
      </c>
    </row>
    <row r="206" spans="29:35" x14ac:dyDescent="0.35">
      <c r="AC206" t="s">
        <v>13</v>
      </c>
      <c r="AD206" t="s">
        <v>30</v>
      </c>
      <c r="AE206" t="s">
        <v>29</v>
      </c>
      <c r="AF206" s="2">
        <v>1274</v>
      </c>
      <c r="AG206" s="3">
        <v>225</v>
      </c>
      <c r="AH206">
        <f>VLOOKUP(data_cost[[#This Row],[Product]], products[], 2,FALSE)</f>
        <v>8.7899999999999991</v>
      </c>
      <c r="AI206">
        <f>data_cost[Cost Per Unit]*data_cost[[#This Row],[Units]]</f>
        <v>1977.7499999999998</v>
      </c>
    </row>
    <row r="207" spans="29:35" x14ac:dyDescent="0.35">
      <c r="AC207" t="s">
        <v>25</v>
      </c>
      <c r="AD207" t="s">
        <v>14</v>
      </c>
      <c r="AE207" t="s">
        <v>7</v>
      </c>
      <c r="AF207" s="2">
        <v>1526</v>
      </c>
      <c r="AG207" s="3">
        <v>105</v>
      </c>
      <c r="AH207">
        <f>VLOOKUP(data_cost[[#This Row],[Product]], products[], 2,FALSE)</f>
        <v>14.49</v>
      </c>
      <c r="AI207">
        <f>data_cost[Cost Per Unit]*data_cost[[#This Row],[Units]]</f>
        <v>1521.45</v>
      </c>
    </row>
    <row r="208" spans="29:35" x14ac:dyDescent="0.35">
      <c r="AC208" t="s">
        <v>5</v>
      </c>
      <c r="AD208" t="s">
        <v>17</v>
      </c>
      <c r="AE208" t="s">
        <v>40</v>
      </c>
      <c r="AF208" s="2">
        <v>3101</v>
      </c>
      <c r="AG208" s="3">
        <v>225</v>
      </c>
      <c r="AH208">
        <f>VLOOKUP(data_cost[[#This Row],[Product]], products[], 2,FALSE)</f>
        <v>10.38</v>
      </c>
      <c r="AI208">
        <f>data_cost[Cost Per Unit]*data_cost[[#This Row],[Units]]</f>
        <v>2335.5</v>
      </c>
    </row>
    <row r="209" spans="29:35" x14ac:dyDescent="0.35">
      <c r="AC209" t="s">
        <v>26</v>
      </c>
      <c r="AD209" t="s">
        <v>6</v>
      </c>
      <c r="AE209" t="s">
        <v>24</v>
      </c>
      <c r="AF209" s="2">
        <v>1057</v>
      </c>
      <c r="AG209" s="3">
        <v>54</v>
      </c>
      <c r="AH209">
        <f>VLOOKUP(data_cost[[#This Row],[Product]], products[], 2,FALSE)</f>
        <v>11.7</v>
      </c>
      <c r="AI209">
        <f>data_cost[Cost Per Unit]*data_cost[[#This Row],[Units]]</f>
        <v>631.79999999999995</v>
      </c>
    </row>
    <row r="210" spans="29:35" x14ac:dyDescent="0.35">
      <c r="AC210" t="s">
        <v>23</v>
      </c>
      <c r="AD210" t="s">
        <v>6</v>
      </c>
      <c r="AE210" t="s">
        <v>42</v>
      </c>
      <c r="AF210" s="2">
        <v>5306</v>
      </c>
      <c r="AG210" s="3">
        <v>0</v>
      </c>
      <c r="AH210">
        <f>VLOOKUP(data_cost[[#This Row],[Product]], products[], 2,FALSE)</f>
        <v>5.6</v>
      </c>
      <c r="AI210">
        <f>data_cost[Cost Per Unit]*data_cost[[#This Row],[Units]]</f>
        <v>0</v>
      </c>
    </row>
    <row r="211" spans="29:35" x14ac:dyDescent="0.35">
      <c r="AC211" t="s">
        <v>25</v>
      </c>
      <c r="AD211" t="s">
        <v>17</v>
      </c>
      <c r="AE211" t="s">
        <v>38</v>
      </c>
      <c r="AF211" s="2">
        <v>4018</v>
      </c>
      <c r="AG211" s="3">
        <v>171</v>
      </c>
      <c r="AH211">
        <f>VLOOKUP(data_cost[[#This Row],[Product]], products[], 2,FALSE)</f>
        <v>4.97</v>
      </c>
      <c r="AI211">
        <f>data_cost[Cost Per Unit]*data_cost[[#This Row],[Units]]</f>
        <v>849.87</v>
      </c>
    </row>
    <row r="212" spans="29:35" x14ac:dyDescent="0.35">
      <c r="AC212" t="s">
        <v>11</v>
      </c>
      <c r="AD212" t="s">
        <v>30</v>
      </c>
      <c r="AE212" t="s">
        <v>29</v>
      </c>
      <c r="AF212" s="2">
        <v>938</v>
      </c>
      <c r="AG212" s="3">
        <v>189</v>
      </c>
      <c r="AH212">
        <f>VLOOKUP(data_cost[[#This Row],[Product]], products[], 2,FALSE)</f>
        <v>8.7899999999999991</v>
      </c>
      <c r="AI212">
        <f>data_cost[Cost Per Unit]*data_cost[[#This Row],[Units]]</f>
        <v>1661.31</v>
      </c>
    </row>
    <row r="213" spans="29:35" x14ac:dyDescent="0.35">
      <c r="AC213" t="s">
        <v>23</v>
      </c>
      <c r="AD213" t="s">
        <v>20</v>
      </c>
      <c r="AE213" t="s">
        <v>15</v>
      </c>
      <c r="AF213" s="2">
        <v>1778</v>
      </c>
      <c r="AG213" s="3">
        <v>270</v>
      </c>
      <c r="AH213">
        <f>VLOOKUP(data_cost[[#This Row],[Product]], products[], 2,FALSE)</f>
        <v>6.47</v>
      </c>
      <c r="AI213">
        <f>data_cost[Cost Per Unit]*data_cost[[#This Row],[Units]]</f>
        <v>1746.8999999999999</v>
      </c>
    </row>
    <row r="214" spans="29:35" x14ac:dyDescent="0.35">
      <c r="AC214" t="s">
        <v>16</v>
      </c>
      <c r="AD214" t="s">
        <v>17</v>
      </c>
      <c r="AE214" t="s">
        <v>7</v>
      </c>
      <c r="AF214" s="2">
        <v>1638</v>
      </c>
      <c r="AG214" s="3">
        <v>63</v>
      </c>
      <c r="AH214">
        <f>VLOOKUP(data_cost[[#This Row],[Product]], products[], 2,FALSE)</f>
        <v>14.49</v>
      </c>
      <c r="AI214">
        <f>data_cost[Cost Per Unit]*data_cost[[#This Row],[Units]]</f>
        <v>912.87</v>
      </c>
    </row>
    <row r="215" spans="29:35" x14ac:dyDescent="0.35">
      <c r="AC215" t="s">
        <v>13</v>
      </c>
      <c r="AD215" t="s">
        <v>20</v>
      </c>
      <c r="AE215" t="s">
        <v>18</v>
      </c>
      <c r="AF215" s="2">
        <v>154</v>
      </c>
      <c r="AG215" s="3">
        <v>21</v>
      </c>
      <c r="AH215">
        <f>VLOOKUP(data_cost[[#This Row],[Product]], products[], 2,FALSE)</f>
        <v>13.15</v>
      </c>
      <c r="AI215">
        <f>data_cost[Cost Per Unit]*data_cost[[#This Row],[Units]]</f>
        <v>276.15000000000003</v>
      </c>
    </row>
    <row r="216" spans="29:35" x14ac:dyDescent="0.35">
      <c r="AC216" t="s">
        <v>23</v>
      </c>
      <c r="AD216" t="s">
        <v>6</v>
      </c>
      <c r="AE216" t="s">
        <v>22</v>
      </c>
      <c r="AF216" s="2">
        <v>9835</v>
      </c>
      <c r="AG216" s="3">
        <v>207</v>
      </c>
      <c r="AH216">
        <f>VLOOKUP(data_cost[[#This Row],[Product]], products[], 2,FALSE)</f>
        <v>9.77</v>
      </c>
      <c r="AI216">
        <f>data_cost[Cost Per Unit]*data_cost[[#This Row],[Units]]</f>
        <v>2022.3899999999999</v>
      </c>
    </row>
    <row r="217" spans="29:35" x14ac:dyDescent="0.35">
      <c r="AC217" t="s">
        <v>11</v>
      </c>
      <c r="AD217" t="s">
        <v>6</v>
      </c>
      <c r="AE217" t="s">
        <v>33</v>
      </c>
      <c r="AF217" s="2">
        <v>7273</v>
      </c>
      <c r="AG217" s="3">
        <v>96</v>
      </c>
      <c r="AH217">
        <f>VLOOKUP(data_cost[[#This Row],[Product]], products[], 2,FALSE)</f>
        <v>10.62</v>
      </c>
      <c r="AI217">
        <f>data_cost[Cost Per Unit]*data_cost[[#This Row],[Units]]</f>
        <v>1019.52</v>
      </c>
    </row>
    <row r="218" spans="29:35" x14ac:dyDescent="0.35">
      <c r="AC218" t="s">
        <v>25</v>
      </c>
      <c r="AD218" t="s">
        <v>17</v>
      </c>
      <c r="AE218" t="s">
        <v>22</v>
      </c>
      <c r="AF218" s="2">
        <v>6909</v>
      </c>
      <c r="AG218" s="3">
        <v>81</v>
      </c>
      <c r="AH218">
        <f>VLOOKUP(data_cost[[#This Row],[Product]], products[], 2,FALSE)</f>
        <v>9.77</v>
      </c>
      <c r="AI218">
        <f>data_cost[Cost Per Unit]*data_cost[[#This Row],[Units]]</f>
        <v>791.37</v>
      </c>
    </row>
    <row r="219" spans="29:35" x14ac:dyDescent="0.35">
      <c r="AC219" t="s">
        <v>11</v>
      </c>
      <c r="AD219" t="s">
        <v>17</v>
      </c>
      <c r="AE219" t="s">
        <v>38</v>
      </c>
      <c r="AF219" s="2">
        <v>3920</v>
      </c>
      <c r="AG219" s="3">
        <v>306</v>
      </c>
      <c r="AH219">
        <f>VLOOKUP(data_cost[[#This Row],[Product]], products[], 2,FALSE)</f>
        <v>4.97</v>
      </c>
      <c r="AI219">
        <f>data_cost[Cost Per Unit]*data_cost[[#This Row],[Units]]</f>
        <v>1520.82</v>
      </c>
    </row>
    <row r="220" spans="29:35" x14ac:dyDescent="0.35">
      <c r="AC220" t="s">
        <v>35</v>
      </c>
      <c r="AD220" t="s">
        <v>17</v>
      </c>
      <c r="AE220" t="s">
        <v>41</v>
      </c>
      <c r="AF220" s="2">
        <v>4858</v>
      </c>
      <c r="AG220" s="3">
        <v>279</v>
      </c>
      <c r="AH220">
        <f>VLOOKUP(data_cost[[#This Row],[Product]], products[], 2,FALSE)</f>
        <v>9</v>
      </c>
      <c r="AI220">
        <f>data_cost[Cost Per Unit]*data_cost[[#This Row],[Units]]</f>
        <v>2511</v>
      </c>
    </row>
    <row r="221" spans="29:35" x14ac:dyDescent="0.35">
      <c r="AC221" t="s">
        <v>26</v>
      </c>
      <c r="AD221" t="s">
        <v>20</v>
      </c>
      <c r="AE221" t="s">
        <v>12</v>
      </c>
      <c r="AF221" s="2">
        <v>3549</v>
      </c>
      <c r="AG221" s="3">
        <v>3</v>
      </c>
      <c r="AH221">
        <f>VLOOKUP(data_cost[[#This Row],[Product]], products[], 2,FALSE)</f>
        <v>11.88</v>
      </c>
      <c r="AI221">
        <f>data_cost[Cost Per Unit]*data_cost[[#This Row],[Units]]</f>
        <v>35.64</v>
      </c>
    </row>
    <row r="222" spans="29:35" x14ac:dyDescent="0.35">
      <c r="AC222" t="s">
        <v>23</v>
      </c>
      <c r="AD222" t="s">
        <v>17</v>
      </c>
      <c r="AE222" t="s">
        <v>39</v>
      </c>
      <c r="AF222" s="2">
        <v>966</v>
      </c>
      <c r="AG222" s="3">
        <v>198</v>
      </c>
      <c r="AH222">
        <f>VLOOKUP(data_cost[[#This Row],[Product]], products[], 2,FALSE)</f>
        <v>16.73</v>
      </c>
      <c r="AI222">
        <f>data_cost[Cost Per Unit]*data_cost[[#This Row],[Units]]</f>
        <v>3312.54</v>
      </c>
    </row>
    <row r="223" spans="29:35" x14ac:dyDescent="0.35">
      <c r="AC223" t="s">
        <v>25</v>
      </c>
      <c r="AD223" t="s">
        <v>17</v>
      </c>
      <c r="AE223" t="s">
        <v>15</v>
      </c>
      <c r="AF223" s="2">
        <v>385</v>
      </c>
      <c r="AG223" s="3">
        <v>249</v>
      </c>
      <c r="AH223">
        <f>VLOOKUP(data_cost[[#This Row],[Product]], products[], 2,FALSE)</f>
        <v>6.47</v>
      </c>
      <c r="AI223">
        <f>data_cost[Cost Per Unit]*data_cost[[#This Row],[Units]]</f>
        <v>1611.03</v>
      </c>
    </row>
    <row r="224" spans="29:35" x14ac:dyDescent="0.35">
      <c r="AC224" t="s">
        <v>16</v>
      </c>
      <c r="AD224" t="s">
        <v>30</v>
      </c>
      <c r="AE224" t="s">
        <v>29</v>
      </c>
      <c r="AF224" s="2">
        <v>2219</v>
      </c>
      <c r="AG224" s="3">
        <v>75</v>
      </c>
      <c r="AH224">
        <f>VLOOKUP(data_cost[[#This Row],[Product]], products[], 2,FALSE)</f>
        <v>8.7899999999999991</v>
      </c>
      <c r="AI224">
        <f>data_cost[Cost Per Unit]*data_cost[[#This Row],[Units]]</f>
        <v>659.24999999999989</v>
      </c>
    </row>
    <row r="225" spans="29:35" x14ac:dyDescent="0.35">
      <c r="AC225" t="s">
        <v>11</v>
      </c>
      <c r="AD225" t="s">
        <v>14</v>
      </c>
      <c r="AE225" t="s">
        <v>10</v>
      </c>
      <c r="AF225" s="2">
        <v>2954</v>
      </c>
      <c r="AG225" s="3">
        <v>189</v>
      </c>
      <c r="AH225">
        <f>VLOOKUP(data_cost[[#This Row],[Product]], products[], 2,FALSE)</f>
        <v>8.65</v>
      </c>
      <c r="AI225">
        <f>data_cost[Cost Per Unit]*data_cost[[#This Row],[Units]]</f>
        <v>1634.8500000000001</v>
      </c>
    </row>
    <row r="226" spans="29:35" x14ac:dyDescent="0.35">
      <c r="AC226" t="s">
        <v>23</v>
      </c>
      <c r="AD226" t="s">
        <v>14</v>
      </c>
      <c r="AE226" t="s">
        <v>10</v>
      </c>
      <c r="AF226" s="2">
        <v>280</v>
      </c>
      <c r="AG226" s="3">
        <v>87</v>
      </c>
      <c r="AH226">
        <f>VLOOKUP(data_cost[[#This Row],[Product]], products[], 2,FALSE)</f>
        <v>8.65</v>
      </c>
      <c r="AI226">
        <f>data_cost[Cost Per Unit]*data_cost[[#This Row],[Units]]</f>
        <v>752.55000000000007</v>
      </c>
    </row>
    <row r="227" spans="29:35" x14ac:dyDescent="0.35">
      <c r="AC227" t="s">
        <v>13</v>
      </c>
      <c r="AD227" t="s">
        <v>14</v>
      </c>
      <c r="AE227" t="s">
        <v>7</v>
      </c>
      <c r="AF227" s="2">
        <v>6118</v>
      </c>
      <c r="AG227" s="3">
        <v>174</v>
      </c>
      <c r="AH227">
        <f>VLOOKUP(data_cost[[#This Row],[Product]], products[], 2,FALSE)</f>
        <v>14.49</v>
      </c>
      <c r="AI227">
        <f>data_cost[Cost Per Unit]*data_cost[[#This Row],[Units]]</f>
        <v>2521.2600000000002</v>
      </c>
    </row>
    <row r="228" spans="29:35" x14ac:dyDescent="0.35">
      <c r="AC228" t="s">
        <v>26</v>
      </c>
      <c r="AD228" t="s">
        <v>17</v>
      </c>
      <c r="AE228" t="s">
        <v>37</v>
      </c>
      <c r="AF228" s="2">
        <v>4802</v>
      </c>
      <c r="AG228" s="3">
        <v>36</v>
      </c>
      <c r="AH228">
        <f>VLOOKUP(data_cost[[#This Row],[Product]], products[], 2,FALSE)</f>
        <v>11.73</v>
      </c>
      <c r="AI228">
        <f>data_cost[Cost Per Unit]*data_cost[[#This Row],[Units]]</f>
        <v>422.28000000000003</v>
      </c>
    </row>
    <row r="229" spans="29:35" x14ac:dyDescent="0.35">
      <c r="AC229" t="s">
        <v>11</v>
      </c>
      <c r="AD229" t="s">
        <v>20</v>
      </c>
      <c r="AE229" t="s">
        <v>38</v>
      </c>
      <c r="AF229" s="2">
        <v>4137</v>
      </c>
      <c r="AG229" s="3">
        <v>60</v>
      </c>
      <c r="AH229">
        <f>VLOOKUP(data_cost[[#This Row],[Product]], products[], 2,FALSE)</f>
        <v>4.97</v>
      </c>
      <c r="AI229">
        <f>data_cost[Cost Per Unit]*data_cost[[#This Row],[Units]]</f>
        <v>298.2</v>
      </c>
    </row>
    <row r="230" spans="29:35" x14ac:dyDescent="0.35">
      <c r="AC230" t="s">
        <v>27</v>
      </c>
      <c r="AD230" t="s">
        <v>9</v>
      </c>
      <c r="AE230" t="s">
        <v>34</v>
      </c>
      <c r="AF230" s="2">
        <v>2023</v>
      </c>
      <c r="AG230" s="3">
        <v>78</v>
      </c>
      <c r="AH230">
        <f>VLOOKUP(data_cost[[#This Row],[Product]], products[], 2,FALSE)</f>
        <v>6.49</v>
      </c>
      <c r="AI230">
        <f>data_cost[Cost Per Unit]*data_cost[[#This Row],[Units]]</f>
        <v>506.22</v>
      </c>
    </row>
    <row r="231" spans="29:35" x14ac:dyDescent="0.35">
      <c r="AC231" t="s">
        <v>11</v>
      </c>
      <c r="AD231" t="s">
        <v>14</v>
      </c>
      <c r="AE231" t="s">
        <v>7</v>
      </c>
      <c r="AF231" s="2">
        <v>9051</v>
      </c>
      <c r="AG231" s="3">
        <v>57</v>
      </c>
      <c r="AH231">
        <f>VLOOKUP(data_cost[[#This Row],[Product]], products[], 2,FALSE)</f>
        <v>14.49</v>
      </c>
      <c r="AI231">
        <f>data_cost[Cost Per Unit]*data_cost[[#This Row],[Units]]</f>
        <v>825.93000000000006</v>
      </c>
    </row>
    <row r="232" spans="29:35" x14ac:dyDescent="0.35">
      <c r="AC232" t="s">
        <v>11</v>
      </c>
      <c r="AD232" t="s">
        <v>6</v>
      </c>
      <c r="AE232" t="s">
        <v>40</v>
      </c>
      <c r="AF232" s="2">
        <v>2919</v>
      </c>
      <c r="AG232" s="3">
        <v>45</v>
      </c>
      <c r="AH232">
        <f>VLOOKUP(data_cost[[#This Row],[Product]], products[], 2,FALSE)</f>
        <v>10.38</v>
      </c>
      <c r="AI232">
        <f>data_cost[Cost Per Unit]*data_cost[[#This Row],[Units]]</f>
        <v>467.1</v>
      </c>
    </row>
    <row r="233" spans="29:35" x14ac:dyDescent="0.35">
      <c r="AC233" t="s">
        <v>13</v>
      </c>
      <c r="AD233" t="s">
        <v>20</v>
      </c>
      <c r="AE233" t="s">
        <v>22</v>
      </c>
      <c r="AF233" s="2">
        <v>5915</v>
      </c>
      <c r="AG233" s="3">
        <v>3</v>
      </c>
      <c r="AH233">
        <f>VLOOKUP(data_cost[[#This Row],[Product]], products[], 2,FALSE)</f>
        <v>9.77</v>
      </c>
      <c r="AI233">
        <f>data_cost[Cost Per Unit]*data_cost[[#This Row],[Units]]</f>
        <v>29.31</v>
      </c>
    </row>
    <row r="234" spans="29:35" x14ac:dyDescent="0.35">
      <c r="AC234" t="s">
        <v>35</v>
      </c>
      <c r="AD234" t="s">
        <v>9</v>
      </c>
      <c r="AE234" t="s">
        <v>37</v>
      </c>
      <c r="AF234" s="2">
        <v>2562</v>
      </c>
      <c r="AG234" s="3">
        <v>6</v>
      </c>
      <c r="AH234">
        <f>VLOOKUP(data_cost[[#This Row],[Product]], products[], 2,FALSE)</f>
        <v>11.73</v>
      </c>
      <c r="AI234">
        <f>data_cost[Cost Per Unit]*data_cost[[#This Row],[Units]]</f>
        <v>70.38</v>
      </c>
    </row>
    <row r="235" spans="29:35" x14ac:dyDescent="0.35">
      <c r="AC235" t="s">
        <v>25</v>
      </c>
      <c r="AD235" t="s">
        <v>6</v>
      </c>
      <c r="AE235" t="s">
        <v>18</v>
      </c>
      <c r="AF235" s="2">
        <v>8813</v>
      </c>
      <c r="AG235" s="3">
        <v>21</v>
      </c>
      <c r="AH235">
        <f>VLOOKUP(data_cost[[#This Row],[Product]], products[], 2,FALSE)</f>
        <v>13.15</v>
      </c>
      <c r="AI235">
        <f>data_cost[Cost Per Unit]*data_cost[[#This Row],[Units]]</f>
        <v>276.15000000000003</v>
      </c>
    </row>
    <row r="236" spans="29:35" x14ac:dyDescent="0.35">
      <c r="AC236" t="s">
        <v>25</v>
      </c>
      <c r="AD236" t="s">
        <v>14</v>
      </c>
      <c r="AE236" t="s">
        <v>15</v>
      </c>
      <c r="AF236" s="2">
        <v>6111</v>
      </c>
      <c r="AG236" s="3">
        <v>3</v>
      </c>
      <c r="AH236">
        <f>VLOOKUP(data_cost[[#This Row],[Product]], products[], 2,FALSE)</f>
        <v>6.47</v>
      </c>
      <c r="AI236">
        <f>data_cost[Cost Per Unit]*data_cost[[#This Row],[Units]]</f>
        <v>19.41</v>
      </c>
    </row>
    <row r="237" spans="29:35" x14ac:dyDescent="0.35">
      <c r="AC237" t="s">
        <v>8</v>
      </c>
      <c r="AD237" t="s">
        <v>30</v>
      </c>
      <c r="AE237" t="s">
        <v>21</v>
      </c>
      <c r="AF237" s="2">
        <v>3507</v>
      </c>
      <c r="AG237" s="3">
        <v>288</v>
      </c>
      <c r="AH237">
        <f>VLOOKUP(data_cost[[#This Row],[Product]], products[], 2,FALSE)</f>
        <v>5.79</v>
      </c>
      <c r="AI237">
        <f>data_cost[Cost Per Unit]*data_cost[[#This Row],[Units]]</f>
        <v>1667.52</v>
      </c>
    </row>
    <row r="238" spans="29:35" x14ac:dyDescent="0.35">
      <c r="AC238" t="s">
        <v>16</v>
      </c>
      <c r="AD238" t="s">
        <v>14</v>
      </c>
      <c r="AE238" t="s">
        <v>31</v>
      </c>
      <c r="AF238" s="2">
        <v>4319</v>
      </c>
      <c r="AG238" s="3">
        <v>30</v>
      </c>
      <c r="AH238">
        <f>VLOOKUP(data_cost[[#This Row],[Product]], products[], 2,FALSE)</f>
        <v>9.33</v>
      </c>
      <c r="AI238">
        <f>data_cost[Cost Per Unit]*data_cost[[#This Row],[Units]]</f>
        <v>279.89999999999998</v>
      </c>
    </row>
    <row r="239" spans="29:35" x14ac:dyDescent="0.35">
      <c r="AC239" t="s">
        <v>5</v>
      </c>
      <c r="AD239" t="s">
        <v>20</v>
      </c>
      <c r="AE239" t="s">
        <v>42</v>
      </c>
      <c r="AF239" s="2">
        <v>609</v>
      </c>
      <c r="AG239" s="3">
        <v>87</v>
      </c>
      <c r="AH239">
        <f>VLOOKUP(data_cost[[#This Row],[Product]], products[], 2,FALSE)</f>
        <v>5.6</v>
      </c>
      <c r="AI239">
        <f>data_cost[Cost Per Unit]*data_cost[[#This Row],[Units]]</f>
        <v>487.2</v>
      </c>
    </row>
    <row r="240" spans="29:35" x14ac:dyDescent="0.35">
      <c r="AC240" t="s">
        <v>5</v>
      </c>
      <c r="AD240" t="s">
        <v>17</v>
      </c>
      <c r="AE240" t="s">
        <v>39</v>
      </c>
      <c r="AF240" s="2">
        <v>6370</v>
      </c>
      <c r="AG240" s="3">
        <v>30</v>
      </c>
      <c r="AH240">
        <f>VLOOKUP(data_cost[[#This Row],[Product]], products[], 2,FALSE)</f>
        <v>16.73</v>
      </c>
      <c r="AI240">
        <f>data_cost[Cost Per Unit]*data_cost[[#This Row],[Units]]</f>
        <v>501.90000000000003</v>
      </c>
    </row>
    <row r="241" spans="29:35" x14ac:dyDescent="0.35">
      <c r="AC241" t="s">
        <v>25</v>
      </c>
      <c r="AD241" t="s">
        <v>20</v>
      </c>
      <c r="AE241" t="s">
        <v>36</v>
      </c>
      <c r="AF241" s="2">
        <v>5474</v>
      </c>
      <c r="AG241" s="3">
        <v>168</v>
      </c>
      <c r="AH241">
        <f>VLOOKUP(data_cost[[#This Row],[Product]], products[], 2,FALSE)</f>
        <v>7.64</v>
      </c>
      <c r="AI241">
        <f>data_cost[Cost Per Unit]*data_cost[[#This Row],[Units]]</f>
        <v>1283.52</v>
      </c>
    </row>
    <row r="242" spans="29:35" x14ac:dyDescent="0.35">
      <c r="AC242" t="s">
        <v>5</v>
      </c>
      <c r="AD242" t="s">
        <v>14</v>
      </c>
      <c r="AE242" t="s">
        <v>39</v>
      </c>
      <c r="AF242" s="2">
        <v>3164</v>
      </c>
      <c r="AG242" s="3">
        <v>306</v>
      </c>
      <c r="AH242">
        <f>VLOOKUP(data_cost[[#This Row],[Product]], products[], 2,FALSE)</f>
        <v>16.73</v>
      </c>
      <c r="AI242">
        <f>data_cost[Cost Per Unit]*data_cost[[#This Row],[Units]]</f>
        <v>5119.38</v>
      </c>
    </row>
    <row r="243" spans="29:35" x14ac:dyDescent="0.35">
      <c r="AC243" t="s">
        <v>16</v>
      </c>
      <c r="AD243" t="s">
        <v>9</v>
      </c>
      <c r="AE243" t="s">
        <v>12</v>
      </c>
      <c r="AF243" s="2">
        <v>1302</v>
      </c>
      <c r="AG243" s="3">
        <v>402</v>
      </c>
      <c r="AH243">
        <f>VLOOKUP(data_cost[[#This Row],[Product]], products[], 2,FALSE)</f>
        <v>11.88</v>
      </c>
      <c r="AI243">
        <f>data_cost[Cost Per Unit]*data_cost[[#This Row],[Units]]</f>
        <v>4775.76</v>
      </c>
    </row>
    <row r="244" spans="29:35" x14ac:dyDescent="0.35">
      <c r="AC244" t="s">
        <v>27</v>
      </c>
      <c r="AD244" t="s">
        <v>6</v>
      </c>
      <c r="AE244" t="s">
        <v>40</v>
      </c>
      <c r="AF244" s="2">
        <v>7308</v>
      </c>
      <c r="AG244" s="3">
        <v>327</v>
      </c>
      <c r="AH244">
        <f>VLOOKUP(data_cost[[#This Row],[Product]], products[], 2,FALSE)</f>
        <v>10.38</v>
      </c>
      <c r="AI244">
        <f>data_cost[Cost Per Unit]*data_cost[[#This Row],[Units]]</f>
        <v>3394.26</v>
      </c>
    </row>
    <row r="245" spans="29:35" x14ac:dyDescent="0.35">
      <c r="AC245" t="s">
        <v>5</v>
      </c>
      <c r="AD245" t="s">
        <v>6</v>
      </c>
      <c r="AE245" t="s">
        <v>39</v>
      </c>
      <c r="AF245" s="2">
        <v>6132</v>
      </c>
      <c r="AG245" s="3">
        <v>93</v>
      </c>
      <c r="AH245">
        <f>VLOOKUP(data_cost[[#This Row],[Product]], products[], 2,FALSE)</f>
        <v>16.73</v>
      </c>
      <c r="AI245">
        <f>data_cost[Cost Per Unit]*data_cost[[#This Row],[Units]]</f>
        <v>1555.89</v>
      </c>
    </row>
    <row r="246" spans="29:35" x14ac:dyDescent="0.35">
      <c r="AC246" t="s">
        <v>35</v>
      </c>
      <c r="AD246" t="s">
        <v>9</v>
      </c>
      <c r="AE246" t="s">
        <v>24</v>
      </c>
      <c r="AF246" s="2">
        <v>3472</v>
      </c>
      <c r="AG246" s="3">
        <v>96</v>
      </c>
      <c r="AH246">
        <f>VLOOKUP(data_cost[[#This Row],[Product]], products[], 2,FALSE)</f>
        <v>11.7</v>
      </c>
      <c r="AI246">
        <f>data_cost[Cost Per Unit]*data_cost[[#This Row],[Units]]</f>
        <v>1123.1999999999998</v>
      </c>
    </row>
    <row r="247" spans="29:35" x14ac:dyDescent="0.35">
      <c r="AC247" t="s">
        <v>8</v>
      </c>
      <c r="AD247" t="s">
        <v>17</v>
      </c>
      <c r="AE247" t="s">
        <v>15</v>
      </c>
      <c r="AF247" s="2">
        <v>9660</v>
      </c>
      <c r="AG247" s="3">
        <v>27</v>
      </c>
      <c r="AH247">
        <f>VLOOKUP(data_cost[[#This Row],[Product]], products[], 2,FALSE)</f>
        <v>6.47</v>
      </c>
      <c r="AI247">
        <f>data_cost[Cost Per Unit]*data_cost[[#This Row],[Units]]</f>
        <v>174.69</v>
      </c>
    </row>
    <row r="248" spans="29:35" x14ac:dyDescent="0.35">
      <c r="AC248" t="s">
        <v>11</v>
      </c>
      <c r="AD248" t="s">
        <v>20</v>
      </c>
      <c r="AE248" t="s">
        <v>42</v>
      </c>
      <c r="AF248" s="2">
        <v>2436</v>
      </c>
      <c r="AG248" s="3">
        <v>99</v>
      </c>
      <c r="AH248">
        <f>VLOOKUP(data_cost[[#This Row],[Product]], products[], 2,FALSE)</f>
        <v>5.6</v>
      </c>
      <c r="AI248">
        <f>data_cost[Cost Per Unit]*data_cost[[#This Row],[Units]]</f>
        <v>554.4</v>
      </c>
    </row>
    <row r="249" spans="29:35" x14ac:dyDescent="0.35">
      <c r="AC249" t="s">
        <v>11</v>
      </c>
      <c r="AD249" t="s">
        <v>20</v>
      </c>
      <c r="AE249" t="s">
        <v>19</v>
      </c>
      <c r="AF249" s="2">
        <v>9506</v>
      </c>
      <c r="AG249" s="3">
        <v>87</v>
      </c>
      <c r="AH249">
        <f>VLOOKUP(data_cost[[#This Row],[Product]], products[], 2,FALSE)</f>
        <v>12.37</v>
      </c>
      <c r="AI249">
        <f>data_cost[Cost Per Unit]*data_cost[[#This Row],[Units]]</f>
        <v>1076.1899999999998</v>
      </c>
    </row>
    <row r="250" spans="29:35" x14ac:dyDescent="0.35">
      <c r="AC250" t="s">
        <v>35</v>
      </c>
      <c r="AD250" t="s">
        <v>6</v>
      </c>
      <c r="AE250" t="s">
        <v>41</v>
      </c>
      <c r="AF250" s="2">
        <v>245</v>
      </c>
      <c r="AG250" s="3">
        <v>288</v>
      </c>
      <c r="AH250">
        <f>VLOOKUP(data_cost[[#This Row],[Product]], products[], 2,FALSE)</f>
        <v>9</v>
      </c>
      <c r="AI250">
        <f>data_cost[Cost Per Unit]*data_cost[[#This Row],[Units]]</f>
        <v>2592</v>
      </c>
    </row>
    <row r="251" spans="29:35" x14ac:dyDescent="0.35">
      <c r="AC251" t="s">
        <v>8</v>
      </c>
      <c r="AD251" t="s">
        <v>9</v>
      </c>
      <c r="AE251" t="s">
        <v>33</v>
      </c>
      <c r="AF251" s="2">
        <v>2702</v>
      </c>
      <c r="AG251" s="3">
        <v>363</v>
      </c>
      <c r="AH251">
        <f>VLOOKUP(data_cost[[#This Row],[Product]], products[], 2,FALSE)</f>
        <v>10.62</v>
      </c>
      <c r="AI251">
        <f>data_cost[Cost Per Unit]*data_cost[[#This Row],[Units]]</f>
        <v>3855.0599999999995</v>
      </c>
    </row>
    <row r="252" spans="29:35" x14ac:dyDescent="0.35">
      <c r="AC252" t="s">
        <v>35</v>
      </c>
      <c r="AD252" t="s">
        <v>30</v>
      </c>
      <c r="AE252" t="s">
        <v>28</v>
      </c>
      <c r="AF252" s="2">
        <v>700</v>
      </c>
      <c r="AG252" s="3">
        <v>87</v>
      </c>
      <c r="AH252">
        <f>VLOOKUP(data_cost[[#This Row],[Product]], products[], 2,FALSE)</f>
        <v>3.11</v>
      </c>
      <c r="AI252">
        <f>data_cost[Cost Per Unit]*data_cost[[#This Row],[Units]]</f>
        <v>270.57</v>
      </c>
    </row>
    <row r="253" spans="29:35" x14ac:dyDescent="0.35">
      <c r="AC253" t="s">
        <v>16</v>
      </c>
      <c r="AD253" t="s">
        <v>30</v>
      </c>
      <c r="AE253" t="s">
        <v>28</v>
      </c>
      <c r="AF253" s="2">
        <v>3759</v>
      </c>
      <c r="AG253" s="3">
        <v>150</v>
      </c>
      <c r="AH253">
        <f>VLOOKUP(data_cost[[#This Row],[Product]], products[], 2,FALSE)</f>
        <v>3.11</v>
      </c>
      <c r="AI253">
        <f>data_cost[Cost Per Unit]*data_cost[[#This Row],[Units]]</f>
        <v>466.5</v>
      </c>
    </row>
    <row r="254" spans="29:35" x14ac:dyDescent="0.35">
      <c r="AC254" t="s">
        <v>26</v>
      </c>
      <c r="AD254" t="s">
        <v>9</v>
      </c>
      <c r="AE254" t="s">
        <v>28</v>
      </c>
      <c r="AF254" s="2">
        <v>1589</v>
      </c>
      <c r="AG254" s="3">
        <v>303</v>
      </c>
      <c r="AH254">
        <f>VLOOKUP(data_cost[[#This Row],[Product]], products[], 2,FALSE)</f>
        <v>3.11</v>
      </c>
      <c r="AI254">
        <f>data_cost[Cost Per Unit]*data_cost[[#This Row],[Units]]</f>
        <v>942.32999999999993</v>
      </c>
    </row>
    <row r="255" spans="29:35" x14ac:dyDescent="0.35">
      <c r="AC255" t="s">
        <v>23</v>
      </c>
      <c r="AD255" t="s">
        <v>9</v>
      </c>
      <c r="AE255" t="s">
        <v>40</v>
      </c>
      <c r="AF255" s="2">
        <v>5194</v>
      </c>
      <c r="AG255" s="3">
        <v>288</v>
      </c>
      <c r="AH255">
        <f>VLOOKUP(data_cost[[#This Row],[Product]], products[], 2,FALSE)</f>
        <v>10.38</v>
      </c>
      <c r="AI255">
        <f>data_cost[Cost Per Unit]*data_cost[[#This Row],[Units]]</f>
        <v>2989.44</v>
      </c>
    </row>
    <row r="256" spans="29:35" x14ac:dyDescent="0.35">
      <c r="AC256" t="s">
        <v>35</v>
      </c>
      <c r="AD256" t="s">
        <v>14</v>
      </c>
      <c r="AE256" t="s">
        <v>31</v>
      </c>
      <c r="AF256" s="2">
        <v>945</v>
      </c>
      <c r="AG256" s="3">
        <v>75</v>
      </c>
      <c r="AH256">
        <f>VLOOKUP(data_cost[[#This Row],[Product]], products[], 2,FALSE)</f>
        <v>9.33</v>
      </c>
      <c r="AI256">
        <f>data_cost[Cost Per Unit]*data_cost[[#This Row],[Units]]</f>
        <v>699.75</v>
      </c>
    </row>
    <row r="257" spans="29:35" x14ac:dyDescent="0.35">
      <c r="AC257" t="s">
        <v>5</v>
      </c>
      <c r="AD257" t="s">
        <v>20</v>
      </c>
      <c r="AE257" t="s">
        <v>21</v>
      </c>
      <c r="AF257" s="2">
        <v>1988</v>
      </c>
      <c r="AG257" s="3">
        <v>39</v>
      </c>
      <c r="AH257">
        <f>VLOOKUP(data_cost[[#This Row],[Product]], products[], 2,FALSE)</f>
        <v>5.79</v>
      </c>
      <c r="AI257">
        <f>data_cost[Cost Per Unit]*data_cost[[#This Row],[Units]]</f>
        <v>225.81</v>
      </c>
    </row>
    <row r="258" spans="29:35" x14ac:dyDescent="0.35">
      <c r="AC258" t="s">
        <v>16</v>
      </c>
      <c r="AD258" t="s">
        <v>30</v>
      </c>
      <c r="AE258" t="s">
        <v>10</v>
      </c>
      <c r="AF258" s="2">
        <v>6734</v>
      </c>
      <c r="AG258" s="3">
        <v>123</v>
      </c>
      <c r="AH258">
        <f>VLOOKUP(data_cost[[#This Row],[Product]], products[], 2,FALSE)</f>
        <v>8.65</v>
      </c>
      <c r="AI258">
        <f>data_cost[Cost Per Unit]*data_cost[[#This Row],[Units]]</f>
        <v>1063.95</v>
      </c>
    </row>
    <row r="259" spans="29:35" x14ac:dyDescent="0.35">
      <c r="AC259" t="s">
        <v>5</v>
      </c>
      <c r="AD259" t="s">
        <v>14</v>
      </c>
      <c r="AE259" t="s">
        <v>12</v>
      </c>
      <c r="AF259" s="2">
        <v>217</v>
      </c>
      <c r="AG259" s="3">
        <v>36</v>
      </c>
      <c r="AH259">
        <f>VLOOKUP(data_cost[[#This Row],[Product]], products[], 2,FALSE)</f>
        <v>11.88</v>
      </c>
      <c r="AI259">
        <f>data_cost[Cost Per Unit]*data_cost[[#This Row],[Units]]</f>
        <v>427.68</v>
      </c>
    </row>
    <row r="260" spans="29:35" x14ac:dyDescent="0.35">
      <c r="AC260" t="s">
        <v>25</v>
      </c>
      <c r="AD260" t="s">
        <v>30</v>
      </c>
      <c r="AE260" t="s">
        <v>22</v>
      </c>
      <c r="AF260" s="2">
        <v>6279</v>
      </c>
      <c r="AG260" s="3">
        <v>237</v>
      </c>
      <c r="AH260">
        <f>VLOOKUP(data_cost[[#This Row],[Product]], products[], 2,FALSE)</f>
        <v>9.77</v>
      </c>
      <c r="AI260">
        <f>data_cost[Cost Per Unit]*data_cost[[#This Row],[Units]]</f>
        <v>2315.4899999999998</v>
      </c>
    </row>
    <row r="261" spans="29:35" x14ac:dyDescent="0.35">
      <c r="AC261" t="s">
        <v>5</v>
      </c>
      <c r="AD261" t="s">
        <v>14</v>
      </c>
      <c r="AE261" t="s">
        <v>31</v>
      </c>
      <c r="AF261" s="2">
        <v>4424</v>
      </c>
      <c r="AG261" s="3">
        <v>201</v>
      </c>
      <c r="AH261">
        <f>VLOOKUP(data_cost[[#This Row],[Product]], products[], 2,FALSE)</f>
        <v>9.33</v>
      </c>
      <c r="AI261">
        <f>data_cost[Cost Per Unit]*data_cost[[#This Row],[Units]]</f>
        <v>1875.33</v>
      </c>
    </row>
    <row r="262" spans="29:35" x14ac:dyDescent="0.35">
      <c r="AC262" t="s">
        <v>26</v>
      </c>
      <c r="AD262" t="s">
        <v>14</v>
      </c>
      <c r="AE262" t="s">
        <v>28</v>
      </c>
      <c r="AF262" s="2">
        <v>189</v>
      </c>
      <c r="AG262" s="3">
        <v>48</v>
      </c>
      <c r="AH262">
        <f>VLOOKUP(data_cost[[#This Row],[Product]], products[], 2,FALSE)</f>
        <v>3.11</v>
      </c>
      <c r="AI262">
        <f>data_cost[Cost Per Unit]*data_cost[[#This Row],[Units]]</f>
        <v>149.28</v>
      </c>
    </row>
    <row r="263" spans="29:35" x14ac:dyDescent="0.35">
      <c r="AC263" t="s">
        <v>25</v>
      </c>
      <c r="AD263" t="s">
        <v>9</v>
      </c>
      <c r="AE263" t="s">
        <v>22</v>
      </c>
      <c r="AF263" s="2">
        <v>490</v>
      </c>
      <c r="AG263" s="3">
        <v>84</v>
      </c>
      <c r="AH263">
        <f>VLOOKUP(data_cost[[#This Row],[Product]], products[], 2,FALSE)</f>
        <v>9.77</v>
      </c>
      <c r="AI263">
        <f>data_cost[Cost Per Unit]*data_cost[[#This Row],[Units]]</f>
        <v>820.68</v>
      </c>
    </row>
    <row r="264" spans="29:35" x14ac:dyDescent="0.35">
      <c r="AC264" t="s">
        <v>8</v>
      </c>
      <c r="AD264" t="s">
        <v>6</v>
      </c>
      <c r="AE264" t="s">
        <v>41</v>
      </c>
      <c r="AF264" s="2">
        <v>434</v>
      </c>
      <c r="AG264" s="3">
        <v>87</v>
      </c>
      <c r="AH264">
        <f>VLOOKUP(data_cost[[#This Row],[Product]], products[], 2,FALSE)</f>
        <v>9</v>
      </c>
      <c r="AI264">
        <f>data_cost[Cost Per Unit]*data_cost[[#This Row],[Units]]</f>
        <v>783</v>
      </c>
    </row>
    <row r="265" spans="29:35" x14ac:dyDescent="0.35">
      <c r="AC265" t="s">
        <v>23</v>
      </c>
      <c r="AD265" t="s">
        <v>20</v>
      </c>
      <c r="AE265" t="s">
        <v>7</v>
      </c>
      <c r="AF265" s="2">
        <v>10129</v>
      </c>
      <c r="AG265" s="3">
        <v>312</v>
      </c>
      <c r="AH265">
        <f>VLOOKUP(data_cost[[#This Row],[Product]], products[], 2,FALSE)</f>
        <v>14.49</v>
      </c>
      <c r="AI265">
        <f>data_cost[Cost Per Unit]*data_cost[[#This Row],[Units]]</f>
        <v>4520.88</v>
      </c>
    </row>
    <row r="266" spans="29:35" x14ac:dyDescent="0.35">
      <c r="AC266" t="s">
        <v>27</v>
      </c>
      <c r="AD266" t="s">
        <v>17</v>
      </c>
      <c r="AE266" t="s">
        <v>40</v>
      </c>
      <c r="AF266" s="2">
        <v>1652</v>
      </c>
      <c r="AG266" s="3">
        <v>102</v>
      </c>
      <c r="AH266">
        <f>VLOOKUP(data_cost[[#This Row],[Product]], products[], 2,FALSE)</f>
        <v>10.38</v>
      </c>
      <c r="AI266">
        <f>data_cost[Cost Per Unit]*data_cost[[#This Row],[Units]]</f>
        <v>1058.76</v>
      </c>
    </row>
    <row r="267" spans="29:35" x14ac:dyDescent="0.35">
      <c r="AC267" t="s">
        <v>8</v>
      </c>
      <c r="AD267" t="s">
        <v>20</v>
      </c>
      <c r="AE267" t="s">
        <v>41</v>
      </c>
      <c r="AF267" s="2">
        <v>6433</v>
      </c>
      <c r="AG267" s="3">
        <v>78</v>
      </c>
      <c r="AH267">
        <f>VLOOKUP(data_cost[[#This Row],[Product]], products[], 2,FALSE)</f>
        <v>9</v>
      </c>
      <c r="AI267">
        <f>data_cost[Cost Per Unit]*data_cost[[#This Row],[Units]]</f>
        <v>702</v>
      </c>
    </row>
    <row r="268" spans="29:35" x14ac:dyDescent="0.35">
      <c r="AC268" t="s">
        <v>27</v>
      </c>
      <c r="AD268" t="s">
        <v>30</v>
      </c>
      <c r="AE268" t="s">
        <v>34</v>
      </c>
      <c r="AF268" s="2">
        <v>2212</v>
      </c>
      <c r="AG268" s="3">
        <v>117</v>
      </c>
      <c r="AH268">
        <f>VLOOKUP(data_cost[[#This Row],[Product]], products[], 2,FALSE)</f>
        <v>6.49</v>
      </c>
      <c r="AI268">
        <f>data_cost[Cost Per Unit]*data_cost[[#This Row],[Units]]</f>
        <v>759.33</v>
      </c>
    </row>
    <row r="269" spans="29:35" x14ac:dyDescent="0.35">
      <c r="AC269" t="s">
        <v>13</v>
      </c>
      <c r="AD269" t="s">
        <v>9</v>
      </c>
      <c r="AE269" t="s">
        <v>36</v>
      </c>
      <c r="AF269" s="2">
        <v>609</v>
      </c>
      <c r="AG269" s="3">
        <v>99</v>
      </c>
      <c r="AH269">
        <f>VLOOKUP(data_cost[[#This Row],[Product]], products[], 2,FALSE)</f>
        <v>7.64</v>
      </c>
      <c r="AI269">
        <f>data_cost[Cost Per Unit]*data_cost[[#This Row],[Units]]</f>
        <v>756.36</v>
      </c>
    </row>
    <row r="270" spans="29:35" x14ac:dyDescent="0.35">
      <c r="AC270" t="s">
        <v>5</v>
      </c>
      <c r="AD270" t="s">
        <v>9</v>
      </c>
      <c r="AE270" t="s">
        <v>38</v>
      </c>
      <c r="AF270" s="2">
        <v>1638</v>
      </c>
      <c r="AG270" s="3">
        <v>48</v>
      </c>
      <c r="AH270">
        <f>VLOOKUP(data_cost[[#This Row],[Product]], products[], 2,FALSE)</f>
        <v>4.97</v>
      </c>
      <c r="AI270">
        <f>data_cost[Cost Per Unit]*data_cost[[#This Row],[Units]]</f>
        <v>238.56</v>
      </c>
    </row>
    <row r="271" spans="29:35" x14ac:dyDescent="0.35">
      <c r="AC271" t="s">
        <v>23</v>
      </c>
      <c r="AD271" t="s">
        <v>30</v>
      </c>
      <c r="AE271" t="s">
        <v>37</v>
      </c>
      <c r="AF271" s="2">
        <v>3829</v>
      </c>
      <c r="AG271" s="3">
        <v>24</v>
      </c>
      <c r="AH271">
        <f>VLOOKUP(data_cost[[#This Row],[Product]], products[], 2,FALSE)</f>
        <v>11.73</v>
      </c>
      <c r="AI271">
        <f>data_cost[Cost Per Unit]*data_cost[[#This Row],[Units]]</f>
        <v>281.52</v>
      </c>
    </row>
    <row r="272" spans="29:35" x14ac:dyDescent="0.35">
      <c r="AC272" t="s">
        <v>5</v>
      </c>
      <c r="AD272" t="s">
        <v>17</v>
      </c>
      <c r="AE272" t="s">
        <v>37</v>
      </c>
      <c r="AF272" s="2">
        <v>5775</v>
      </c>
      <c r="AG272" s="3">
        <v>42</v>
      </c>
      <c r="AH272">
        <f>VLOOKUP(data_cost[[#This Row],[Product]], products[], 2,FALSE)</f>
        <v>11.73</v>
      </c>
      <c r="AI272">
        <f>data_cost[Cost Per Unit]*data_cost[[#This Row],[Units]]</f>
        <v>492.66</v>
      </c>
    </row>
    <row r="273" spans="29:35" x14ac:dyDescent="0.35">
      <c r="AC273" t="s">
        <v>16</v>
      </c>
      <c r="AD273" t="s">
        <v>9</v>
      </c>
      <c r="AE273" t="s">
        <v>33</v>
      </c>
      <c r="AF273" s="2">
        <v>1071</v>
      </c>
      <c r="AG273" s="3">
        <v>270</v>
      </c>
      <c r="AH273">
        <f>VLOOKUP(data_cost[[#This Row],[Product]], products[], 2,FALSE)</f>
        <v>10.62</v>
      </c>
      <c r="AI273">
        <f>data_cost[Cost Per Unit]*data_cost[[#This Row],[Units]]</f>
        <v>2867.3999999999996</v>
      </c>
    </row>
    <row r="274" spans="29:35" x14ac:dyDescent="0.35">
      <c r="AC274" t="s">
        <v>8</v>
      </c>
      <c r="AD274" t="s">
        <v>14</v>
      </c>
      <c r="AE274" t="s">
        <v>34</v>
      </c>
      <c r="AF274" s="2">
        <v>5019</v>
      </c>
      <c r="AG274" s="3">
        <v>150</v>
      </c>
      <c r="AH274">
        <f>VLOOKUP(data_cost[[#This Row],[Product]], products[], 2,FALSE)</f>
        <v>6.49</v>
      </c>
      <c r="AI274">
        <f>data_cost[Cost Per Unit]*data_cost[[#This Row],[Units]]</f>
        <v>973.5</v>
      </c>
    </row>
    <row r="275" spans="29:35" x14ac:dyDescent="0.35">
      <c r="AC275" t="s">
        <v>26</v>
      </c>
      <c r="AD275" t="s">
        <v>6</v>
      </c>
      <c r="AE275" t="s">
        <v>37</v>
      </c>
      <c r="AF275" s="2">
        <v>2863</v>
      </c>
      <c r="AG275" s="3">
        <v>42</v>
      </c>
      <c r="AH275">
        <f>VLOOKUP(data_cost[[#This Row],[Product]], products[], 2,FALSE)</f>
        <v>11.73</v>
      </c>
      <c r="AI275">
        <f>data_cost[Cost Per Unit]*data_cost[[#This Row],[Units]]</f>
        <v>492.66</v>
      </c>
    </row>
    <row r="276" spans="29:35" x14ac:dyDescent="0.35">
      <c r="AC276" t="s">
        <v>5</v>
      </c>
      <c r="AD276" t="s">
        <v>9</v>
      </c>
      <c r="AE276" t="s">
        <v>32</v>
      </c>
      <c r="AF276" s="2">
        <v>1617</v>
      </c>
      <c r="AG276" s="3">
        <v>126</v>
      </c>
      <c r="AH276">
        <f>VLOOKUP(data_cost[[#This Row],[Product]], products[], 2,FALSE)</f>
        <v>7.16</v>
      </c>
      <c r="AI276">
        <f>data_cost[Cost Per Unit]*data_cost[[#This Row],[Units]]</f>
        <v>902.16</v>
      </c>
    </row>
    <row r="277" spans="29:35" x14ac:dyDescent="0.35">
      <c r="AC277" t="s">
        <v>16</v>
      </c>
      <c r="AD277" t="s">
        <v>6</v>
      </c>
      <c r="AE277" t="s">
        <v>42</v>
      </c>
      <c r="AF277" s="2">
        <v>6818</v>
      </c>
      <c r="AG277" s="3">
        <v>6</v>
      </c>
      <c r="AH277">
        <f>VLOOKUP(data_cost[[#This Row],[Product]], products[], 2,FALSE)</f>
        <v>5.6</v>
      </c>
      <c r="AI277">
        <f>data_cost[Cost Per Unit]*data_cost[[#This Row],[Units]]</f>
        <v>33.599999999999994</v>
      </c>
    </row>
    <row r="278" spans="29:35" x14ac:dyDescent="0.35">
      <c r="AC278" t="s">
        <v>27</v>
      </c>
      <c r="AD278" t="s">
        <v>9</v>
      </c>
      <c r="AE278" t="s">
        <v>37</v>
      </c>
      <c r="AF278" s="2">
        <v>6657</v>
      </c>
      <c r="AG278" s="3">
        <v>276</v>
      </c>
      <c r="AH278">
        <f>VLOOKUP(data_cost[[#This Row],[Product]], products[], 2,FALSE)</f>
        <v>11.73</v>
      </c>
      <c r="AI278">
        <f>data_cost[Cost Per Unit]*data_cost[[#This Row],[Units]]</f>
        <v>3237.48</v>
      </c>
    </row>
    <row r="279" spans="29:35" x14ac:dyDescent="0.35">
      <c r="AC279" t="s">
        <v>27</v>
      </c>
      <c r="AD279" t="s">
        <v>30</v>
      </c>
      <c r="AE279" t="s">
        <v>28</v>
      </c>
      <c r="AF279" s="2">
        <v>2919</v>
      </c>
      <c r="AG279" s="3">
        <v>93</v>
      </c>
      <c r="AH279">
        <f>VLOOKUP(data_cost[[#This Row],[Product]], products[], 2,FALSE)</f>
        <v>3.11</v>
      </c>
      <c r="AI279">
        <f>data_cost[Cost Per Unit]*data_cost[[#This Row],[Units]]</f>
        <v>289.22999999999996</v>
      </c>
    </row>
    <row r="280" spans="29:35" x14ac:dyDescent="0.35">
      <c r="AC280" t="s">
        <v>26</v>
      </c>
      <c r="AD280" t="s">
        <v>14</v>
      </c>
      <c r="AE280" t="s">
        <v>21</v>
      </c>
      <c r="AF280" s="2">
        <v>3094</v>
      </c>
      <c r="AG280" s="3">
        <v>246</v>
      </c>
      <c r="AH280">
        <f>VLOOKUP(data_cost[[#This Row],[Product]], products[], 2,FALSE)</f>
        <v>5.79</v>
      </c>
      <c r="AI280">
        <f>data_cost[Cost Per Unit]*data_cost[[#This Row],[Units]]</f>
        <v>1424.34</v>
      </c>
    </row>
    <row r="281" spans="29:35" x14ac:dyDescent="0.35">
      <c r="AC281" t="s">
        <v>16</v>
      </c>
      <c r="AD281" t="s">
        <v>17</v>
      </c>
      <c r="AE281" t="s">
        <v>38</v>
      </c>
      <c r="AF281" s="2">
        <v>2989</v>
      </c>
      <c r="AG281" s="3">
        <v>3</v>
      </c>
      <c r="AH281">
        <f>VLOOKUP(data_cost[[#This Row],[Product]], products[], 2,FALSE)</f>
        <v>4.97</v>
      </c>
      <c r="AI281">
        <f>data_cost[Cost Per Unit]*data_cost[[#This Row],[Units]]</f>
        <v>14.91</v>
      </c>
    </row>
    <row r="282" spans="29:35" x14ac:dyDescent="0.35">
      <c r="AC282" t="s">
        <v>8</v>
      </c>
      <c r="AD282" t="s">
        <v>20</v>
      </c>
      <c r="AE282" t="s">
        <v>39</v>
      </c>
      <c r="AF282" s="2">
        <v>2268</v>
      </c>
      <c r="AG282" s="3">
        <v>63</v>
      </c>
      <c r="AH282">
        <f>VLOOKUP(data_cost[[#This Row],[Product]], products[], 2,FALSE)</f>
        <v>16.73</v>
      </c>
      <c r="AI282">
        <f>data_cost[Cost Per Unit]*data_cost[[#This Row],[Units]]</f>
        <v>1053.99</v>
      </c>
    </row>
    <row r="283" spans="29:35" x14ac:dyDescent="0.35">
      <c r="AC283" t="s">
        <v>25</v>
      </c>
      <c r="AD283" t="s">
        <v>9</v>
      </c>
      <c r="AE283" t="s">
        <v>21</v>
      </c>
      <c r="AF283" s="2">
        <v>4753</v>
      </c>
      <c r="AG283" s="3">
        <v>246</v>
      </c>
      <c r="AH283">
        <f>VLOOKUP(data_cost[[#This Row],[Product]], products[], 2,FALSE)</f>
        <v>5.79</v>
      </c>
      <c r="AI283">
        <f>data_cost[Cost Per Unit]*data_cost[[#This Row],[Units]]</f>
        <v>1424.34</v>
      </c>
    </row>
    <row r="284" spans="29:35" x14ac:dyDescent="0.35">
      <c r="AC284" t="s">
        <v>26</v>
      </c>
      <c r="AD284" t="s">
        <v>30</v>
      </c>
      <c r="AE284" t="s">
        <v>36</v>
      </c>
      <c r="AF284" s="2">
        <v>7511</v>
      </c>
      <c r="AG284" s="3">
        <v>120</v>
      </c>
      <c r="AH284">
        <f>VLOOKUP(data_cost[[#This Row],[Product]], products[], 2,FALSE)</f>
        <v>7.64</v>
      </c>
      <c r="AI284">
        <f>data_cost[Cost Per Unit]*data_cost[[#This Row],[Units]]</f>
        <v>916.8</v>
      </c>
    </row>
    <row r="285" spans="29:35" x14ac:dyDescent="0.35">
      <c r="AC285" t="s">
        <v>26</v>
      </c>
      <c r="AD285" t="s">
        <v>20</v>
      </c>
      <c r="AE285" t="s">
        <v>21</v>
      </c>
      <c r="AF285" s="2">
        <v>4326</v>
      </c>
      <c r="AG285" s="3">
        <v>348</v>
      </c>
      <c r="AH285">
        <f>VLOOKUP(data_cost[[#This Row],[Product]], products[], 2,FALSE)</f>
        <v>5.79</v>
      </c>
      <c r="AI285">
        <f>data_cost[Cost Per Unit]*data_cost[[#This Row],[Units]]</f>
        <v>2014.92</v>
      </c>
    </row>
    <row r="286" spans="29:35" x14ac:dyDescent="0.35">
      <c r="AC286" t="s">
        <v>13</v>
      </c>
      <c r="AD286" t="s">
        <v>30</v>
      </c>
      <c r="AE286" t="s">
        <v>34</v>
      </c>
      <c r="AF286" s="2">
        <v>4935</v>
      </c>
      <c r="AG286" s="3">
        <v>126</v>
      </c>
      <c r="AH286">
        <f>VLOOKUP(data_cost[[#This Row],[Product]], products[], 2,FALSE)</f>
        <v>6.49</v>
      </c>
      <c r="AI286">
        <f>data_cost[Cost Per Unit]*data_cost[[#This Row],[Units]]</f>
        <v>817.74</v>
      </c>
    </row>
    <row r="287" spans="29:35" x14ac:dyDescent="0.35">
      <c r="AC287" t="s">
        <v>16</v>
      </c>
      <c r="AD287" t="s">
        <v>9</v>
      </c>
      <c r="AE287" t="s">
        <v>7</v>
      </c>
      <c r="AF287" s="2">
        <v>4781</v>
      </c>
      <c r="AG287" s="3">
        <v>123</v>
      </c>
      <c r="AH287">
        <f>VLOOKUP(data_cost[[#This Row],[Product]], products[], 2,FALSE)</f>
        <v>14.49</v>
      </c>
      <c r="AI287">
        <f>data_cost[Cost Per Unit]*data_cost[[#This Row],[Units]]</f>
        <v>1782.27</v>
      </c>
    </row>
    <row r="288" spans="29:35" x14ac:dyDescent="0.35">
      <c r="AC288" t="s">
        <v>25</v>
      </c>
      <c r="AD288" t="s">
        <v>20</v>
      </c>
      <c r="AE288" t="s">
        <v>18</v>
      </c>
      <c r="AF288" s="2">
        <v>7483</v>
      </c>
      <c r="AG288" s="3">
        <v>45</v>
      </c>
      <c r="AH288">
        <f>VLOOKUP(data_cost[[#This Row],[Product]], products[], 2,FALSE)</f>
        <v>13.15</v>
      </c>
      <c r="AI288">
        <f>data_cost[Cost Per Unit]*data_cost[[#This Row],[Units]]</f>
        <v>591.75</v>
      </c>
    </row>
    <row r="289" spans="29:35" x14ac:dyDescent="0.35">
      <c r="AC289" t="s">
        <v>35</v>
      </c>
      <c r="AD289" t="s">
        <v>20</v>
      </c>
      <c r="AE289" t="s">
        <v>12</v>
      </c>
      <c r="AF289" s="2">
        <v>6860</v>
      </c>
      <c r="AG289" s="3">
        <v>126</v>
      </c>
      <c r="AH289">
        <f>VLOOKUP(data_cost[[#This Row],[Product]], products[], 2,FALSE)</f>
        <v>11.88</v>
      </c>
      <c r="AI289">
        <f>data_cost[Cost Per Unit]*data_cost[[#This Row],[Units]]</f>
        <v>1496.88</v>
      </c>
    </row>
    <row r="290" spans="29:35" x14ac:dyDescent="0.35">
      <c r="AC290" t="s">
        <v>5</v>
      </c>
      <c r="AD290" t="s">
        <v>6</v>
      </c>
      <c r="AE290" t="s">
        <v>32</v>
      </c>
      <c r="AF290" s="2">
        <v>9002</v>
      </c>
      <c r="AG290" s="3">
        <v>72</v>
      </c>
      <c r="AH290">
        <f>VLOOKUP(data_cost[[#This Row],[Product]], products[], 2,FALSE)</f>
        <v>7.16</v>
      </c>
      <c r="AI290">
        <f>data_cost[Cost Per Unit]*data_cost[[#This Row],[Units]]</f>
        <v>515.52</v>
      </c>
    </row>
    <row r="291" spans="29:35" x14ac:dyDescent="0.35">
      <c r="AC291" t="s">
        <v>16</v>
      </c>
      <c r="AD291" t="s">
        <v>14</v>
      </c>
      <c r="AE291" t="s">
        <v>32</v>
      </c>
      <c r="AF291" s="2">
        <v>1400</v>
      </c>
      <c r="AG291" s="3">
        <v>135</v>
      </c>
      <c r="AH291">
        <f>VLOOKUP(data_cost[[#This Row],[Product]], products[], 2,FALSE)</f>
        <v>7.16</v>
      </c>
      <c r="AI291">
        <f>data_cost[Cost Per Unit]*data_cost[[#This Row],[Units]]</f>
        <v>966.6</v>
      </c>
    </row>
    <row r="292" spans="29:35" x14ac:dyDescent="0.35">
      <c r="AC292" t="s">
        <v>35</v>
      </c>
      <c r="AD292" t="s">
        <v>30</v>
      </c>
      <c r="AE292" t="s">
        <v>22</v>
      </c>
      <c r="AF292" s="2">
        <v>4053</v>
      </c>
      <c r="AG292" s="3">
        <v>24</v>
      </c>
      <c r="AH292">
        <f>VLOOKUP(data_cost[[#This Row],[Product]], products[], 2,FALSE)</f>
        <v>9.77</v>
      </c>
      <c r="AI292">
        <f>data_cost[Cost Per Unit]*data_cost[[#This Row],[Units]]</f>
        <v>234.48</v>
      </c>
    </row>
    <row r="293" spans="29:35" x14ac:dyDescent="0.35">
      <c r="AC293" t="s">
        <v>23</v>
      </c>
      <c r="AD293" t="s">
        <v>14</v>
      </c>
      <c r="AE293" t="s">
        <v>21</v>
      </c>
      <c r="AF293" s="2">
        <v>2149</v>
      </c>
      <c r="AG293" s="3">
        <v>117</v>
      </c>
      <c r="AH293">
        <f>VLOOKUP(data_cost[[#This Row],[Product]], products[], 2,FALSE)</f>
        <v>5.79</v>
      </c>
      <c r="AI293">
        <f>data_cost[Cost Per Unit]*data_cost[[#This Row],[Units]]</f>
        <v>677.43</v>
      </c>
    </row>
    <row r="294" spans="29:35" x14ac:dyDescent="0.35">
      <c r="AC294" t="s">
        <v>27</v>
      </c>
      <c r="AD294" t="s">
        <v>17</v>
      </c>
      <c r="AE294" t="s">
        <v>32</v>
      </c>
      <c r="AF294" s="2">
        <v>3640</v>
      </c>
      <c r="AG294" s="3">
        <v>51</v>
      </c>
      <c r="AH294">
        <f>VLOOKUP(data_cost[[#This Row],[Product]], products[], 2,FALSE)</f>
        <v>7.16</v>
      </c>
      <c r="AI294">
        <f>data_cost[Cost Per Unit]*data_cost[[#This Row],[Units]]</f>
        <v>365.16</v>
      </c>
    </row>
    <row r="295" spans="29:35" x14ac:dyDescent="0.35">
      <c r="AC295" t="s">
        <v>26</v>
      </c>
      <c r="AD295" t="s">
        <v>17</v>
      </c>
      <c r="AE295" t="s">
        <v>34</v>
      </c>
      <c r="AF295" s="2">
        <v>630</v>
      </c>
      <c r="AG295" s="3">
        <v>36</v>
      </c>
      <c r="AH295">
        <f>VLOOKUP(data_cost[[#This Row],[Product]], products[], 2,FALSE)</f>
        <v>6.49</v>
      </c>
      <c r="AI295">
        <f>data_cost[Cost Per Unit]*data_cost[[#This Row],[Units]]</f>
        <v>233.64000000000001</v>
      </c>
    </row>
    <row r="296" spans="29:35" x14ac:dyDescent="0.35">
      <c r="AC296" t="s">
        <v>11</v>
      </c>
      <c r="AD296" t="s">
        <v>9</v>
      </c>
      <c r="AE296" t="s">
        <v>39</v>
      </c>
      <c r="AF296" s="2">
        <v>2429</v>
      </c>
      <c r="AG296" s="3">
        <v>144</v>
      </c>
      <c r="AH296">
        <f>VLOOKUP(data_cost[[#This Row],[Product]], products[], 2,FALSE)</f>
        <v>16.73</v>
      </c>
      <c r="AI296">
        <f>data_cost[Cost Per Unit]*data_cost[[#This Row],[Units]]</f>
        <v>2409.12</v>
      </c>
    </row>
    <row r="297" spans="29:35" x14ac:dyDescent="0.35">
      <c r="AC297" t="s">
        <v>11</v>
      </c>
      <c r="AD297" t="s">
        <v>14</v>
      </c>
      <c r="AE297" t="s">
        <v>18</v>
      </c>
      <c r="AF297" s="2">
        <v>2142</v>
      </c>
      <c r="AG297" s="3">
        <v>114</v>
      </c>
      <c r="AH297">
        <f>VLOOKUP(data_cost[[#This Row],[Product]], products[], 2,FALSE)</f>
        <v>13.15</v>
      </c>
      <c r="AI297">
        <f>data_cost[Cost Per Unit]*data_cost[[#This Row],[Units]]</f>
        <v>1499.1000000000001</v>
      </c>
    </row>
    <row r="298" spans="29:35" x14ac:dyDescent="0.35">
      <c r="AC298" t="s">
        <v>23</v>
      </c>
      <c r="AD298" t="s">
        <v>6</v>
      </c>
      <c r="AE298" t="s">
        <v>7</v>
      </c>
      <c r="AF298" s="2">
        <v>6454</v>
      </c>
      <c r="AG298" s="3">
        <v>54</v>
      </c>
      <c r="AH298">
        <f>VLOOKUP(data_cost[[#This Row],[Product]], products[], 2,FALSE)</f>
        <v>14.49</v>
      </c>
      <c r="AI298">
        <f>data_cost[Cost Per Unit]*data_cost[[#This Row],[Units]]</f>
        <v>782.46</v>
      </c>
    </row>
    <row r="299" spans="29:35" x14ac:dyDescent="0.35">
      <c r="AC299" t="s">
        <v>23</v>
      </c>
      <c r="AD299" t="s">
        <v>6</v>
      </c>
      <c r="AE299" t="s">
        <v>29</v>
      </c>
      <c r="AF299" s="2">
        <v>4487</v>
      </c>
      <c r="AG299" s="3">
        <v>333</v>
      </c>
      <c r="AH299">
        <f>VLOOKUP(data_cost[[#This Row],[Product]], products[], 2,FALSE)</f>
        <v>8.7899999999999991</v>
      </c>
      <c r="AI299">
        <f>data_cost[Cost Per Unit]*data_cost[[#This Row],[Units]]</f>
        <v>2927.0699999999997</v>
      </c>
    </row>
    <row r="300" spans="29:35" x14ac:dyDescent="0.35">
      <c r="AC300" t="s">
        <v>27</v>
      </c>
      <c r="AD300" t="s">
        <v>6</v>
      </c>
      <c r="AE300" t="s">
        <v>12</v>
      </c>
      <c r="AF300" s="2">
        <v>938</v>
      </c>
      <c r="AG300" s="3">
        <v>366</v>
      </c>
      <c r="AH300">
        <f>VLOOKUP(data_cost[[#This Row],[Product]], products[], 2,FALSE)</f>
        <v>11.88</v>
      </c>
      <c r="AI300">
        <f>data_cost[Cost Per Unit]*data_cost[[#This Row],[Units]]</f>
        <v>4348.08</v>
      </c>
    </row>
    <row r="301" spans="29:35" x14ac:dyDescent="0.35">
      <c r="AC301" t="s">
        <v>27</v>
      </c>
      <c r="AD301" t="s">
        <v>20</v>
      </c>
      <c r="AE301" t="s">
        <v>42</v>
      </c>
      <c r="AF301" s="2">
        <v>8841</v>
      </c>
      <c r="AG301" s="3">
        <v>303</v>
      </c>
      <c r="AH301">
        <f>VLOOKUP(data_cost[[#This Row],[Product]], products[], 2,FALSE)</f>
        <v>5.6</v>
      </c>
      <c r="AI301">
        <f>data_cost[Cost Per Unit]*data_cost[[#This Row],[Units]]</f>
        <v>1696.8</v>
      </c>
    </row>
    <row r="302" spans="29:35" x14ac:dyDescent="0.35">
      <c r="AC302" t="s">
        <v>26</v>
      </c>
      <c r="AD302" t="s">
        <v>17</v>
      </c>
      <c r="AE302" t="s">
        <v>19</v>
      </c>
      <c r="AF302" s="2">
        <v>4018</v>
      </c>
      <c r="AG302" s="3">
        <v>126</v>
      </c>
      <c r="AH302">
        <f>VLOOKUP(data_cost[[#This Row],[Product]], products[], 2,FALSE)</f>
        <v>12.37</v>
      </c>
      <c r="AI302">
        <f>data_cost[Cost Per Unit]*data_cost[[#This Row],[Units]]</f>
        <v>1558.62</v>
      </c>
    </row>
    <row r="303" spans="29:35" x14ac:dyDescent="0.35">
      <c r="AC303" t="s">
        <v>13</v>
      </c>
      <c r="AD303" t="s">
        <v>6</v>
      </c>
      <c r="AE303" t="s">
        <v>37</v>
      </c>
      <c r="AF303" s="2">
        <v>714</v>
      </c>
      <c r="AG303" s="3">
        <v>231</v>
      </c>
      <c r="AH303">
        <f>VLOOKUP(data_cost[[#This Row],[Product]], products[], 2,FALSE)</f>
        <v>11.73</v>
      </c>
      <c r="AI303">
        <f>data_cost[Cost Per Unit]*data_cost[[#This Row],[Units]]</f>
        <v>2709.63</v>
      </c>
    </row>
    <row r="304" spans="29:35" x14ac:dyDescent="0.35">
      <c r="AC304" t="s">
        <v>11</v>
      </c>
      <c r="AD304" t="s">
        <v>20</v>
      </c>
      <c r="AE304" t="s">
        <v>18</v>
      </c>
      <c r="AF304" s="2">
        <v>3850</v>
      </c>
      <c r="AG304" s="3">
        <v>102</v>
      </c>
      <c r="AH304">
        <f>VLOOKUP(data_cost[[#This Row],[Product]], products[], 2,FALSE)</f>
        <v>13.15</v>
      </c>
      <c r="AI304">
        <f>data_cost[Cost Per Unit]*data_cost[[#This Row],[Units]]</f>
        <v>1341.3</v>
      </c>
    </row>
  </sheetData>
  <conditionalFormatting sqref="G1">
    <cfRule type="dataBar" priority="1">
      <dataBar>
        <cfvo type="min"/>
        <cfvo type="max"/>
        <color rgb="FF638EC6"/>
      </dataBar>
      <extLst>
        <ext xmlns:x14="http://schemas.microsoft.com/office/spreadsheetml/2009/9/main" uri="{B025F937-C7B1-47D3-B67F-A62EFF666E3E}">
          <x14:id>{5178B1A5-5177-4468-BBBF-DB00F80D5D4F}</x14:id>
        </ext>
      </extLst>
    </cfRule>
  </conditionalFormatting>
  <dataValidations count="1">
    <dataValidation type="list" allowBlank="1" showInputMessage="1" showErrorMessage="1" sqref="K4" xr:uid="{883E52FD-2F22-4D05-8064-4F212A7A6982}">
      <formula1>"A, B, C, D"</formula1>
    </dataValidation>
  </dataValidations>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178B1A5-5177-4468-BBBF-DB00F80D5D4F}">
            <x14:dataBar minLength="0" maxLength="100" border="1" negativeBarBorderColorSameAsPositive="0">
              <x14:cfvo type="autoMin"/>
              <x14:cfvo type="autoMax"/>
              <x14:borderColor rgb="FF638EC6"/>
              <x14:negativeFillColor rgb="FFFF0000"/>
              <x14:negativeBorderColor rgb="FFFF0000"/>
              <x14:axisColor rgb="FF000000"/>
            </x14:dataBar>
          </x14:cfRule>
          <xm:sqref>G1</xm:sqref>
        </x14:conditionalFormatting>
      </x14:conditionalFormattings>
    </ex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870C-8108-4B7B-8DC1-EAA0F69892A7}">
  <dimension ref="A1:Q17"/>
  <sheetViews>
    <sheetView showGridLines="0" topLeftCell="A2" workbookViewId="0">
      <selection activeCell="G13" sqref="G13"/>
    </sheetView>
  </sheetViews>
  <sheetFormatPr defaultRowHeight="14.5" x14ac:dyDescent="0.35"/>
  <cols>
    <col min="1" max="1" width="3.6328125" customWidth="1"/>
    <col min="2" max="2" width="5.6328125" customWidth="1"/>
    <col min="3" max="3" width="12.90625" customWidth="1"/>
    <col min="4" max="4" width="9.54296875" customWidth="1"/>
    <col min="7" max="7" width="15.1796875" customWidth="1"/>
    <col min="10" max="10" width="8.26953125" customWidth="1"/>
  </cols>
  <sheetData>
    <row r="1" spans="1:17" s="6" customFormat="1" ht="39.5" x14ac:dyDescent="0.95">
      <c r="A1" s="7"/>
      <c r="B1" s="4">
        <v>9</v>
      </c>
      <c r="C1" s="5" t="s">
        <v>82</v>
      </c>
    </row>
    <row r="2" spans="1:17" x14ac:dyDescent="0.35">
      <c r="Q2" t="s">
        <v>66</v>
      </c>
    </row>
    <row r="3" spans="1:17" x14ac:dyDescent="0.35">
      <c r="C3" t="s">
        <v>83</v>
      </c>
      <c r="D3" s="33" t="s">
        <v>9</v>
      </c>
      <c r="Q3" t="s">
        <v>9</v>
      </c>
    </row>
    <row r="4" spans="1:17" x14ac:dyDescent="0.35">
      <c r="Q4" t="s">
        <v>14</v>
      </c>
    </row>
    <row r="5" spans="1:17" ht="15" thickBot="1" x14ac:dyDescent="0.4">
      <c r="C5" s="32" t="s">
        <v>84</v>
      </c>
      <c r="D5" s="32"/>
      <c r="E5" s="32"/>
      <c r="G5" s="32" t="s">
        <v>90</v>
      </c>
      <c r="H5" s="32"/>
      <c r="I5" s="32"/>
      <c r="Q5" t="s">
        <v>20</v>
      </c>
    </row>
    <row r="6" spans="1:17" ht="15" thickTop="1" x14ac:dyDescent="0.35">
      <c r="Q6" t="s">
        <v>17</v>
      </c>
    </row>
    <row r="7" spans="1:17" x14ac:dyDescent="0.35">
      <c r="C7" t="s">
        <v>85</v>
      </c>
      <c r="E7">
        <f>COUNTIFS(data[Geography],D3)</f>
        <v>53</v>
      </c>
      <c r="G7" s="29"/>
      <c r="H7" s="30" t="s">
        <v>3</v>
      </c>
      <c r="I7" s="30" t="s">
        <v>4</v>
      </c>
      <c r="J7" s="34" t="s">
        <v>91</v>
      </c>
      <c r="Q7" t="s">
        <v>6</v>
      </c>
    </row>
    <row r="8" spans="1:17" x14ac:dyDescent="0.35">
      <c r="G8" s="28" t="s">
        <v>26</v>
      </c>
      <c r="H8" s="36">
        <f>SUMIFS(data[Amount], data[Sales Person],G8, data[Geography], D3)</f>
        <v>2142</v>
      </c>
      <c r="I8" s="3">
        <f>SUMIFS(data[Units], data[Sales Person],G8, data[Geography], D3)</f>
        <v>318</v>
      </c>
      <c r="J8" s="31">
        <f t="shared" ref="J8:J17" si="0">IF(H8&gt;12000, 1, -1)</f>
        <v>-1</v>
      </c>
      <c r="Q8" t="s">
        <v>30</v>
      </c>
    </row>
    <row r="9" spans="1:17" x14ac:dyDescent="0.35">
      <c r="C9" s="29"/>
      <c r="D9" s="30" t="s">
        <v>88</v>
      </c>
      <c r="E9" s="30" t="s">
        <v>44</v>
      </c>
      <c r="G9" s="28" t="s">
        <v>8</v>
      </c>
      <c r="H9" s="36">
        <f>SUMIFS(data[Amount], data[Sales Person],G9, data[Geography], D3)</f>
        <v>25151</v>
      </c>
      <c r="I9" s="3">
        <f>SUMIFS(data[Units], data[Sales Person],G9, data[Geography], D3)</f>
        <v>1707</v>
      </c>
      <c r="J9" s="31">
        <f t="shared" si="0"/>
        <v>1</v>
      </c>
    </row>
    <row r="10" spans="1:17" x14ac:dyDescent="0.35">
      <c r="C10" t="s">
        <v>86</v>
      </c>
      <c r="D10" s="35">
        <f>SUMIFS(data[Amount], data[Geography],D3)</f>
        <v>189434</v>
      </c>
      <c r="E10" s="35">
        <f>AVERAGEIFS(data[Amount], data[Geography],D3)</f>
        <v>3574.2264150943397</v>
      </c>
      <c r="G10" s="28" t="s">
        <v>13</v>
      </c>
      <c r="H10" s="36">
        <f>SUMIFS(data[Amount], data[Sales Person],G10, data[Geography], D3)</f>
        <v>15785</v>
      </c>
      <c r="I10" s="3">
        <f>SUMIFS(data[Units], data[Sales Person],G10, data[Geography], D3)</f>
        <v>699</v>
      </c>
      <c r="J10" s="31">
        <f t="shared" si="0"/>
        <v>1</v>
      </c>
    </row>
    <row r="11" spans="1:17" x14ac:dyDescent="0.35">
      <c r="C11" t="s">
        <v>80</v>
      </c>
      <c r="D11" s="35">
        <f>SUMIFS(data_cost[Cost], data_cost[Geography], D3)</f>
        <v>107216.28</v>
      </c>
      <c r="E11" s="35">
        <f>AVERAGEIFS(data_cost[Cost], data_cost[Geography], D3)</f>
        <v>2022.9486792452831</v>
      </c>
      <c r="G11" s="28" t="s">
        <v>23</v>
      </c>
      <c r="H11" s="36">
        <f>SUMIFS(data[Amount], data[Sales Person],G11, data[Geography], D3)</f>
        <v>28546</v>
      </c>
      <c r="I11" s="3">
        <f>SUMIFS(data[Units], data[Sales Person],G11, data[Geography], D3)</f>
        <v>1005</v>
      </c>
      <c r="J11" s="31">
        <f t="shared" si="0"/>
        <v>1</v>
      </c>
    </row>
    <row r="12" spans="1:17" x14ac:dyDescent="0.35">
      <c r="C12" t="s">
        <v>87</v>
      </c>
      <c r="D12" s="35">
        <f>D10-D11</f>
        <v>82217.72</v>
      </c>
      <c r="E12" s="35">
        <f>E10-E11</f>
        <v>1551.2777358490566</v>
      </c>
      <c r="G12" s="28" t="s">
        <v>16</v>
      </c>
      <c r="H12" s="36">
        <f>SUMIFS(data[Amount], data[Sales Person],G12, data[Geography], D3)</f>
        <v>11018</v>
      </c>
      <c r="I12" s="3">
        <f>SUMIFS(data[Units], data[Sales Person],G12, data[Geography], D3)</f>
        <v>972</v>
      </c>
      <c r="J12" s="31">
        <f t="shared" si="0"/>
        <v>-1</v>
      </c>
    </row>
    <row r="13" spans="1:17" x14ac:dyDescent="0.35">
      <c r="C13" t="s">
        <v>89</v>
      </c>
      <c r="D13" s="35">
        <f>SUMIFS(data[Units], data[Geography], D3)</f>
        <v>10158</v>
      </c>
      <c r="E13" s="35">
        <f>AVERAGEIFS(data[Units], data[Geography], D3)</f>
        <v>191.66037735849056</v>
      </c>
      <c r="G13" s="28" t="s">
        <v>25</v>
      </c>
      <c r="H13" s="36">
        <f>SUMIFS(data[Amount], data[Sales Person],G13, data[Geography], D3)</f>
        <v>28273</v>
      </c>
      <c r="I13" s="3">
        <f>SUMIFS(data[Units], data[Sales Person],G13, data[Geography], D3)</f>
        <v>912</v>
      </c>
      <c r="J13" s="31">
        <f t="shared" si="0"/>
        <v>1</v>
      </c>
      <c r="L13" s="3"/>
    </row>
    <row r="14" spans="1:17" x14ac:dyDescent="0.35">
      <c r="G14" s="28" t="s">
        <v>27</v>
      </c>
      <c r="H14" s="36">
        <f>SUMIFS(data[Amount], data[Sales Person],G14, data[Geography], D3)</f>
        <v>16492</v>
      </c>
      <c r="I14" s="3">
        <f>SUMIFS(data[Units], data[Sales Person],G14, data[Geography], D3)</f>
        <v>1215</v>
      </c>
      <c r="J14" s="31">
        <f t="shared" si="0"/>
        <v>1</v>
      </c>
    </row>
    <row r="15" spans="1:17" x14ac:dyDescent="0.35">
      <c r="G15" s="28" t="s">
        <v>11</v>
      </c>
      <c r="H15" s="36">
        <f>SUMIFS(data[Amount], data[Sales Person],G15, data[Geography], D3)</f>
        <v>11319</v>
      </c>
      <c r="I15" s="3">
        <f>SUMIFS(data[Units], data[Sales Person],G15, data[Geography], D3)</f>
        <v>693</v>
      </c>
      <c r="J15" s="31">
        <f t="shared" si="0"/>
        <v>-1</v>
      </c>
    </row>
    <row r="16" spans="1:17" x14ac:dyDescent="0.35">
      <c r="G16" s="28" t="s">
        <v>35</v>
      </c>
      <c r="H16" s="36">
        <f>SUMIFS(data[Amount], data[Sales Person],G16, data[Geography], D3)</f>
        <v>12383</v>
      </c>
      <c r="I16" s="3">
        <f>SUMIFS(data[Units], data[Sales Person],G16, data[Geography], D3)</f>
        <v>804</v>
      </c>
      <c r="J16" s="31">
        <f t="shared" si="0"/>
        <v>1</v>
      </c>
    </row>
    <row r="17" spans="7:10" x14ac:dyDescent="0.35">
      <c r="G17" s="28" t="s">
        <v>5</v>
      </c>
      <c r="H17" s="36">
        <f>SUMIFS(data[Amount], data[Sales Person],G17, data[Geography], D3)</f>
        <v>38325</v>
      </c>
      <c r="I17" s="3">
        <f>SUMIFS(data[Units], data[Sales Person],G17, data[Geography], D3)</f>
        <v>1833</v>
      </c>
      <c r="J17" s="31">
        <f t="shared" si="0"/>
        <v>1</v>
      </c>
    </row>
  </sheetData>
  <sortState xmlns:xlrd2="http://schemas.microsoft.com/office/spreadsheetml/2017/richdata2" ref="G8:I307">
    <sortCondition ref="G8:G307"/>
  </sortState>
  <conditionalFormatting sqref="G1">
    <cfRule type="dataBar" priority="4">
      <dataBar>
        <cfvo type="min"/>
        <cfvo type="max"/>
        <color rgb="FF638EC6"/>
      </dataBar>
      <extLst>
        <ext xmlns:x14="http://schemas.microsoft.com/office/spreadsheetml/2009/9/main" uri="{B025F937-C7B1-47D3-B67F-A62EFF666E3E}">
          <x14:id>{583EB015-19D7-4C05-BE5F-6210EF7CFE33}</x14:id>
        </ext>
      </extLst>
    </cfRule>
  </conditionalFormatting>
  <conditionalFormatting sqref="H8:H17">
    <cfRule type="dataBar" priority="3">
      <dataBar>
        <cfvo type="min"/>
        <cfvo type="max"/>
        <color rgb="FF638EC6"/>
      </dataBar>
      <extLst>
        <ext xmlns:x14="http://schemas.microsoft.com/office/spreadsheetml/2009/9/main" uri="{B025F937-C7B1-47D3-B67F-A62EFF666E3E}">
          <x14:id>{CA10C798-5EF1-4E7A-AD4C-79410B78EE89}</x14:id>
        </ext>
      </extLst>
    </cfRule>
    <cfRule type="dataBar" priority="2">
      <dataBar>
        <cfvo type="min"/>
        <cfvo type="max"/>
        <color theme="4" tint="0.39997558519241921"/>
      </dataBar>
      <extLst>
        <ext xmlns:x14="http://schemas.microsoft.com/office/spreadsheetml/2009/9/main" uri="{B025F937-C7B1-47D3-B67F-A62EFF666E3E}">
          <x14:id>{FA9EF917-A046-4FE2-B2F7-CE136A5358A9}</x14:id>
        </ext>
      </extLst>
    </cfRule>
  </conditionalFormatting>
  <conditionalFormatting sqref="J8:J17">
    <cfRule type="iconSet" priority="1">
      <iconSet iconSet="3Symbols" showValue="0">
        <cfvo type="percent" val="0"/>
        <cfvo type="percent" val="33"/>
        <cfvo type="percent" val="67"/>
      </iconSet>
    </cfRule>
  </conditionalFormatting>
  <dataValidations count="1">
    <dataValidation type="list" errorStyle="information" allowBlank="1" showErrorMessage="1" sqref="D3" xr:uid="{CF432D8B-AC79-416C-B230-3169B176DE3B}">
      <formula1>$Q$3:$Q$8</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83EB015-19D7-4C05-BE5F-6210EF7CFE33}">
            <x14:dataBar minLength="0" maxLength="100" border="1" negativeBarBorderColorSameAsPositive="0">
              <x14:cfvo type="autoMin"/>
              <x14:cfvo type="autoMax"/>
              <x14:borderColor rgb="FF638EC6"/>
              <x14:negativeFillColor rgb="FFFF0000"/>
              <x14:negativeBorderColor rgb="FFFF0000"/>
              <x14:axisColor rgb="FF000000"/>
            </x14:dataBar>
          </x14:cfRule>
          <xm:sqref>G1</xm:sqref>
        </x14:conditionalFormatting>
        <x14:conditionalFormatting xmlns:xm="http://schemas.microsoft.com/office/excel/2006/main">
          <x14:cfRule type="dataBar" id="{CA10C798-5EF1-4E7A-AD4C-79410B78EE89}">
            <x14:dataBar minLength="0" maxLength="100" gradient="0">
              <x14:cfvo type="autoMin"/>
              <x14:cfvo type="autoMax"/>
              <x14:negativeFillColor rgb="FFFF0000"/>
              <x14:axisColor rgb="FF000000"/>
            </x14:dataBar>
          </x14:cfRule>
          <x14:cfRule type="dataBar" id="{FA9EF917-A046-4FE2-B2F7-CE136A5358A9}">
            <x14:dataBar minLength="0" maxLength="100" gradient="0">
              <x14:cfvo type="autoMin"/>
              <x14:cfvo type="autoMax"/>
              <x14:negativeFillColor rgb="FFFF0000"/>
              <x14:axisColor rgb="FF000000"/>
            </x14:dataBar>
          </x14:cfRule>
          <xm:sqref>H8:H17</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EB6-FF00-4A4D-A36E-43DD9D63A901}">
  <dimension ref="A1:H25"/>
  <sheetViews>
    <sheetView zoomScale="85" zoomScaleNormal="85" workbookViewId="0">
      <selection activeCell="G6" sqref="G6"/>
    </sheetView>
  </sheetViews>
  <sheetFormatPr defaultRowHeight="14.5" x14ac:dyDescent="0.35"/>
  <cols>
    <col min="1" max="1" width="3.6328125" customWidth="1"/>
    <col min="2" max="2" width="10.6328125" customWidth="1"/>
    <col min="3" max="3" width="20.36328125" bestFit="1" customWidth="1"/>
    <col min="4" max="4" width="14.08984375" bestFit="1" customWidth="1"/>
    <col min="5" max="5" width="11.6328125" bestFit="1" customWidth="1"/>
    <col min="6" max="6" width="10.90625" bestFit="1" customWidth="1"/>
    <col min="7" max="7" width="10.453125" bestFit="1" customWidth="1"/>
    <col min="8" max="8" width="7.7265625" bestFit="1" customWidth="1"/>
  </cols>
  <sheetData>
    <row r="1" spans="1:8" s="6" customFormat="1" ht="39.5" x14ac:dyDescent="0.95">
      <c r="A1" s="7"/>
      <c r="B1" s="4">
        <v>10</v>
      </c>
      <c r="C1" s="5" t="s">
        <v>92</v>
      </c>
    </row>
    <row r="2" spans="1:8" x14ac:dyDescent="0.35">
      <c r="C2" s="18" t="s">
        <v>72</v>
      </c>
      <c r="D2" t="s">
        <v>64</v>
      </c>
      <c r="E2" t="s">
        <v>65</v>
      </c>
      <c r="F2" t="s">
        <v>93</v>
      </c>
      <c r="G2" t="s">
        <v>81</v>
      </c>
      <c r="H2" t="s">
        <v>94</v>
      </c>
    </row>
    <row r="3" spans="1:8" x14ac:dyDescent="0.35">
      <c r="C3" s="19" t="s">
        <v>12</v>
      </c>
      <c r="D3" s="36">
        <v>33551</v>
      </c>
      <c r="E3" s="20">
        <v>1566</v>
      </c>
      <c r="F3" s="20">
        <v>18604.080000000002</v>
      </c>
      <c r="G3" s="39">
        <v>14946.919999999998</v>
      </c>
      <c r="H3" s="38">
        <v>0.44549849482876808</v>
      </c>
    </row>
    <row r="4" spans="1:8" x14ac:dyDescent="0.35">
      <c r="C4" s="19" t="s">
        <v>38</v>
      </c>
      <c r="D4" s="36">
        <v>35378</v>
      </c>
      <c r="E4" s="20">
        <v>1044</v>
      </c>
      <c r="F4" s="20">
        <v>5188.6799999999994</v>
      </c>
      <c r="G4" s="39">
        <v>30189.32</v>
      </c>
      <c r="H4" s="38">
        <v>0.85333597150771667</v>
      </c>
    </row>
    <row r="5" spans="1:8" x14ac:dyDescent="0.35">
      <c r="C5" s="19" t="s">
        <v>41</v>
      </c>
      <c r="D5" s="36">
        <v>37772</v>
      </c>
      <c r="E5" s="20">
        <v>1308</v>
      </c>
      <c r="F5" s="20">
        <v>11772</v>
      </c>
      <c r="G5" s="39">
        <v>26000</v>
      </c>
      <c r="H5" s="38">
        <v>0.68834056973419466</v>
      </c>
    </row>
    <row r="6" spans="1:8" x14ac:dyDescent="0.35">
      <c r="C6" s="19" t="s">
        <v>21</v>
      </c>
      <c r="D6" s="36">
        <v>39263</v>
      </c>
      <c r="E6" s="20">
        <v>1683</v>
      </c>
      <c r="F6" s="20">
        <v>9744.57</v>
      </c>
      <c r="G6" s="39">
        <v>29518.43</v>
      </c>
      <c r="H6" s="38">
        <v>0.75181290273285284</v>
      </c>
    </row>
    <row r="7" spans="1:8" x14ac:dyDescent="0.35">
      <c r="C7" s="19" t="s">
        <v>24</v>
      </c>
      <c r="D7" s="36">
        <v>43183</v>
      </c>
      <c r="E7" s="20">
        <v>2022</v>
      </c>
      <c r="F7" s="20">
        <v>23657.399999999998</v>
      </c>
      <c r="G7" s="39">
        <v>19525.600000000002</v>
      </c>
      <c r="H7" s="38">
        <v>0.45215941458444298</v>
      </c>
    </row>
    <row r="8" spans="1:8" x14ac:dyDescent="0.35">
      <c r="C8" s="19" t="s">
        <v>36</v>
      </c>
      <c r="D8" s="36">
        <v>44744</v>
      </c>
      <c r="E8" s="20">
        <v>1956</v>
      </c>
      <c r="F8" s="20">
        <v>14943.839999999998</v>
      </c>
      <c r="G8" s="39">
        <v>29800.160000000003</v>
      </c>
      <c r="H8" s="38">
        <v>0.66601466118362251</v>
      </c>
    </row>
    <row r="9" spans="1:8" x14ac:dyDescent="0.35">
      <c r="C9" s="19" t="s">
        <v>31</v>
      </c>
      <c r="D9" s="36">
        <v>47271</v>
      </c>
      <c r="E9" s="20">
        <v>1881</v>
      </c>
      <c r="F9" s="20">
        <v>17549.73</v>
      </c>
      <c r="G9" s="39">
        <v>29721.27</v>
      </c>
      <c r="H9" s="38">
        <v>0.62874214634765502</v>
      </c>
    </row>
    <row r="10" spans="1:8" x14ac:dyDescent="0.35">
      <c r="C10" s="19" t="s">
        <v>15</v>
      </c>
      <c r="D10" s="36">
        <v>52150</v>
      </c>
      <c r="E10" s="20">
        <v>1752</v>
      </c>
      <c r="F10" s="20">
        <v>11335.44</v>
      </c>
      <c r="G10" s="39">
        <v>40814.559999999998</v>
      </c>
      <c r="H10" s="38">
        <v>0.78263777564717163</v>
      </c>
    </row>
    <row r="11" spans="1:8" x14ac:dyDescent="0.35">
      <c r="C11" s="19" t="s">
        <v>33</v>
      </c>
      <c r="D11" s="36">
        <v>54712</v>
      </c>
      <c r="E11" s="20">
        <v>2196</v>
      </c>
      <c r="F11" s="20">
        <v>23321.519999999997</v>
      </c>
      <c r="G11" s="39">
        <v>31390.480000000003</v>
      </c>
      <c r="H11" s="38">
        <v>0.57374031291124439</v>
      </c>
    </row>
    <row r="12" spans="1:8" x14ac:dyDescent="0.35">
      <c r="C12" s="19" t="s">
        <v>34</v>
      </c>
      <c r="D12" s="36">
        <v>56644</v>
      </c>
      <c r="E12" s="20">
        <v>1812</v>
      </c>
      <c r="F12" s="20">
        <v>11759.88</v>
      </c>
      <c r="G12" s="39">
        <v>44884.12</v>
      </c>
      <c r="H12" s="38">
        <v>0.79238966174705183</v>
      </c>
    </row>
    <row r="13" spans="1:8" x14ac:dyDescent="0.35">
      <c r="C13" s="19" t="s">
        <v>18</v>
      </c>
      <c r="D13" s="36">
        <v>57372</v>
      </c>
      <c r="E13" s="20">
        <v>2106</v>
      </c>
      <c r="F13" s="20">
        <v>27693.900000000005</v>
      </c>
      <c r="G13" s="39">
        <v>29678.099999999995</v>
      </c>
      <c r="H13" s="38">
        <v>0.51729240744614091</v>
      </c>
    </row>
    <row r="14" spans="1:8" x14ac:dyDescent="0.35">
      <c r="C14" s="19" t="s">
        <v>32</v>
      </c>
      <c r="D14" s="36">
        <v>58009</v>
      </c>
      <c r="E14" s="20">
        <v>2976</v>
      </c>
      <c r="F14" s="20">
        <v>21308.159999999996</v>
      </c>
      <c r="G14" s="39">
        <v>36700.840000000004</v>
      </c>
      <c r="H14" s="38">
        <v>0.6326749297522799</v>
      </c>
    </row>
    <row r="15" spans="1:8" x14ac:dyDescent="0.35">
      <c r="C15" s="19" t="s">
        <v>29</v>
      </c>
      <c r="D15" s="36">
        <v>62111</v>
      </c>
      <c r="E15" s="20">
        <v>2154</v>
      </c>
      <c r="F15" s="20">
        <v>18933.659999999996</v>
      </c>
      <c r="G15" s="39">
        <v>43177.340000000004</v>
      </c>
      <c r="H15" s="38">
        <v>0.6951641416174269</v>
      </c>
    </row>
    <row r="16" spans="1:8" x14ac:dyDescent="0.35">
      <c r="C16" s="19" t="s">
        <v>28</v>
      </c>
      <c r="D16" s="36">
        <v>63721</v>
      </c>
      <c r="E16" s="20">
        <v>2331</v>
      </c>
      <c r="F16" s="20">
        <v>7249.4099999999989</v>
      </c>
      <c r="G16" s="39">
        <v>56471.590000000004</v>
      </c>
      <c r="H16" s="38">
        <v>0.88623201142480512</v>
      </c>
    </row>
    <row r="17" spans="3:8" x14ac:dyDescent="0.35">
      <c r="C17" s="19" t="s">
        <v>22</v>
      </c>
      <c r="D17" s="36">
        <v>66283</v>
      </c>
      <c r="E17" s="20">
        <v>2052</v>
      </c>
      <c r="F17" s="20">
        <v>20048.039999999997</v>
      </c>
      <c r="G17" s="39">
        <v>46234.960000000006</v>
      </c>
      <c r="H17" s="38">
        <v>0.69753873542235578</v>
      </c>
    </row>
    <row r="18" spans="3:8" x14ac:dyDescent="0.35">
      <c r="C18" s="19" t="s">
        <v>7</v>
      </c>
      <c r="D18" s="36">
        <v>66500</v>
      </c>
      <c r="E18" s="20">
        <v>2802</v>
      </c>
      <c r="F18" s="20">
        <v>40600.979999999989</v>
      </c>
      <c r="G18" s="39">
        <v>25899.020000000011</v>
      </c>
      <c r="H18" s="38">
        <v>0.38945894736842124</v>
      </c>
    </row>
    <row r="19" spans="3:8" x14ac:dyDescent="0.35">
      <c r="C19" s="19" t="s">
        <v>37</v>
      </c>
      <c r="D19" s="36">
        <v>68971</v>
      </c>
      <c r="E19" s="20">
        <v>1533</v>
      </c>
      <c r="F19" s="20">
        <v>17982.09</v>
      </c>
      <c r="G19" s="39">
        <v>50988.91</v>
      </c>
      <c r="H19" s="38">
        <v>0.73928042220643464</v>
      </c>
    </row>
    <row r="20" spans="3:8" x14ac:dyDescent="0.35">
      <c r="C20" s="19" t="s">
        <v>19</v>
      </c>
      <c r="D20" s="36">
        <v>69160</v>
      </c>
      <c r="E20" s="20">
        <v>1854</v>
      </c>
      <c r="F20" s="20">
        <v>22933.979999999996</v>
      </c>
      <c r="G20" s="39">
        <v>46226.020000000004</v>
      </c>
      <c r="H20" s="38">
        <v>0.6683924233661076</v>
      </c>
    </row>
    <row r="21" spans="3:8" x14ac:dyDescent="0.35">
      <c r="C21" s="19" t="s">
        <v>39</v>
      </c>
      <c r="D21" s="36">
        <v>69461</v>
      </c>
      <c r="E21" s="20">
        <v>2982</v>
      </c>
      <c r="F21" s="20">
        <v>49888.86</v>
      </c>
      <c r="G21" s="39">
        <v>19572.14</v>
      </c>
      <c r="H21" s="38">
        <v>0.28177164164063284</v>
      </c>
    </row>
    <row r="22" spans="3:8" x14ac:dyDescent="0.35">
      <c r="C22" s="19" t="s">
        <v>42</v>
      </c>
      <c r="D22" s="36">
        <v>70273</v>
      </c>
      <c r="E22" s="20">
        <v>2142</v>
      </c>
      <c r="F22" s="20">
        <v>11995.199999999999</v>
      </c>
      <c r="G22" s="39">
        <v>58277.8</v>
      </c>
      <c r="H22" s="38">
        <v>0.82930570773981471</v>
      </c>
    </row>
    <row r="23" spans="3:8" x14ac:dyDescent="0.35">
      <c r="C23" s="19" t="s">
        <v>10</v>
      </c>
      <c r="D23" s="36">
        <v>71967</v>
      </c>
      <c r="E23" s="20">
        <v>2301</v>
      </c>
      <c r="F23" s="20">
        <v>19903.650000000001</v>
      </c>
      <c r="G23" s="39">
        <v>52063.35</v>
      </c>
      <c r="H23" s="38">
        <v>0.72343365709283425</v>
      </c>
    </row>
    <row r="24" spans="3:8" x14ac:dyDescent="0.35">
      <c r="C24" s="19" t="s">
        <v>40</v>
      </c>
      <c r="D24" s="36">
        <v>72373</v>
      </c>
      <c r="E24" s="20">
        <v>3207</v>
      </c>
      <c r="F24" s="20">
        <v>33288.659999999996</v>
      </c>
      <c r="G24" s="39">
        <v>39084.340000000004</v>
      </c>
      <c r="H24" s="38">
        <v>0.54004034653807365</v>
      </c>
    </row>
    <row r="25" spans="3:8" x14ac:dyDescent="0.35">
      <c r="C25" s="19" t="s">
        <v>63</v>
      </c>
      <c r="D25" s="36">
        <v>1240869</v>
      </c>
      <c r="E25" s="20">
        <v>45660</v>
      </c>
      <c r="F25" s="20">
        <v>439703.7300000001</v>
      </c>
      <c r="G25" s="39">
        <v>801165.2699999999</v>
      </c>
      <c r="H25" s="38">
        <v>0.64564854952456696</v>
      </c>
    </row>
  </sheetData>
  <conditionalFormatting sqref="G1">
    <cfRule type="dataBar" priority="2">
      <dataBar>
        <cfvo type="min"/>
        <cfvo type="max"/>
        <color rgb="FF638EC6"/>
      </dataBar>
      <extLst>
        <ext xmlns:x14="http://schemas.microsoft.com/office/spreadsheetml/2009/9/main" uri="{B025F937-C7B1-47D3-B67F-A62EFF666E3E}">
          <x14:id>{18C16371-060D-42DD-ABB6-E810A5547A76}</x14:id>
        </ext>
      </extLst>
    </cfRule>
  </conditionalFormatting>
  <conditionalFormatting pivot="1" sqref="H3:H25">
    <cfRule type="colorScale" priority="1">
      <colorScale>
        <cfvo type="min"/>
        <cfvo type="percentile" val="50"/>
        <cfvo type="max"/>
        <color rgb="FFF8696B"/>
        <color rgb="FFFCFCFF"/>
        <color rgb="FF63BE7B"/>
      </colorScale>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18C16371-060D-42DD-ABB6-E810A5547A76}">
            <x14:dataBar minLength="0" maxLength="100" border="1" negativeBarBorderColorSameAsPositive="0">
              <x14:cfvo type="autoMin"/>
              <x14:cfvo type="autoMax"/>
              <x14:borderColor rgb="FF638EC6"/>
              <x14:negativeFillColor rgb="FFFF0000"/>
              <x14:negativeBorderColor rgb="FFFF0000"/>
              <x14:axisColor rgb="FF000000"/>
            </x14:dataBar>
          </x14:cfRule>
          <xm:sqref>G1</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alikh</dc:creator>
  <cp:lastModifiedBy>alikh</cp:lastModifiedBy>
  <dcterms:created xsi:type="dcterms:W3CDTF">2022-07-31T15:43:12Z</dcterms:created>
  <dcterms:modified xsi:type="dcterms:W3CDTF">2022-08-05T12:55:02Z</dcterms:modified>
</cp:coreProperties>
</file>