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七贤岭街道垃圾分类项目\6月度总结\25年度\26年8月\提交附件材料\督导巡查\"/>
    </mc:Choice>
  </mc:AlternateContent>
  <bookViews>
    <workbookView windowWidth="27945" windowHeight="12375"/>
  </bookViews>
  <sheets>
    <sheet name="Worksheet" sheetId="1" r:id="rId1"/>
  </sheets>
  <definedNames>
    <definedName name="_xlnm._FilterDatabase" localSheetId="0" hidden="1">Worksheet!$A$1:$I$265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03" name="ID_D7135A59BF3A406FB28D79A5E3B00544" descr="Picture"/>
        <xdr:cNvPicPr/>
      </xdr:nvPicPr>
      <xdr:blipFill>
        <a:blip r:embed="rId1" cstate="print"/>
        <a:stretch>
          <a:fillRect/>
        </a:stretch>
      </xdr:blipFill>
      <xdr:spPr>
        <a:xfrm>
          <a:off x="8534400" y="275459825"/>
          <a:ext cx="1438275" cy="1085850"/>
        </a:xfrm>
        <a:prstGeom prst="rect">
          <a:avLst/>
        </a:prstGeom>
      </xdr:spPr>
    </xdr:pic>
  </etc:cellImage>
  <etc:cellImage>
    <xdr:pic>
      <xdr:nvPicPr>
        <xdr:cNvPr id="400" name="ID_CAD3453FC68647E3A12D889CF45B2150" descr="Picture"/>
        <xdr:cNvPicPr/>
      </xdr:nvPicPr>
      <xdr:blipFill>
        <a:blip r:embed="rId2" cstate="print"/>
        <a:stretch>
          <a:fillRect/>
        </a:stretch>
      </xdr:blipFill>
      <xdr:spPr>
        <a:xfrm>
          <a:off x="8534400" y="273751675"/>
          <a:ext cx="1438275" cy="1085850"/>
        </a:xfrm>
        <a:prstGeom prst="rect">
          <a:avLst/>
        </a:prstGeom>
      </xdr:spPr>
    </xdr:pic>
  </etc:cellImage>
  <etc:cellImage>
    <xdr:pic>
      <xdr:nvPicPr>
        <xdr:cNvPr id="398" name="ID_AF6A23DA296A4D16990B856CE785D9B3" descr="Picture"/>
        <xdr:cNvPicPr/>
      </xdr:nvPicPr>
      <xdr:blipFill>
        <a:blip r:embed="rId3" cstate="print"/>
        <a:stretch>
          <a:fillRect/>
        </a:stretch>
      </xdr:blipFill>
      <xdr:spPr>
        <a:xfrm>
          <a:off x="8534400" y="272615025"/>
          <a:ext cx="1438275" cy="1085850"/>
        </a:xfrm>
        <a:prstGeom prst="rect">
          <a:avLst/>
        </a:prstGeom>
      </xdr:spPr>
    </xdr:pic>
  </etc:cellImage>
  <etc:cellImage>
    <xdr:pic>
      <xdr:nvPicPr>
        <xdr:cNvPr id="396" name="ID_D208230C5ED0411BAD390B404D853D72" descr="Picture"/>
        <xdr:cNvPicPr/>
      </xdr:nvPicPr>
      <xdr:blipFill>
        <a:blip r:embed="rId4" cstate="print"/>
        <a:stretch>
          <a:fillRect/>
        </a:stretch>
      </xdr:blipFill>
      <xdr:spPr>
        <a:xfrm>
          <a:off x="8534400" y="271478375"/>
          <a:ext cx="1438275" cy="1085850"/>
        </a:xfrm>
        <a:prstGeom prst="rect">
          <a:avLst/>
        </a:prstGeom>
      </xdr:spPr>
    </xdr:pic>
  </etc:cellImage>
  <etc:cellImage>
    <xdr:pic>
      <xdr:nvPicPr>
        <xdr:cNvPr id="394" name="ID_0B09A704C1094215A519B9267FD7908F" descr="Picture"/>
        <xdr:cNvPicPr/>
      </xdr:nvPicPr>
      <xdr:blipFill>
        <a:blip r:embed="rId5" cstate="print"/>
        <a:stretch>
          <a:fillRect/>
        </a:stretch>
      </xdr:blipFill>
      <xdr:spPr>
        <a:xfrm>
          <a:off x="8534400" y="270341725"/>
          <a:ext cx="1438275" cy="1085850"/>
        </a:xfrm>
        <a:prstGeom prst="rect">
          <a:avLst/>
        </a:prstGeom>
      </xdr:spPr>
    </xdr:pic>
  </etc:cellImage>
  <etc:cellImage>
    <xdr:pic>
      <xdr:nvPicPr>
        <xdr:cNvPr id="392" name="ID_2BCF6D833D8546519E94FDD6A1BDB52E" descr="Picture"/>
        <xdr:cNvPicPr/>
      </xdr:nvPicPr>
      <xdr:blipFill>
        <a:blip r:embed="rId6" cstate="print"/>
        <a:stretch>
          <a:fillRect/>
        </a:stretch>
      </xdr:blipFill>
      <xdr:spPr>
        <a:xfrm>
          <a:off x="8534400" y="269205075"/>
          <a:ext cx="1438275" cy="1085850"/>
        </a:xfrm>
        <a:prstGeom prst="rect">
          <a:avLst/>
        </a:prstGeom>
      </xdr:spPr>
    </xdr:pic>
  </etc:cellImage>
  <etc:cellImage>
    <xdr:pic>
      <xdr:nvPicPr>
        <xdr:cNvPr id="390" name="ID_1E1B59645C5E4FB08BD2E0E8FEBD213D" descr="Picture"/>
        <xdr:cNvPicPr/>
      </xdr:nvPicPr>
      <xdr:blipFill>
        <a:blip r:embed="rId7" cstate="print"/>
        <a:stretch>
          <a:fillRect/>
        </a:stretch>
      </xdr:blipFill>
      <xdr:spPr>
        <a:xfrm>
          <a:off x="8534400" y="267725525"/>
          <a:ext cx="1438275" cy="1428750"/>
        </a:xfrm>
        <a:prstGeom prst="rect">
          <a:avLst/>
        </a:prstGeom>
      </xdr:spPr>
    </xdr:pic>
  </etc:cellImage>
  <etc:cellImage>
    <xdr:pic>
      <xdr:nvPicPr>
        <xdr:cNvPr id="388" name="ID_275F4BC8EA5E44809B3A4077B2D37434" descr="Picture"/>
        <xdr:cNvPicPr/>
      </xdr:nvPicPr>
      <xdr:blipFill>
        <a:blip r:embed="rId8" cstate="print"/>
        <a:stretch>
          <a:fillRect/>
        </a:stretch>
      </xdr:blipFill>
      <xdr:spPr>
        <a:xfrm>
          <a:off x="8534400" y="266245975"/>
          <a:ext cx="1438275" cy="1428750"/>
        </a:xfrm>
        <a:prstGeom prst="rect">
          <a:avLst/>
        </a:prstGeom>
      </xdr:spPr>
    </xdr:pic>
  </etc:cellImage>
  <etc:cellImage>
    <xdr:pic>
      <xdr:nvPicPr>
        <xdr:cNvPr id="386" name="ID_30AA4EA21BE44939B82B553A51A0A0B8" descr="Picture"/>
        <xdr:cNvPicPr/>
      </xdr:nvPicPr>
      <xdr:blipFill>
        <a:blip r:embed="rId9" cstate="print"/>
        <a:stretch>
          <a:fillRect/>
        </a:stretch>
      </xdr:blipFill>
      <xdr:spPr>
        <a:xfrm>
          <a:off x="8534400" y="264766425"/>
          <a:ext cx="1438275" cy="1428750"/>
        </a:xfrm>
        <a:prstGeom prst="rect">
          <a:avLst/>
        </a:prstGeom>
      </xdr:spPr>
    </xdr:pic>
  </etc:cellImage>
  <etc:cellImage>
    <xdr:pic>
      <xdr:nvPicPr>
        <xdr:cNvPr id="384" name="ID_F45D50CA939E4322BE66C8F8F7BD3AB0" descr="Picture"/>
        <xdr:cNvPicPr/>
      </xdr:nvPicPr>
      <xdr:blipFill>
        <a:blip r:embed="rId10" cstate="print"/>
        <a:stretch>
          <a:fillRect/>
        </a:stretch>
      </xdr:blipFill>
      <xdr:spPr>
        <a:xfrm>
          <a:off x="8534400" y="263286875"/>
          <a:ext cx="1438275" cy="1428750"/>
        </a:xfrm>
        <a:prstGeom prst="rect">
          <a:avLst/>
        </a:prstGeom>
      </xdr:spPr>
    </xdr:pic>
  </etc:cellImage>
  <etc:cellImage>
    <xdr:pic>
      <xdr:nvPicPr>
        <xdr:cNvPr id="381" name="ID_373B2AD5651141CC85C1A95AC613ECAB" descr="Picture"/>
        <xdr:cNvPicPr/>
      </xdr:nvPicPr>
      <xdr:blipFill>
        <a:blip r:embed="rId11" cstate="print"/>
        <a:stretch>
          <a:fillRect/>
        </a:stretch>
      </xdr:blipFill>
      <xdr:spPr>
        <a:xfrm>
          <a:off x="8534400" y="261807325"/>
          <a:ext cx="1438275" cy="1428750"/>
        </a:xfrm>
        <a:prstGeom prst="rect">
          <a:avLst/>
        </a:prstGeom>
      </xdr:spPr>
    </xdr:pic>
  </etc:cellImage>
  <etc:cellImage>
    <xdr:pic>
      <xdr:nvPicPr>
        <xdr:cNvPr id="379" name="ID_31EC305018B049B9A436F78799D89328" descr="Picture"/>
        <xdr:cNvPicPr/>
      </xdr:nvPicPr>
      <xdr:blipFill>
        <a:blip r:embed="rId12" cstate="print"/>
        <a:stretch>
          <a:fillRect/>
        </a:stretch>
      </xdr:blipFill>
      <xdr:spPr>
        <a:xfrm>
          <a:off x="8534400" y="260327775"/>
          <a:ext cx="1438275" cy="1428750"/>
        </a:xfrm>
        <a:prstGeom prst="rect">
          <a:avLst/>
        </a:prstGeom>
      </xdr:spPr>
    </xdr:pic>
  </etc:cellImage>
  <etc:cellImage>
    <xdr:pic>
      <xdr:nvPicPr>
        <xdr:cNvPr id="377" name="ID_4B56E9A883A34222A6CB4CEAB26CCC6A" descr="Picture"/>
        <xdr:cNvPicPr/>
      </xdr:nvPicPr>
      <xdr:blipFill>
        <a:blip r:embed="rId13" cstate="print"/>
        <a:stretch>
          <a:fillRect/>
        </a:stretch>
      </xdr:blipFill>
      <xdr:spPr>
        <a:xfrm>
          <a:off x="8534400" y="258848225"/>
          <a:ext cx="1438275" cy="1428750"/>
        </a:xfrm>
        <a:prstGeom prst="rect">
          <a:avLst/>
        </a:prstGeom>
      </xdr:spPr>
    </xdr:pic>
  </etc:cellImage>
  <etc:cellImage>
    <xdr:pic>
      <xdr:nvPicPr>
        <xdr:cNvPr id="375" name="ID_7F2CD151557C4740BF96249A028FA1B0" descr="Picture"/>
        <xdr:cNvPicPr/>
      </xdr:nvPicPr>
      <xdr:blipFill>
        <a:blip r:embed="rId14" cstate="print"/>
        <a:stretch>
          <a:fillRect/>
        </a:stretch>
      </xdr:blipFill>
      <xdr:spPr>
        <a:xfrm>
          <a:off x="8534400" y="257711575"/>
          <a:ext cx="1438275" cy="1085850"/>
        </a:xfrm>
        <a:prstGeom prst="rect">
          <a:avLst/>
        </a:prstGeom>
      </xdr:spPr>
    </xdr:pic>
  </etc:cellImage>
  <etc:cellImage>
    <xdr:pic>
      <xdr:nvPicPr>
        <xdr:cNvPr id="372" name="ID_F1944AC1C6E346F8AEE76BBA7CFDFE33" descr="Picture"/>
        <xdr:cNvPicPr/>
      </xdr:nvPicPr>
      <xdr:blipFill>
        <a:blip r:embed="rId15" cstate="print"/>
        <a:stretch>
          <a:fillRect/>
        </a:stretch>
      </xdr:blipFill>
      <xdr:spPr>
        <a:xfrm>
          <a:off x="8534400" y="256232025"/>
          <a:ext cx="1438275" cy="1428750"/>
        </a:xfrm>
        <a:prstGeom prst="rect">
          <a:avLst/>
        </a:prstGeom>
      </xdr:spPr>
    </xdr:pic>
  </etc:cellImage>
  <etc:cellImage>
    <xdr:pic>
      <xdr:nvPicPr>
        <xdr:cNvPr id="369" name="ID_891CA8199FED4929B3B594CEEE2470EB" descr="Picture"/>
        <xdr:cNvPicPr/>
      </xdr:nvPicPr>
      <xdr:blipFill>
        <a:blip r:embed="rId16" cstate="print"/>
        <a:stretch>
          <a:fillRect/>
        </a:stretch>
      </xdr:blipFill>
      <xdr:spPr>
        <a:xfrm>
          <a:off x="8534400" y="254752475"/>
          <a:ext cx="1438275" cy="1428750"/>
        </a:xfrm>
        <a:prstGeom prst="rect">
          <a:avLst/>
        </a:prstGeom>
      </xdr:spPr>
    </xdr:pic>
  </etc:cellImage>
  <etc:cellImage>
    <xdr:pic>
      <xdr:nvPicPr>
        <xdr:cNvPr id="367" name="ID_4F9D7614E4104760AA7E25ACD9D866A7" descr="Picture"/>
        <xdr:cNvPicPr/>
      </xdr:nvPicPr>
      <xdr:blipFill>
        <a:blip r:embed="rId17" cstate="print"/>
        <a:stretch>
          <a:fillRect/>
        </a:stretch>
      </xdr:blipFill>
      <xdr:spPr>
        <a:xfrm>
          <a:off x="8534400" y="253272925"/>
          <a:ext cx="1438275" cy="1428750"/>
        </a:xfrm>
        <a:prstGeom prst="rect">
          <a:avLst/>
        </a:prstGeom>
      </xdr:spPr>
    </xdr:pic>
  </etc:cellImage>
  <etc:cellImage>
    <xdr:pic>
      <xdr:nvPicPr>
        <xdr:cNvPr id="364" name="ID_CAD3D8E227B747968F5ACB862B1A22C6" descr="Picture"/>
        <xdr:cNvPicPr/>
      </xdr:nvPicPr>
      <xdr:blipFill>
        <a:blip r:embed="rId18" cstate="print"/>
        <a:stretch>
          <a:fillRect/>
        </a:stretch>
      </xdr:blipFill>
      <xdr:spPr>
        <a:xfrm>
          <a:off x="8534400" y="251793375"/>
          <a:ext cx="1438275" cy="1428750"/>
        </a:xfrm>
        <a:prstGeom prst="rect">
          <a:avLst/>
        </a:prstGeom>
      </xdr:spPr>
    </xdr:pic>
  </etc:cellImage>
  <etc:cellImage>
    <xdr:pic>
      <xdr:nvPicPr>
        <xdr:cNvPr id="362" name="ID_D47F61E9F46A4332B1104CCD4BA7B299" descr="Picture"/>
        <xdr:cNvPicPr/>
      </xdr:nvPicPr>
      <xdr:blipFill>
        <a:blip r:embed="rId19" cstate="print"/>
        <a:stretch>
          <a:fillRect/>
        </a:stretch>
      </xdr:blipFill>
      <xdr:spPr>
        <a:xfrm>
          <a:off x="8534400" y="250313825"/>
          <a:ext cx="1438275" cy="1428750"/>
        </a:xfrm>
        <a:prstGeom prst="rect">
          <a:avLst/>
        </a:prstGeom>
      </xdr:spPr>
    </xdr:pic>
  </etc:cellImage>
  <etc:cellImage>
    <xdr:pic>
      <xdr:nvPicPr>
        <xdr:cNvPr id="360" name="ID_142CE89AF00D44EEA30D43283161A115" descr="Picture"/>
        <xdr:cNvPicPr/>
      </xdr:nvPicPr>
      <xdr:blipFill>
        <a:blip r:embed="rId20" cstate="print"/>
        <a:stretch>
          <a:fillRect/>
        </a:stretch>
      </xdr:blipFill>
      <xdr:spPr>
        <a:xfrm>
          <a:off x="8534400" y="248834275"/>
          <a:ext cx="1438275" cy="1428750"/>
        </a:xfrm>
        <a:prstGeom prst="rect">
          <a:avLst/>
        </a:prstGeom>
      </xdr:spPr>
    </xdr:pic>
  </etc:cellImage>
  <etc:cellImage>
    <xdr:pic>
      <xdr:nvPicPr>
        <xdr:cNvPr id="358" name="ID_8A371CF119174E20A78587967CA433DF" descr="Picture"/>
        <xdr:cNvPicPr/>
      </xdr:nvPicPr>
      <xdr:blipFill>
        <a:blip r:embed="rId21" cstate="print"/>
        <a:stretch>
          <a:fillRect/>
        </a:stretch>
      </xdr:blipFill>
      <xdr:spPr>
        <a:xfrm>
          <a:off x="8534400" y="247354725"/>
          <a:ext cx="1438275" cy="1428750"/>
        </a:xfrm>
        <a:prstGeom prst="rect">
          <a:avLst/>
        </a:prstGeom>
      </xdr:spPr>
    </xdr:pic>
  </etc:cellImage>
  <etc:cellImage>
    <xdr:pic>
      <xdr:nvPicPr>
        <xdr:cNvPr id="355" name="ID_C1420976DA95454BB41DF313040BDEBB" descr="Picture"/>
        <xdr:cNvPicPr/>
      </xdr:nvPicPr>
      <xdr:blipFill>
        <a:blip r:embed="rId22" cstate="print"/>
        <a:stretch>
          <a:fillRect/>
        </a:stretch>
      </xdr:blipFill>
      <xdr:spPr>
        <a:xfrm>
          <a:off x="8534400" y="244738525"/>
          <a:ext cx="1438275" cy="1085850"/>
        </a:xfrm>
        <a:prstGeom prst="rect">
          <a:avLst/>
        </a:prstGeom>
      </xdr:spPr>
    </xdr:pic>
  </etc:cellImage>
  <etc:cellImage>
    <xdr:pic>
      <xdr:nvPicPr>
        <xdr:cNvPr id="352" name="ID_55EAFF7EBAF042A9906660F4A0AD062E" descr="Picture"/>
        <xdr:cNvPicPr/>
      </xdr:nvPicPr>
      <xdr:blipFill>
        <a:blip r:embed="rId23" cstate="print"/>
        <a:stretch>
          <a:fillRect/>
        </a:stretch>
      </xdr:blipFill>
      <xdr:spPr>
        <a:xfrm>
          <a:off x="8534400" y="243258975"/>
          <a:ext cx="1438275" cy="1428750"/>
        </a:xfrm>
        <a:prstGeom prst="rect">
          <a:avLst/>
        </a:prstGeom>
      </xdr:spPr>
    </xdr:pic>
  </etc:cellImage>
  <etc:cellImage>
    <xdr:pic>
      <xdr:nvPicPr>
        <xdr:cNvPr id="349" name="ID_A7DB6B9F6E964574BB5C8458FFA2CDBC" descr="Picture"/>
        <xdr:cNvPicPr/>
      </xdr:nvPicPr>
      <xdr:blipFill>
        <a:blip r:embed="rId24" cstate="print"/>
        <a:stretch>
          <a:fillRect/>
        </a:stretch>
      </xdr:blipFill>
      <xdr:spPr>
        <a:xfrm>
          <a:off x="8534400" y="241779425"/>
          <a:ext cx="1438275" cy="1428750"/>
        </a:xfrm>
        <a:prstGeom prst="rect">
          <a:avLst/>
        </a:prstGeom>
      </xdr:spPr>
    </xdr:pic>
  </etc:cellImage>
  <etc:cellImage>
    <xdr:pic>
      <xdr:nvPicPr>
        <xdr:cNvPr id="346" name="ID_ABB16B97D066441683E77A52C43E9F38" descr="Picture"/>
        <xdr:cNvPicPr/>
      </xdr:nvPicPr>
      <xdr:blipFill>
        <a:blip r:embed="rId25" cstate="print"/>
        <a:stretch>
          <a:fillRect/>
        </a:stretch>
      </xdr:blipFill>
      <xdr:spPr>
        <a:xfrm>
          <a:off x="8534400" y="240061750"/>
          <a:ext cx="1438275" cy="1133475"/>
        </a:xfrm>
        <a:prstGeom prst="rect">
          <a:avLst/>
        </a:prstGeom>
      </xdr:spPr>
    </xdr:pic>
  </etc:cellImage>
  <etc:cellImage>
    <xdr:pic>
      <xdr:nvPicPr>
        <xdr:cNvPr id="344" name="ID_500C1FFF9A1E44C1BD24F76B9BE9A383" descr="Picture"/>
        <xdr:cNvPicPr/>
      </xdr:nvPicPr>
      <xdr:blipFill>
        <a:blip r:embed="rId26" cstate="print"/>
        <a:stretch>
          <a:fillRect/>
        </a:stretch>
      </xdr:blipFill>
      <xdr:spPr>
        <a:xfrm>
          <a:off x="8534400" y="238582200"/>
          <a:ext cx="1438275" cy="1428750"/>
        </a:xfrm>
        <a:prstGeom prst="rect">
          <a:avLst/>
        </a:prstGeom>
      </xdr:spPr>
    </xdr:pic>
  </etc:cellImage>
  <etc:cellImage>
    <xdr:pic>
      <xdr:nvPicPr>
        <xdr:cNvPr id="342" name="ID_363C24859ABD4FCEA348454A082EC38A" descr="Picture"/>
        <xdr:cNvPicPr/>
      </xdr:nvPicPr>
      <xdr:blipFill>
        <a:blip r:embed="rId27" cstate="print"/>
        <a:stretch>
          <a:fillRect/>
        </a:stretch>
      </xdr:blipFill>
      <xdr:spPr>
        <a:xfrm>
          <a:off x="8534400" y="237102650"/>
          <a:ext cx="1438275" cy="1428750"/>
        </a:xfrm>
        <a:prstGeom prst="rect">
          <a:avLst/>
        </a:prstGeom>
      </xdr:spPr>
    </xdr:pic>
  </etc:cellImage>
  <etc:cellImage>
    <xdr:pic>
      <xdr:nvPicPr>
        <xdr:cNvPr id="340" name="ID_73BCA6C3D4B5470CBB859BAA9E37D06E" descr="Picture"/>
        <xdr:cNvPicPr/>
      </xdr:nvPicPr>
      <xdr:blipFill>
        <a:blip r:embed="rId28" cstate="print"/>
        <a:stretch>
          <a:fillRect/>
        </a:stretch>
      </xdr:blipFill>
      <xdr:spPr>
        <a:xfrm>
          <a:off x="8534400" y="235623100"/>
          <a:ext cx="1438275" cy="1428750"/>
        </a:xfrm>
        <a:prstGeom prst="rect">
          <a:avLst/>
        </a:prstGeom>
      </xdr:spPr>
    </xdr:pic>
  </etc:cellImage>
  <etc:cellImage>
    <xdr:pic>
      <xdr:nvPicPr>
        <xdr:cNvPr id="338" name="ID_D0A34E02EDD14F0D829C6B52D44F794C" descr="Picture"/>
        <xdr:cNvPicPr/>
      </xdr:nvPicPr>
      <xdr:blipFill>
        <a:blip r:embed="rId29" cstate="print"/>
        <a:stretch>
          <a:fillRect/>
        </a:stretch>
      </xdr:blipFill>
      <xdr:spPr>
        <a:xfrm>
          <a:off x="8534400" y="234143550"/>
          <a:ext cx="1438275" cy="1428750"/>
        </a:xfrm>
        <a:prstGeom prst="rect">
          <a:avLst/>
        </a:prstGeom>
      </xdr:spPr>
    </xdr:pic>
  </etc:cellImage>
  <etc:cellImage>
    <xdr:pic>
      <xdr:nvPicPr>
        <xdr:cNvPr id="336" name="ID_3C1DB1F1B19B48669F1F7A297CF59312" descr="Picture"/>
        <xdr:cNvPicPr/>
      </xdr:nvPicPr>
      <xdr:blipFill>
        <a:blip r:embed="rId30" cstate="print"/>
        <a:stretch>
          <a:fillRect/>
        </a:stretch>
      </xdr:blipFill>
      <xdr:spPr>
        <a:xfrm>
          <a:off x="8534400" y="232664000"/>
          <a:ext cx="1438275" cy="1428750"/>
        </a:xfrm>
        <a:prstGeom prst="rect">
          <a:avLst/>
        </a:prstGeom>
      </xdr:spPr>
    </xdr:pic>
  </etc:cellImage>
  <etc:cellImage>
    <xdr:pic>
      <xdr:nvPicPr>
        <xdr:cNvPr id="334" name="ID_BDD044768C014D36837EFCB319C6422B" descr="Picture"/>
        <xdr:cNvPicPr/>
      </xdr:nvPicPr>
      <xdr:blipFill>
        <a:blip r:embed="rId31" cstate="print"/>
        <a:stretch>
          <a:fillRect/>
        </a:stretch>
      </xdr:blipFill>
      <xdr:spPr>
        <a:xfrm>
          <a:off x="8534400" y="231184450"/>
          <a:ext cx="1438275" cy="1428750"/>
        </a:xfrm>
        <a:prstGeom prst="rect">
          <a:avLst/>
        </a:prstGeom>
      </xdr:spPr>
    </xdr:pic>
  </etc:cellImage>
  <etc:cellImage>
    <xdr:pic>
      <xdr:nvPicPr>
        <xdr:cNvPr id="332" name="ID_BA9C18D93D72402195191C9D79B5D53F" descr="Picture"/>
        <xdr:cNvPicPr/>
      </xdr:nvPicPr>
      <xdr:blipFill>
        <a:blip r:embed="rId32" cstate="print"/>
        <a:stretch>
          <a:fillRect/>
        </a:stretch>
      </xdr:blipFill>
      <xdr:spPr>
        <a:xfrm>
          <a:off x="8534400" y="229704900"/>
          <a:ext cx="1438275" cy="1428750"/>
        </a:xfrm>
        <a:prstGeom prst="rect">
          <a:avLst/>
        </a:prstGeom>
      </xdr:spPr>
    </xdr:pic>
  </etc:cellImage>
  <etc:cellImage>
    <xdr:pic>
      <xdr:nvPicPr>
        <xdr:cNvPr id="329" name="ID_1161CB95472B43FB9E88873D2140DDEE" descr="Picture"/>
        <xdr:cNvPicPr/>
      </xdr:nvPicPr>
      <xdr:blipFill>
        <a:blip r:embed="rId11" cstate="print"/>
        <a:stretch>
          <a:fillRect/>
        </a:stretch>
      </xdr:blipFill>
      <xdr:spPr>
        <a:xfrm>
          <a:off x="8534400" y="228225350"/>
          <a:ext cx="1438275" cy="1428750"/>
        </a:xfrm>
        <a:prstGeom prst="rect">
          <a:avLst/>
        </a:prstGeom>
      </xdr:spPr>
    </xdr:pic>
  </etc:cellImage>
  <etc:cellImage>
    <xdr:pic>
      <xdr:nvPicPr>
        <xdr:cNvPr id="326" name="ID_19516B44A88347B8A459BCEBC8100E90" descr="Picture"/>
        <xdr:cNvPicPr/>
      </xdr:nvPicPr>
      <xdr:blipFill>
        <a:blip r:embed="rId33" cstate="print"/>
        <a:stretch>
          <a:fillRect/>
        </a:stretch>
      </xdr:blipFill>
      <xdr:spPr>
        <a:xfrm>
          <a:off x="8534400" y="226745800"/>
          <a:ext cx="1438275" cy="1428750"/>
        </a:xfrm>
        <a:prstGeom prst="rect">
          <a:avLst/>
        </a:prstGeom>
      </xdr:spPr>
    </xdr:pic>
  </etc:cellImage>
  <etc:cellImage>
    <xdr:pic>
      <xdr:nvPicPr>
        <xdr:cNvPr id="323" name="ID_3513B54650EF4555A8F5EEEE1436A1B8" descr="Picture"/>
        <xdr:cNvPicPr/>
      </xdr:nvPicPr>
      <xdr:blipFill>
        <a:blip r:embed="rId34" cstate="print"/>
        <a:stretch>
          <a:fillRect/>
        </a:stretch>
      </xdr:blipFill>
      <xdr:spPr>
        <a:xfrm>
          <a:off x="8534400" y="225266250"/>
          <a:ext cx="1438275" cy="1428750"/>
        </a:xfrm>
        <a:prstGeom prst="rect">
          <a:avLst/>
        </a:prstGeom>
      </xdr:spPr>
    </xdr:pic>
  </etc:cellImage>
  <etc:cellImage>
    <xdr:pic>
      <xdr:nvPicPr>
        <xdr:cNvPr id="321" name="ID_1CB1C2E9AB654AF8BE019285BF901056" descr="Picture"/>
        <xdr:cNvPicPr/>
      </xdr:nvPicPr>
      <xdr:blipFill>
        <a:blip r:embed="rId35" cstate="print"/>
        <a:stretch>
          <a:fillRect/>
        </a:stretch>
      </xdr:blipFill>
      <xdr:spPr>
        <a:xfrm>
          <a:off x="8534400" y="223786700"/>
          <a:ext cx="1438275" cy="1428750"/>
        </a:xfrm>
        <a:prstGeom prst="rect">
          <a:avLst/>
        </a:prstGeom>
      </xdr:spPr>
    </xdr:pic>
  </etc:cellImage>
  <etc:cellImage>
    <xdr:pic>
      <xdr:nvPicPr>
        <xdr:cNvPr id="318" name="ID_FBC1DC030BC64BD7BFD2A2E3FD0774DE" descr="Picture"/>
        <xdr:cNvPicPr/>
      </xdr:nvPicPr>
      <xdr:blipFill>
        <a:blip r:embed="rId36" cstate="print"/>
        <a:stretch>
          <a:fillRect/>
        </a:stretch>
      </xdr:blipFill>
      <xdr:spPr>
        <a:xfrm>
          <a:off x="8534400" y="222307150"/>
          <a:ext cx="1438275" cy="1428750"/>
        </a:xfrm>
        <a:prstGeom prst="rect">
          <a:avLst/>
        </a:prstGeom>
      </xdr:spPr>
    </xdr:pic>
  </etc:cellImage>
  <etc:cellImage>
    <xdr:pic>
      <xdr:nvPicPr>
        <xdr:cNvPr id="316" name="ID_FB2E639FB07A4EC5A425DF08F6BF3AF4" descr="Picture"/>
        <xdr:cNvPicPr/>
      </xdr:nvPicPr>
      <xdr:blipFill>
        <a:blip r:embed="rId29" cstate="print"/>
        <a:stretch>
          <a:fillRect/>
        </a:stretch>
      </xdr:blipFill>
      <xdr:spPr>
        <a:xfrm>
          <a:off x="8534400" y="220827600"/>
          <a:ext cx="1438275" cy="1428750"/>
        </a:xfrm>
        <a:prstGeom prst="rect">
          <a:avLst/>
        </a:prstGeom>
      </xdr:spPr>
    </xdr:pic>
  </etc:cellImage>
  <etc:cellImage>
    <xdr:pic>
      <xdr:nvPicPr>
        <xdr:cNvPr id="314" name="ID_0A44E72E0F5F40CCBE5D56EA9E0482AD" descr="Picture"/>
        <xdr:cNvPicPr/>
      </xdr:nvPicPr>
      <xdr:blipFill>
        <a:blip r:embed="rId27" cstate="print"/>
        <a:stretch>
          <a:fillRect/>
        </a:stretch>
      </xdr:blipFill>
      <xdr:spPr>
        <a:xfrm>
          <a:off x="8534400" y="219348050"/>
          <a:ext cx="1438275" cy="1428750"/>
        </a:xfrm>
        <a:prstGeom prst="rect">
          <a:avLst/>
        </a:prstGeom>
      </xdr:spPr>
    </xdr:pic>
  </etc:cellImage>
  <etc:cellImage>
    <xdr:pic>
      <xdr:nvPicPr>
        <xdr:cNvPr id="311" name="ID_EDB8452270814F05AEC371E0226049A8" descr="Picture"/>
        <xdr:cNvPicPr/>
      </xdr:nvPicPr>
      <xdr:blipFill>
        <a:blip r:embed="rId37" cstate="print"/>
        <a:stretch>
          <a:fillRect/>
        </a:stretch>
      </xdr:blipFill>
      <xdr:spPr>
        <a:xfrm>
          <a:off x="8534400" y="217868500"/>
          <a:ext cx="1438275" cy="1428750"/>
        </a:xfrm>
        <a:prstGeom prst="rect">
          <a:avLst/>
        </a:prstGeom>
      </xdr:spPr>
    </xdr:pic>
  </etc:cellImage>
  <etc:cellImage>
    <xdr:pic>
      <xdr:nvPicPr>
        <xdr:cNvPr id="308" name="ID_362541FC3F0D4CDFAB0AF5D895229F77" descr="Picture"/>
        <xdr:cNvPicPr/>
      </xdr:nvPicPr>
      <xdr:blipFill>
        <a:blip r:embed="rId38" cstate="print"/>
        <a:stretch>
          <a:fillRect/>
        </a:stretch>
      </xdr:blipFill>
      <xdr:spPr>
        <a:xfrm>
          <a:off x="8534400" y="216388950"/>
          <a:ext cx="1438275" cy="1428750"/>
        </a:xfrm>
        <a:prstGeom prst="rect">
          <a:avLst/>
        </a:prstGeom>
      </xdr:spPr>
    </xdr:pic>
  </etc:cellImage>
  <etc:cellImage>
    <xdr:pic>
      <xdr:nvPicPr>
        <xdr:cNvPr id="305" name="ID_EE80FAA3EB0940DDAE71A402CB8319AC" descr="Picture"/>
        <xdr:cNvPicPr/>
      </xdr:nvPicPr>
      <xdr:blipFill>
        <a:blip r:embed="rId39" cstate="print"/>
        <a:stretch>
          <a:fillRect/>
        </a:stretch>
      </xdr:blipFill>
      <xdr:spPr>
        <a:xfrm>
          <a:off x="8534400" y="214909400"/>
          <a:ext cx="1438275" cy="1428750"/>
        </a:xfrm>
        <a:prstGeom prst="rect">
          <a:avLst/>
        </a:prstGeom>
      </xdr:spPr>
    </xdr:pic>
  </etc:cellImage>
  <etc:cellImage>
    <xdr:pic>
      <xdr:nvPicPr>
        <xdr:cNvPr id="303" name="ID_407A64CD73AA4552A80E5000A2B5538B" descr="Picture"/>
        <xdr:cNvPicPr/>
      </xdr:nvPicPr>
      <xdr:blipFill>
        <a:blip r:embed="rId40" cstate="print"/>
        <a:stretch>
          <a:fillRect/>
        </a:stretch>
      </xdr:blipFill>
      <xdr:spPr>
        <a:xfrm>
          <a:off x="8534400" y="213429850"/>
          <a:ext cx="1438275" cy="1428750"/>
        </a:xfrm>
        <a:prstGeom prst="rect">
          <a:avLst/>
        </a:prstGeom>
      </xdr:spPr>
    </xdr:pic>
  </etc:cellImage>
  <etc:cellImage>
    <xdr:pic>
      <xdr:nvPicPr>
        <xdr:cNvPr id="300" name="ID_311ECC5A1B5A47A98BEF1EF4241ABB6E" descr="Picture"/>
        <xdr:cNvPicPr/>
      </xdr:nvPicPr>
      <xdr:blipFill>
        <a:blip r:embed="rId41" cstate="print"/>
        <a:stretch>
          <a:fillRect/>
        </a:stretch>
      </xdr:blipFill>
      <xdr:spPr>
        <a:xfrm>
          <a:off x="8534400" y="211950300"/>
          <a:ext cx="1438275" cy="1428750"/>
        </a:xfrm>
        <a:prstGeom prst="rect">
          <a:avLst/>
        </a:prstGeom>
      </xdr:spPr>
    </xdr:pic>
  </etc:cellImage>
  <etc:cellImage>
    <xdr:pic>
      <xdr:nvPicPr>
        <xdr:cNvPr id="298" name="ID_99AFBEFABDDF41D499A10DB997667D1B" descr="Picture"/>
        <xdr:cNvPicPr/>
      </xdr:nvPicPr>
      <xdr:blipFill>
        <a:blip r:embed="rId42" cstate="print"/>
        <a:stretch>
          <a:fillRect/>
        </a:stretch>
      </xdr:blipFill>
      <xdr:spPr>
        <a:xfrm>
          <a:off x="8534400" y="210470750"/>
          <a:ext cx="1438275" cy="1428750"/>
        </a:xfrm>
        <a:prstGeom prst="rect">
          <a:avLst/>
        </a:prstGeom>
      </xdr:spPr>
    </xdr:pic>
  </etc:cellImage>
  <etc:cellImage>
    <xdr:pic>
      <xdr:nvPicPr>
        <xdr:cNvPr id="296" name="ID_575C7B32B59146E682C1A57E7330F121" descr="Picture"/>
        <xdr:cNvPicPr/>
      </xdr:nvPicPr>
      <xdr:blipFill>
        <a:blip r:embed="rId43" cstate="print"/>
        <a:stretch>
          <a:fillRect/>
        </a:stretch>
      </xdr:blipFill>
      <xdr:spPr>
        <a:xfrm>
          <a:off x="8534400" y="208991200"/>
          <a:ext cx="1438275" cy="1428750"/>
        </a:xfrm>
        <a:prstGeom prst="rect">
          <a:avLst/>
        </a:prstGeom>
      </xdr:spPr>
    </xdr:pic>
  </etc:cellImage>
  <etc:cellImage>
    <xdr:pic>
      <xdr:nvPicPr>
        <xdr:cNvPr id="294" name="ID_BB022E8075AA4E018643F26DE03C5DAC" descr="Picture"/>
        <xdr:cNvPicPr/>
      </xdr:nvPicPr>
      <xdr:blipFill>
        <a:blip r:embed="rId44" cstate="print"/>
        <a:stretch>
          <a:fillRect/>
        </a:stretch>
      </xdr:blipFill>
      <xdr:spPr>
        <a:xfrm>
          <a:off x="8534400" y="207511650"/>
          <a:ext cx="1438275" cy="1428750"/>
        </a:xfrm>
        <a:prstGeom prst="rect">
          <a:avLst/>
        </a:prstGeom>
      </xdr:spPr>
    </xdr:pic>
  </etc:cellImage>
  <etc:cellImage>
    <xdr:pic>
      <xdr:nvPicPr>
        <xdr:cNvPr id="292" name="ID_A9C3BC0DAB434E638191A022C9F94F82" descr="Picture"/>
        <xdr:cNvPicPr/>
      </xdr:nvPicPr>
      <xdr:blipFill>
        <a:blip r:embed="rId45" cstate="print"/>
        <a:stretch>
          <a:fillRect/>
        </a:stretch>
      </xdr:blipFill>
      <xdr:spPr>
        <a:xfrm>
          <a:off x="8534400" y="206032100"/>
          <a:ext cx="1438275" cy="1428750"/>
        </a:xfrm>
        <a:prstGeom prst="rect">
          <a:avLst/>
        </a:prstGeom>
      </xdr:spPr>
    </xdr:pic>
  </etc:cellImage>
  <etc:cellImage>
    <xdr:pic>
      <xdr:nvPicPr>
        <xdr:cNvPr id="290" name="ID_59DA4DB50B9F4AD085561A09A7A53E28" descr="Picture"/>
        <xdr:cNvPicPr/>
      </xdr:nvPicPr>
      <xdr:blipFill>
        <a:blip r:embed="rId46" cstate="print"/>
        <a:stretch>
          <a:fillRect/>
        </a:stretch>
      </xdr:blipFill>
      <xdr:spPr>
        <a:xfrm>
          <a:off x="8534400" y="204552550"/>
          <a:ext cx="1438275" cy="1428750"/>
        </a:xfrm>
        <a:prstGeom prst="rect">
          <a:avLst/>
        </a:prstGeom>
      </xdr:spPr>
    </xdr:pic>
  </etc:cellImage>
  <etc:cellImage>
    <xdr:pic>
      <xdr:nvPicPr>
        <xdr:cNvPr id="288" name="ID_D8C86A5839CD4AA5A65DEF3E50C7092A" descr="Picture"/>
        <xdr:cNvPicPr/>
      </xdr:nvPicPr>
      <xdr:blipFill>
        <a:blip r:embed="rId47" cstate="print"/>
        <a:stretch>
          <a:fillRect/>
        </a:stretch>
      </xdr:blipFill>
      <xdr:spPr>
        <a:xfrm>
          <a:off x="8534400" y="203073000"/>
          <a:ext cx="1438275" cy="1428750"/>
        </a:xfrm>
        <a:prstGeom prst="rect">
          <a:avLst/>
        </a:prstGeom>
      </xdr:spPr>
    </xdr:pic>
  </etc:cellImage>
  <etc:cellImage>
    <xdr:pic>
      <xdr:nvPicPr>
        <xdr:cNvPr id="286" name="ID_4A752F6222B547CA804B949A4D874350" descr="Picture"/>
        <xdr:cNvPicPr/>
      </xdr:nvPicPr>
      <xdr:blipFill>
        <a:blip r:embed="rId48" cstate="print"/>
        <a:stretch>
          <a:fillRect/>
        </a:stretch>
      </xdr:blipFill>
      <xdr:spPr>
        <a:xfrm>
          <a:off x="8534400" y="201593450"/>
          <a:ext cx="1438275" cy="1428750"/>
        </a:xfrm>
        <a:prstGeom prst="rect">
          <a:avLst/>
        </a:prstGeom>
      </xdr:spPr>
    </xdr:pic>
  </etc:cellImage>
  <etc:cellImage>
    <xdr:pic>
      <xdr:nvPicPr>
        <xdr:cNvPr id="284" name="ID_5B7200EDD8E74844A22450FF7DBAD872" descr="Picture"/>
        <xdr:cNvPicPr/>
      </xdr:nvPicPr>
      <xdr:blipFill>
        <a:blip r:embed="rId49" cstate="print"/>
        <a:stretch>
          <a:fillRect/>
        </a:stretch>
      </xdr:blipFill>
      <xdr:spPr>
        <a:xfrm>
          <a:off x="8534400" y="200113900"/>
          <a:ext cx="1438275" cy="1428750"/>
        </a:xfrm>
        <a:prstGeom prst="rect">
          <a:avLst/>
        </a:prstGeom>
      </xdr:spPr>
    </xdr:pic>
  </etc:cellImage>
  <etc:cellImage>
    <xdr:pic>
      <xdr:nvPicPr>
        <xdr:cNvPr id="282" name="ID_0F1616CECC154DD5A7FD8E3FDD723812" descr="Picture"/>
        <xdr:cNvPicPr/>
      </xdr:nvPicPr>
      <xdr:blipFill>
        <a:blip r:embed="rId43" cstate="print"/>
        <a:stretch>
          <a:fillRect/>
        </a:stretch>
      </xdr:blipFill>
      <xdr:spPr>
        <a:xfrm>
          <a:off x="8534400" y="198634350"/>
          <a:ext cx="1438275" cy="1428750"/>
        </a:xfrm>
        <a:prstGeom prst="rect">
          <a:avLst/>
        </a:prstGeom>
      </xdr:spPr>
    </xdr:pic>
  </etc:cellImage>
  <etc:cellImage>
    <xdr:pic>
      <xdr:nvPicPr>
        <xdr:cNvPr id="279" name="ID_5DEAF490E6694560B01C1BB8AC0FFDCD" descr="Picture"/>
        <xdr:cNvPicPr/>
      </xdr:nvPicPr>
      <xdr:blipFill>
        <a:blip r:embed="rId50" cstate="print"/>
        <a:stretch>
          <a:fillRect/>
        </a:stretch>
      </xdr:blipFill>
      <xdr:spPr>
        <a:xfrm>
          <a:off x="8534400" y="197154800"/>
          <a:ext cx="1438275" cy="1428750"/>
        </a:xfrm>
        <a:prstGeom prst="rect">
          <a:avLst/>
        </a:prstGeom>
      </xdr:spPr>
    </xdr:pic>
  </etc:cellImage>
  <etc:cellImage>
    <xdr:pic>
      <xdr:nvPicPr>
        <xdr:cNvPr id="276" name="ID_7CDDCF3652D1445698B431BACF2977E1" descr="Picture"/>
        <xdr:cNvPicPr/>
      </xdr:nvPicPr>
      <xdr:blipFill>
        <a:blip r:embed="rId51" cstate="print"/>
        <a:stretch>
          <a:fillRect/>
        </a:stretch>
      </xdr:blipFill>
      <xdr:spPr>
        <a:xfrm>
          <a:off x="8534400" y="196018150"/>
          <a:ext cx="1438275" cy="1085850"/>
        </a:xfrm>
        <a:prstGeom prst="rect">
          <a:avLst/>
        </a:prstGeom>
      </xdr:spPr>
    </xdr:pic>
  </etc:cellImage>
  <etc:cellImage>
    <xdr:pic>
      <xdr:nvPicPr>
        <xdr:cNvPr id="273" name="ID_888C15487E5D47238A7BE0C1AD94333A" descr="Picture"/>
        <xdr:cNvPicPr/>
      </xdr:nvPicPr>
      <xdr:blipFill>
        <a:blip r:embed="rId52" cstate="print"/>
        <a:stretch>
          <a:fillRect/>
        </a:stretch>
      </xdr:blipFill>
      <xdr:spPr>
        <a:xfrm>
          <a:off x="8534400" y="194881500"/>
          <a:ext cx="1438275" cy="1085850"/>
        </a:xfrm>
        <a:prstGeom prst="rect">
          <a:avLst/>
        </a:prstGeom>
      </xdr:spPr>
    </xdr:pic>
  </etc:cellImage>
  <etc:cellImage>
    <xdr:pic>
      <xdr:nvPicPr>
        <xdr:cNvPr id="270" name="ID_AE76DA678B9840489C42777503DED857" descr="Picture"/>
        <xdr:cNvPicPr/>
      </xdr:nvPicPr>
      <xdr:blipFill>
        <a:blip r:embed="rId53" cstate="print"/>
        <a:stretch>
          <a:fillRect/>
        </a:stretch>
      </xdr:blipFill>
      <xdr:spPr>
        <a:xfrm>
          <a:off x="8534400" y="193554350"/>
          <a:ext cx="1438275" cy="1085850"/>
        </a:xfrm>
        <a:prstGeom prst="rect">
          <a:avLst/>
        </a:prstGeom>
      </xdr:spPr>
    </xdr:pic>
  </etc:cellImage>
  <etc:cellImage>
    <xdr:pic>
      <xdr:nvPicPr>
        <xdr:cNvPr id="268" name="ID_F4F6F15C824C4802BDDEB3C585D54834" descr="Picture"/>
        <xdr:cNvPicPr/>
      </xdr:nvPicPr>
      <xdr:blipFill>
        <a:blip r:embed="rId54" cstate="print"/>
        <a:stretch>
          <a:fillRect/>
        </a:stretch>
      </xdr:blipFill>
      <xdr:spPr>
        <a:xfrm>
          <a:off x="8534400" y="192074800"/>
          <a:ext cx="1438275" cy="1428750"/>
        </a:xfrm>
        <a:prstGeom prst="rect">
          <a:avLst/>
        </a:prstGeom>
      </xdr:spPr>
    </xdr:pic>
  </etc:cellImage>
  <etc:cellImage>
    <xdr:pic>
      <xdr:nvPicPr>
        <xdr:cNvPr id="266" name="ID_C0D1CDB5A333499AB3E1F31E6CEB5A0A" descr="Picture"/>
        <xdr:cNvPicPr/>
      </xdr:nvPicPr>
      <xdr:blipFill>
        <a:blip r:embed="rId55" cstate="print"/>
        <a:stretch>
          <a:fillRect/>
        </a:stretch>
      </xdr:blipFill>
      <xdr:spPr>
        <a:xfrm>
          <a:off x="8534400" y="190595250"/>
          <a:ext cx="1438275" cy="1428750"/>
        </a:xfrm>
        <a:prstGeom prst="rect">
          <a:avLst/>
        </a:prstGeom>
      </xdr:spPr>
    </xdr:pic>
  </etc:cellImage>
  <etc:cellImage>
    <xdr:pic>
      <xdr:nvPicPr>
        <xdr:cNvPr id="264" name="ID_DF6E9484CD3C4C5B825D66448629D6F7" descr="Picture"/>
        <xdr:cNvPicPr/>
      </xdr:nvPicPr>
      <xdr:blipFill>
        <a:blip r:embed="rId56" cstate="print"/>
        <a:stretch>
          <a:fillRect/>
        </a:stretch>
      </xdr:blipFill>
      <xdr:spPr>
        <a:xfrm>
          <a:off x="8534400" y="189115700"/>
          <a:ext cx="1438275" cy="1428750"/>
        </a:xfrm>
        <a:prstGeom prst="rect">
          <a:avLst/>
        </a:prstGeom>
      </xdr:spPr>
    </xdr:pic>
  </etc:cellImage>
  <etc:cellImage>
    <xdr:pic>
      <xdr:nvPicPr>
        <xdr:cNvPr id="262" name="ID_A58F17FF164E451BB40CAC098445FCD1" descr="Picture"/>
        <xdr:cNvPicPr/>
      </xdr:nvPicPr>
      <xdr:blipFill>
        <a:blip r:embed="rId57" cstate="print"/>
        <a:stretch>
          <a:fillRect/>
        </a:stretch>
      </xdr:blipFill>
      <xdr:spPr>
        <a:xfrm>
          <a:off x="8534400" y="187636150"/>
          <a:ext cx="1438275" cy="1428750"/>
        </a:xfrm>
        <a:prstGeom prst="rect">
          <a:avLst/>
        </a:prstGeom>
      </xdr:spPr>
    </xdr:pic>
  </etc:cellImage>
  <etc:cellImage>
    <xdr:pic>
      <xdr:nvPicPr>
        <xdr:cNvPr id="260" name="ID_37CD7B97E4D2488AA704BCA0C448331E" descr="Picture"/>
        <xdr:cNvPicPr/>
      </xdr:nvPicPr>
      <xdr:blipFill>
        <a:blip r:embed="rId58" cstate="print"/>
        <a:stretch>
          <a:fillRect/>
        </a:stretch>
      </xdr:blipFill>
      <xdr:spPr>
        <a:xfrm>
          <a:off x="8534400" y="186156600"/>
          <a:ext cx="1438275" cy="1428750"/>
        </a:xfrm>
        <a:prstGeom prst="rect">
          <a:avLst/>
        </a:prstGeom>
      </xdr:spPr>
    </xdr:pic>
  </etc:cellImage>
  <etc:cellImage>
    <xdr:pic>
      <xdr:nvPicPr>
        <xdr:cNvPr id="258" name="ID_9EC173F8C2384A6A930296F7077AC247" descr="Picture"/>
        <xdr:cNvPicPr/>
      </xdr:nvPicPr>
      <xdr:blipFill>
        <a:blip r:embed="rId59" cstate="print"/>
        <a:stretch>
          <a:fillRect/>
        </a:stretch>
      </xdr:blipFill>
      <xdr:spPr>
        <a:xfrm>
          <a:off x="8534400" y="184677050"/>
          <a:ext cx="1438275" cy="1428750"/>
        </a:xfrm>
        <a:prstGeom prst="rect">
          <a:avLst/>
        </a:prstGeom>
      </xdr:spPr>
    </xdr:pic>
  </etc:cellImage>
  <etc:cellImage>
    <xdr:pic>
      <xdr:nvPicPr>
        <xdr:cNvPr id="256" name="ID_B816CB5237704CDA91C8032C357AF26D" descr="Picture"/>
        <xdr:cNvPicPr/>
      </xdr:nvPicPr>
      <xdr:blipFill>
        <a:blip r:embed="rId60" cstate="print"/>
        <a:stretch>
          <a:fillRect/>
        </a:stretch>
      </xdr:blipFill>
      <xdr:spPr>
        <a:xfrm>
          <a:off x="8534400" y="183197500"/>
          <a:ext cx="1438275" cy="1428750"/>
        </a:xfrm>
        <a:prstGeom prst="rect">
          <a:avLst/>
        </a:prstGeom>
      </xdr:spPr>
    </xdr:pic>
  </etc:cellImage>
  <etc:cellImage>
    <xdr:pic>
      <xdr:nvPicPr>
        <xdr:cNvPr id="254" name="ID_2DF977812842461EA03DD06526C75F8C" descr="Picture"/>
        <xdr:cNvPicPr/>
      </xdr:nvPicPr>
      <xdr:blipFill>
        <a:blip r:embed="rId61" cstate="print"/>
        <a:stretch>
          <a:fillRect/>
        </a:stretch>
      </xdr:blipFill>
      <xdr:spPr>
        <a:xfrm>
          <a:off x="8534400" y="181717950"/>
          <a:ext cx="1438275" cy="1428750"/>
        </a:xfrm>
        <a:prstGeom prst="rect">
          <a:avLst/>
        </a:prstGeom>
      </xdr:spPr>
    </xdr:pic>
  </etc:cellImage>
  <etc:cellImage>
    <xdr:pic>
      <xdr:nvPicPr>
        <xdr:cNvPr id="251" name="ID_3EBE6378277B4B199664AAE855F49CF1" descr="Picture"/>
        <xdr:cNvPicPr/>
      </xdr:nvPicPr>
      <xdr:blipFill>
        <a:blip r:embed="rId62" cstate="print"/>
        <a:stretch>
          <a:fillRect/>
        </a:stretch>
      </xdr:blipFill>
      <xdr:spPr>
        <a:xfrm>
          <a:off x="8534400" y="180238400"/>
          <a:ext cx="1438275" cy="1428750"/>
        </a:xfrm>
        <a:prstGeom prst="rect">
          <a:avLst/>
        </a:prstGeom>
      </xdr:spPr>
    </xdr:pic>
  </etc:cellImage>
  <etc:cellImage>
    <xdr:pic>
      <xdr:nvPicPr>
        <xdr:cNvPr id="248" name="ID_A126FB4D3D7448A791CA16A088779A01" descr="Picture"/>
        <xdr:cNvPicPr/>
      </xdr:nvPicPr>
      <xdr:blipFill>
        <a:blip r:embed="rId63" cstate="print"/>
        <a:stretch>
          <a:fillRect/>
        </a:stretch>
      </xdr:blipFill>
      <xdr:spPr>
        <a:xfrm>
          <a:off x="8534400" y="178758850"/>
          <a:ext cx="1438275" cy="1428750"/>
        </a:xfrm>
        <a:prstGeom prst="rect">
          <a:avLst/>
        </a:prstGeom>
      </xdr:spPr>
    </xdr:pic>
  </etc:cellImage>
  <etc:cellImage>
    <xdr:pic>
      <xdr:nvPicPr>
        <xdr:cNvPr id="245" name="ID_36630784EE124BF3A408551E6150A732" descr="Picture"/>
        <xdr:cNvPicPr/>
      </xdr:nvPicPr>
      <xdr:blipFill>
        <a:blip r:embed="rId64" cstate="print"/>
        <a:stretch>
          <a:fillRect/>
        </a:stretch>
      </xdr:blipFill>
      <xdr:spPr>
        <a:xfrm>
          <a:off x="8534400" y="177279300"/>
          <a:ext cx="1438275" cy="1428750"/>
        </a:xfrm>
        <a:prstGeom prst="rect">
          <a:avLst/>
        </a:prstGeom>
      </xdr:spPr>
    </xdr:pic>
  </etc:cellImage>
  <etc:cellImage>
    <xdr:pic>
      <xdr:nvPicPr>
        <xdr:cNvPr id="243" name="ID_40E727B8D01F41279145BEEADB1B2998" descr="Picture"/>
        <xdr:cNvPicPr/>
      </xdr:nvPicPr>
      <xdr:blipFill>
        <a:blip r:embed="rId65" cstate="print"/>
        <a:stretch>
          <a:fillRect/>
        </a:stretch>
      </xdr:blipFill>
      <xdr:spPr>
        <a:xfrm>
          <a:off x="8534400" y="175799750"/>
          <a:ext cx="1438275" cy="1428750"/>
        </a:xfrm>
        <a:prstGeom prst="rect">
          <a:avLst/>
        </a:prstGeom>
      </xdr:spPr>
    </xdr:pic>
  </etc:cellImage>
  <etc:cellImage>
    <xdr:pic>
      <xdr:nvPicPr>
        <xdr:cNvPr id="240" name="ID_B344CB53D4504DF9BB14A06FCB534D74" descr="Picture"/>
        <xdr:cNvPicPr/>
      </xdr:nvPicPr>
      <xdr:blipFill>
        <a:blip r:embed="rId66" cstate="print"/>
        <a:stretch>
          <a:fillRect/>
        </a:stretch>
      </xdr:blipFill>
      <xdr:spPr>
        <a:xfrm>
          <a:off x="8534400" y="174320200"/>
          <a:ext cx="1438275" cy="1428750"/>
        </a:xfrm>
        <a:prstGeom prst="rect">
          <a:avLst/>
        </a:prstGeom>
      </xdr:spPr>
    </xdr:pic>
  </etc:cellImage>
  <etc:cellImage>
    <xdr:pic>
      <xdr:nvPicPr>
        <xdr:cNvPr id="238" name="ID_F60612A7FBD247F3966F382453555A32" descr="Picture"/>
        <xdr:cNvPicPr/>
      </xdr:nvPicPr>
      <xdr:blipFill>
        <a:blip r:embed="rId67" cstate="print"/>
        <a:stretch>
          <a:fillRect/>
        </a:stretch>
      </xdr:blipFill>
      <xdr:spPr>
        <a:xfrm>
          <a:off x="8534400" y="172840650"/>
          <a:ext cx="1438275" cy="1428750"/>
        </a:xfrm>
        <a:prstGeom prst="rect">
          <a:avLst/>
        </a:prstGeom>
      </xdr:spPr>
    </xdr:pic>
  </etc:cellImage>
  <etc:cellImage>
    <xdr:pic>
      <xdr:nvPicPr>
        <xdr:cNvPr id="236" name="ID_4611126BD99C46EDA9EE784A0E96495A" descr="Picture"/>
        <xdr:cNvPicPr/>
      </xdr:nvPicPr>
      <xdr:blipFill>
        <a:blip r:embed="rId68" cstate="print"/>
        <a:stretch>
          <a:fillRect/>
        </a:stretch>
      </xdr:blipFill>
      <xdr:spPr>
        <a:xfrm>
          <a:off x="8534400" y="171361100"/>
          <a:ext cx="1438275" cy="1428750"/>
        </a:xfrm>
        <a:prstGeom prst="rect">
          <a:avLst/>
        </a:prstGeom>
      </xdr:spPr>
    </xdr:pic>
  </etc:cellImage>
  <etc:cellImage>
    <xdr:pic>
      <xdr:nvPicPr>
        <xdr:cNvPr id="234" name="ID_38271D23F2B14D99BDF43A93414520B6" descr="Picture"/>
        <xdr:cNvPicPr/>
      </xdr:nvPicPr>
      <xdr:blipFill>
        <a:blip r:embed="rId69" cstate="print"/>
        <a:stretch>
          <a:fillRect/>
        </a:stretch>
      </xdr:blipFill>
      <xdr:spPr>
        <a:xfrm>
          <a:off x="8534400" y="169881550"/>
          <a:ext cx="1438275" cy="1428750"/>
        </a:xfrm>
        <a:prstGeom prst="rect">
          <a:avLst/>
        </a:prstGeom>
      </xdr:spPr>
    </xdr:pic>
  </etc:cellImage>
  <etc:cellImage>
    <xdr:pic>
      <xdr:nvPicPr>
        <xdr:cNvPr id="232" name="ID_EBC5DC5074E743029E442155B38A73F4" descr="Picture"/>
        <xdr:cNvPicPr/>
      </xdr:nvPicPr>
      <xdr:blipFill>
        <a:blip r:embed="rId70" cstate="print"/>
        <a:stretch>
          <a:fillRect/>
        </a:stretch>
      </xdr:blipFill>
      <xdr:spPr>
        <a:xfrm>
          <a:off x="8534400" y="168402000"/>
          <a:ext cx="1438275" cy="1428750"/>
        </a:xfrm>
        <a:prstGeom prst="rect">
          <a:avLst/>
        </a:prstGeom>
      </xdr:spPr>
    </xdr:pic>
  </etc:cellImage>
  <etc:cellImage>
    <xdr:pic>
      <xdr:nvPicPr>
        <xdr:cNvPr id="230" name="ID_5E6FEF8F83694AFC950A432484B7E968" descr="Picture"/>
        <xdr:cNvPicPr/>
      </xdr:nvPicPr>
      <xdr:blipFill>
        <a:blip r:embed="rId71" cstate="print"/>
        <a:stretch>
          <a:fillRect/>
        </a:stretch>
      </xdr:blipFill>
      <xdr:spPr>
        <a:xfrm>
          <a:off x="8534400" y="166922450"/>
          <a:ext cx="1438275" cy="1428750"/>
        </a:xfrm>
        <a:prstGeom prst="rect">
          <a:avLst/>
        </a:prstGeom>
      </xdr:spPr>
    </xdr:pic>
  </etc:cellImage>
  <etc:cellImage>
    <xdr:pic>
      <xdr:nvPicPr>
        <xdr:cNvPr id="228" name="ID_12B971EEC59041AF9CFE9D598FF52687" descr="Picture"/>
        <xdr:cNvPicPr/>
      </xdr:nvPicPr>
      <xdr:blipFill>
        <a:blip r:embed="rId8" cstate="print"/>
        <a:stretch>
          <a:fillRect/>
        </a:stretch>
      </xdr:blipFill>
      <xdr:spPr>
        <a:xfrm>
          <a:off x="8534400" y="165442900"/>
          <a:ext cx="1438275" cy="1428750"/>
        </a:xfrm>
        <a:prstGeom prst="rect">
          <a:avLst/>
        </a:prstGeom>
      </xdr:spPr>
    </xdr:pic>
  </etc:cellImage>
  <etc:cellImage>
    <xdr:pic>
      <xdr:nvPicPr>
        <xdr:cNvPr id="226" name="ID_294D4EB6287241348BE55690AAA89EAD" descr="Picture"/>
        <xdr:cNvPicPr/>
      </xdr:nvPicPr>
      <xdr:blipFill>
        <a:blip r:embed="rId9" cstate="print"/>
        <a:stretch>
          <a:fillRect/>
        </a:stretch>
      </xdr:blipFill>
      <xdr:spPr>
        <a:xfrm>
          <a:off x="8534400" y="163963350"/>
          <a:ext cx="1438275" cy="1428750"/>
        </a:xfrm>
        <a:prstGeom prst="rect">
          <a:avLst/>
        </a:prstGeom>
      </xdr:spPr>
    </xdr:pic>
  </etc:cellImage>
  <etc:cellImage>
    <xdr:pic>
      <xdr:nvPicPr>
        <xdr:cNvPr id="224" name="ID_D62A417DB0FC42E0A2EE52EC43F6C81C" descr="Picture"/>
        <xdr:cNvPicPr/>
      </xdr:nvPicPr>
      <xdr:blipFill>
        <a:blip r:embed="rId10" cstate="print"/>
        <a:stretch>
          <a:fillRect/>
        </a:stretch>
      </xdr:blipFill>
      <xdr:spPr>
        <a:xfrm>
          <a:off x="8534400" y="162483800"/>
          <a:ext cx="1438275" cy="1428750"/>
        </a:xfrm>
        <a:prstGeom prst="rect">
          <a:avLst/>
        </a:prstGeom>
      </xdr:spPr>
    </xdr:pic>
  </etc:cellImage>
  <etc:cellImage>
    <xdr:pic>
      <xdr:nvPicPr>
        <xdr:cNvPr id="223" name="ID_1BD382578DDE4D6DA3190689D707D176" descr="Picture"/>
        <xdr:cNvPicPr/>
      </xdr:nvPicPr>
      <xdr:blipFill>
        <a:blip r:embed="rId72" cstate="print"/>
        <a:stretch>
          <a:fillRect/>
        </a:stretch>
      </xdr:blipFill>
      <xdr:spPr>
        <a:xfrm>
          <a:off x="8534400" y="161347150"/>
          <a:ext cx="1438275" cy="1085850"/>
        </a:xfrm>
        <a:prstGeom prst="rect">
          <a:avLst/>
        </a:prstGeom>
      </xdr:spPr>
    </xdr:pic>
  </etc:cellImage>
  <etc:cellImage>
    <xdr:pic>
      <xdr:nvPicPr>
        <xdr:cNvPr id="220" name="ID_3C3A2B06BEE2406AA0CCB528E3BCC326" descr="Picture"/>
        <xdr:cNvPicPr/>
      </xdr:nvPicPr>
      <xdr:blipFill>
        <a:blip r:embed="rId73" cstate="print"/>
        <a:stretch>
          <a:fillRect/>
        </a:stretch>
      </xdr:blipFill>
      <xdr:spPr>
        <a:xfrm>
          <a:off x="8534400" y="158762700"/>
          <a:ext cx="1438275" cy="800100"/>
        </a:xfrm>
        <a:prstGeom prst="rect">
          <a:avLst/>
        </a:prstGeom>
      </xdr:spPr>
    </xdr:pic>
  </etc:cellImage>
  <etc:cellImage>
    <xdr:pic>
      <xdr:nvPicPr>
        <xdr:cNvPr id="217" name="ID_2C281ED6D7734696BFF59DFBCEA20AE4" descr="Picture"/>
        <xdr:cNvPicPr/>
      </xdr:nvPicPr>
      <xdr:blipFill>
        <a:blip r:embed="rId74" cstate="print"/>
        <a:stretch>
          <a:fillRect/>
        </a:stretch>
      </xdr:blipFill>
      <xdr:spPr>
        <a:xfrm>
          <a:off x="8534400" y="156178250"/>
          <a:ext cx="1438275" cy="800100"/>
        </a:xfrm>
        <a:prstGeom prst="rect">
          <a:avLst/>
        </a:prstGeom>
      </xdr:spPr>
    </xdr:pic>
  </etc:cellImage>
  <etc:cellImage>
    <xdr:pic>
      <xdr:nvPicPr>
        <xdr:cNvPr id="214" name="ID_F5778D5EF2024411BF0303BB43209B46" descr="Picture"/>
        <xdr:cNvPicPr/>
      </xdr:nvPicPr>
      <xdr:blipFill>
        <a:blip r:embed="rId75" cstate="print"/>
        <a:stretch>
          <a:fillRect/>
        </a:stretch>
      </xdr:blipFill>
      <xdr:spPr>
        <a:xfrm>
          <a:off x="8534400" y="153593800"/>
          <a:ext cx="1438275" cy="800100"/>
        </a:xfrm>
        <a:prstGeom prst="rect">
          <a:avLst/>
        </a:prstGeom>
      </xdr:spPr>
    </xdr:pic>
  </etc:cellImage>
  <etc:cellImage>
    <xdr:pic>
      <xdr:nvPicPr>
        <xdr:cNvPr id="211" name="ID_90DC8C90963D462C9CD9BFEC2E8CAE04" descr="Picture"/>
        <xdr:cNvPicPr/>
      </xdr:nvPicPr>
      <xdr:blipFill>
        <a:blip r:embed="rId76" cstate="print"/>
        <a:stretch>
          <a:fillRect/>
        </a:stretch>
      </xdr:blipFill>
      <xdr:spPr>
        <a:xfrm>
          <a:off x="8534400" y="151009350"/>
          <a:ext cx="1438275" cy="800100"/>
        </a:xfrm>
        <a:prstGeom prst="rect">
          <a:avLst/>
        </a:prstGeom>
      </xdr:spPr>
    </xdr:pic>
  </etc:cellImage>
  <etc:cellImage>
    <xdr:pic>
      <xdr:nvPicPr>
        <xdr:cNvPr id="208" name="ID_8A9CC9EC5C2F4B6B9762470F6EF9039E" descr="Picture"/>
        <xdr:cNvPicPr/>
      </xdr:nvPicPr>
      <xdr:blipFill>
        <a:blip r:embed="rId77" cstate="print"/>
        <a:stretch>
          <a:fillRect/>
        </a:stretch>
      </xdr:blipFill>
      <xdr:spPr>
        <a:xfrm>
          <a:off x="8534400" y="148424900"/>
          <a:ext cx="1438275" cy="800100"/>
        </a:xfrm>
        <a:prstGeom prst="rect">
          <a:avLst/>
        </a:prstGeom>
      </xdr:spPr>
    </xdr:pic>
  </etc:cellImage>
  <etc:cellImage>
    <xdr:pic>
      <xdr:nvPicPr>
        <xdr:cNvPr id="205" name="ID_DD8DED796C6F415F9EC79CAFB40B248B" descr="Picture"/>
        <xdr:cNvPicPr/>
      </xdr:nvPicPr>
      <xdr:blipFill>
        <a:blip r:embed="rId78" cstate="print"/>
        <a:stretch>
          <a:fillRect/>
        </a:stretch>
      </xdr:blipFill>
      <xdr:spPr>
        <a:xfrm>
          <a:off x="8534400" y="145840450"/>
          <a:ext cx="1438275" cy="800100"/>
        </a:xfrm>
        <a:prstGeom prst="rect">
          <a:avLst/>
        </a:prstGeom>
      </xdr:spPr>
    </xdr:pic>
  </etc:cellImage>
  <etc:cellImage>
    <xdr:pic>
      <xdr:nvPicPr>
        <xdr:cNvPr id="204" name="ID_6ADAF1EBD7FF40459B282809A7C73B4C" descr="Picture"/>
        <xdr:cNvPicPr/>
      </xdr:nvPicPr>
      <xdr:blipFill>
        <a:blip r:embed="rId79" cstate="print"/>
        <a:stretch>
          <a:fillRect/>
        </a:stretch>
      </xdr:blipFill>
      <xdr:spPr>
        <a:xfrm>
          <a:off x="8534400" y="144989550"/>
          <a:ext cx="1438275" cy="800100"/>
        </a:xfrm>
        <a:prstGeom prst="rect">
          <a:avLst/>
        </a:prstGeom>
      </xdr:spPr>
    </xdr:pic>
  </etc:cellImage>
  <etc:cellImage>
    <xdr:pic>
      <xdr:nvPicPr>
        <xdr:cNvPr id="201" name="ID_CE46C79F0BD04DF69EC2C6EE6948CFDC" descr="Picture"/>
        <xdr:cNvPicPr/>
      </xdr:nvPicPr>
      <xdr:blipFill>
        <a:blip r:embed="rId80" cstate="print"/>
        <a:stretch>
          <a:fillRect/>
        </a:stretch>
      </xdr:blipFill>
      <xdr:spPr>
        <a:xfrm>
          <a:off x="8534400" y="142405100"/>
          <a:ext cx="1438275" cy="800100"/>
        </a:xfrm>
        <a:prstGeom prst="rect">
          <a:avLst/>
        </a:prstGeom>
      </xdr:spPr>
    </xdr:pic>
  </etc:cellImage>
  <etc:cellImage>
    <xdr:pic>
      <xdr:nvPicPr>
        <xdr:cNvPr id="198" name="ID_E4496449B18F4EB3A7042ABADCE0CB52" descr="Picture"/>
        <xdr:cNvPicPr/>
      </xdr:nvPicPr>
      <xdr:blipFill>
        <a:blip r:embed="rId81" cstate="print"/>
        <a:stretch>
          <a:fillRect/>
        </a:stretch>
      </xdr:blipFill>
      <xdr:spPr>
        <a:xfrm>
          <a:off x="8534400" y="139820650"/>
          <a:ext cx="1438275" cy="800100"/>
        </a:xfrm>
        <a:prstGeom prst="rect">
          <a:avLst/>
        </a:prstGeom>
      </xdr:spPr>
    </xdr:pic>
  </etc:cellImage>
  <etc:cellImage>
    <xdr:pic>
      <xdr:nvPicPr>
        <xdr:cNvPr id="195" name="ID_CC3D3B5EACDD42598F3FEA164C6B520F" descr="Picture"/>
        <xdr:cNvPicPr/>
      </xdr:nvPicPr>
      <xdr:blipFill>
        <a:blip r:embed="rId82" cstate="print"/>
        <a:stretch>
          <a:fillRect/>
        </a:stretch>
      </xdr:blipFill>
      <xdr:spPr>
        <a:xfrm>
          <a:off x="8534400" y="138341100"/>
          <a:ext cx="1438275" cy="1428750"/>
        </a:xfrm>
        <a:prstGeom prst="rect">
          <a:avLst/>
        </a:prstGeom>
      </xdr:spPr>
    </xdr:pic>
  </etc:cellImage>
  <etc:cellImage>
    <xdr:pic>
      <xdr:nvPicPr>
        <xdr:cNvPr id="192" name="ID_B0D108C7176540928E8DAA28C6ACB926" descr="Picture"/>
        <xdr:cNvPicPr/>
      </xdr:nvPicPr>
      <xdr:blipFill>
        <a:blip r:embed="rId83" cstate="print"/>
        <a:stretch>
          <a:fillRect/>
        </a:stretch>
      </xdr:blipFill>
      <xdr:spPr>
        <a:xfrm>
          <a:off x="8534400" y="136861550"/>
          <a:ext cx="1438275" cy="1428750"/>
        </a:xfrm>
        <a:prstGeom prst="rect">
          <a:avLst/>
        </a:prstGeom>
      </xdr:spPr>
    </xdr:pic>
  </etc:cellImage>
  <etc:cellImage>
    <xdr:pic>
      <xdr:nvPicPr>
        <xdr:cNvPr id="189" name="ID_45D5115527DD4CED8FC4F5DECCC19951" descr="Picture"/>
        <xdr:cNvPicPr/>
      </xdr:nvPicPr>
      <xdr:blipFill>
        <a:blip r:embed="rId84" cstate="print"/>
        <a:stretch>
          <a:fillRect/>
        </a:stretch>
      </xdr:blipFill>
      <xdr:spPr>
        <a:xfrm>
          <a:off x="8534400" y="135382000"/>
          <a:ext cx="1438275" cy="1428750"/>
        </a:xfrm>
        <a:prstGeom prst="rect">
          <a:avLst/>
        </a:prstGeom>
      </xdr:spPr>
    </xdr:pic>
  </etc:cellImage>
  <etc:cellImage>
    <xdr:pic>
      <xdr:nvPicPr>
        <xdr:cNvPr id="187" name="ID_7E9EE4DB84034E168A83535C02EFAC67" descr="Picture"/>
        <xdr:cNvPicPr/>
      </xdr:nvPicPr>
      <xdr:blipFill>
        <a:blip r:embed="rId85" cstate="print"/>
        <a:stretch>
          <a:fillRect/>
        </a:stretch>
      </xdr:blipFill>
      <xdr:spPr>
        <a:xfrm>
          <a:off x="8534400" y="133902450"/>
          <a:ext cx="1438275" cy="1428750"/>
        </a:xfrm>
        <a:prstGeom prst="rect">
          <a:avLst/>
        </a:prstGeom>
      </xdr:spPr>
    </xdr:pic>
  </etc:cellImage>
  <etc:cellImage>
    <xdr:pic>
      <xdr:nvPicPr>
        <xdr:cNvPr id="184" name="ID_7AB50824FEA44EFDABED014C1B895879" descr="Picture"/>
        <xdr:cNvPicPr/>
      </xdr:nvPicPr>
      <xdr:blipFill>
        <a:blip r:embed="rId86" cstate="print"/>
        <a:stretch>
          <a:fillRect/>
        </a:stretch>
      </xdr:blipFill>
      <xdr:spPr>
        <a:xfrm>
          <a:off x="8534400" y="132422900"/>
          <a:ext cx="1438275" cy="1428750"/>
        </a:xfrm>
        <a:prstGeom prst="rect">
          <a:avLst/>
        </a:prstGeom>
      </xdr:spPr>
    </xdr:pic>
  </etc:cellImage>
  <etc:cellImage>
    <xdr:pic>
      <xdr:nvPicPr>
        <xdr:cNvPr id="182" name="ID_5AC136171D8C4CF2BAC9D897569278AE" descr="Picture"/>
        <xdr:cNvPicPr/>
      </xdr:nvPicPr>
      <xdr:blipFill>
        <a:blip r:embed="rId87" cstate="print"/>
        <a:stretch>
          <a:fillRect/>
        </a:stretch>
      </xdr:blipFill>
      <xdr:spPr>
        <a:xfrm>
          <a:off x="8534400" y="130943350"/>
          <a:ext cx="1438275" cy="1428750"/>
        </a:xfrm>
        <a:prstGeom prst="rect">
          <a:avLst/>
        </a:prstGeom>
      </xdr:spPr>
    </xdr:pic>
  </etc:cellImage>
  <etc:cellImage>
    <xdr:pic>
      <xdr:nvPicPr>
        <xdr:cNvPr id="180" name="ID_228DD5443FF14DAE930AE164300C9E5B" descr="Picture"/>
        <xdr:cNvPicPr/>
      </xdr:nvPicPr>
      <xdr:blipFill>
        <a:blip r:embed="rId88" cstate="print"/>
        <a:stretch>
          <a:fillRect/>
        </a:stretch>
      </xdr:blipFill>
      <xdr:spPr>
        <a:xfrm>
          <a:off x="8534400" y="129463800"/>
          <a:ext cx="1438275" cy="1428750"/>
        </a:xfrm>
        <a:prstGeom prst="rect">
          <a:avLst/>
        </a:prstGeom>
      </xdr:spPr>
    </xdr:pic>
  </etc:cellImage>
  <etc:cellImage>
    <xdr:pic>
      <xdr:nvPicPr>
        <xdr:cNvPr id="178" name="ID_AD3D6FE42DF4413D8CF55053B997450A" descr="Picture"/>
        <xdr:cNvPicPr/>
      </xdr:nvPicPr>
      <xdr:blipFill>
        <a:blip r:embed="rId89" cstate="print"/>
        <a:stretch>
          <a:fillRect/>
        </a:stretch>
      </xdr:blipFill>
      <xdr:spPr>
        <a:xfrm>
          <a:off x="8534400" y="127984250"/>
          <a:ext cx="1438275" cy="1428750"/>
        </a:xfrm>
        <a:prstGeom prst="rect">
          <a:avLst/>
        </a:prstGeom>
      </xdr:spPr>
    </xdr:pic>
  </etc:cellImage>
  <etc:cellImage>
    <xdr:pic>
      <xdr:nvPicPr>
        <xdr:cNvPr id="176" name="ID_49317E499E114C3EA7A7451099CFAB4B" descr="Picture"/>
        <xdr:cNvPicPr/>
      </xdr:nvPicPr>
      <xdr:blipFill>
        <a:blip r:embed="rId90" cstate="print"/>
        <a:stretch>
          <a:fillRect/>
        </a:stretch>
      </xdr:blipFill>
      <xdr:spPr>
        <a:xfrm>
          <a:off x="8534400" y="126504700"/>
          <a:ext cx="1438275" cy="1428750"/>
        </a:xfrm>
        <a:prstGeom prst="rect">
          <a:avLst/>
        </a:prstGeom>
      </xdr:spPr>
    </xdr:pic>
  </etc:cellImage>
  <etc:cellImage>
    <xdr:pic>
      <xdr:nvPicPr>
        <xdr:cNvPr id="174" name="ID_8085C191EFE24ED187F5A5D8617168C6" descr="Picture"/>
        <xdr:cNvPicPr/>
      </xdr:nvPicPr>
      <xdr:blipFill>
        <a:blip r:embed="rId91" cstate="print"/>
        <a:stretch>
          <a:fillRect/>
        </a:stretch>
      </xdr:blipFill>
      <xdr:spPr>
        <a:xfrm>
          <a:off x="8534400" y="125025150"/>
          <a:ext cx="1438275" cy="1428750"/>
        </a:xfrm>
        <a:prstGeom prst="rect">
          <a:avLst/>
        </a:prstGeom>
      </xdr:spPr>
    </xdr:pic>
  </etc:cellImage>
  <etc:cellImage>
    <xdr:pic>
      <xdr:nvPicPr>
        <xdr:cNvPr id="172" name="ID_95D8FC78E4D5448E973932B7AA7536BA" descr="Picture"/>
        <xdr:cNvPicPr/>
      </xdr:nvPicPr>
      <xdr:blipFill>
        <a:blip r:embed="rId92" cstate="print"/>
        <a:stretch>
          <a:fillRect/>
        </a:stretch>
      </xdr:blipFill>
      <xdr:spPr>
        <a:xfrm>
          <a:off x="8534400" y="123545600"/>
          <a:ext cx="1438275" cy="1428750"/>
        </a:xfrm>
        <a:prstGeom prst="rect">
          <a:avLst/>
        </a:prstGeom>
      </xdr:spPr>
    </xdr:pic>
  </etc:cellImage>
  <etc:cellImage>
    <xdr:pic>
      <xdr:nvPicPr>
        <xdr:cNvPr id="170" name="ID_98ED11CB4D894B338BA53EDA7A89D0F4" descr="Picture"/>
        <xdr:cNvPicPr/>
      </xdr:nvPicPr>
      <xdr:blipFill>
        <a:blip r:embed="rId93" cstate="print"/>
        <a:stretch>
          <a:fillRect/>
        </a:stretch>
      </xdr:blipFill>
      <xdr:spPr>
        <a:xfrm>
          <a:off x="8534400" y="122066050"/>
          <a:ext cx="1438275" cy="1428750"/>
        </a:xfrm>
        <a:prstGeom prst="rect">
          <a:avLst/>
        </a:prstGeom>
      </xdr:spPr>
    </xdr:pic>
  </etc:cellImage>
  <etc:cellImage>
    <xdr:pic>
      <xdr:nvPicPr>
        <xdr:cNvPr id="168" name="ID_CB9338C6EFCF465C98E5E6205C291A5D" descr="Picture"/>
        <xdr:cNvPicPr/>
      </xdr:nvPicPr>
      <xdr:blipFill>
        <a:blip r:embed="rId94" cstate="print"/>
        <a:stretch>
          <a:fillRect/>
        </a:stretch>
      </xdr:blipFill>
      <xdr:spPr>
        <a:xfrm>
          <a:off x="8534400" y="120586500"/>
          <a:ext cx="1438275" cy="1428750"/>
        </a:xfrm>
        <a:prstGeom prst="rect">
          <a:avLst/>
        </a:prstGeom>
      </xdr:spPr>
    </xdr:pic>
  </etc:cellImage>
  <etc:cellImage>
    <xdr:pic>
      <xdr:nvPicPr>
        <xdr:cNvPr id="167" name="ID_61254031C8FE4D20B14590D86C8FD8F6" descr="Picture"/>
        <xdr:cNvPicPr/>
      </xdr:nvPicPr>
      <xdr:blipFill>
        <a:blip r:embed="rId95" cstate="print"/>
        <a:stretch>
          <a:fillRect/>
        </a:stretch>
      </xdr:blipFill>
      <xdr:spPr>
        <a:xfrm>
          <a:off x="8534400" y="118573550"/>
          <a:ext cx="1438275" cy="1962150"/>
        </a:xfrm>
        <a:prstGeom prst="rect">
          <a:avLst/>
        </a:prstGeom>
      </xdr:spPr>
    </xdr:pic>
  </etc:cellImage>
  <etc:cellImage>
    <xdr:pic>
      <xdr:nvPicPr>
        <xdr:cNvPr id="164" name="ID_38DCFD59CE0E40C4B4CB1E1EDC998E6C" descr="Picture"/>
        <xdr:cNvPicPr/>
      </xdr:nvPicPr>
      <xdr:blipFill>
        <a:blip r:embed="rId96" cstate="print"/>
        <a:stretch>
          <a:fillRect/>
        </a:stretch>
      </xdr:blipFill>
      <xdr:spPr>
        <a:xfrm>
          <a:off x="8534400" y="115989100"/>
          <a:ext cx="1438275" cy="800100"/>
        </a:xfrm>
        <a:prstGeom prst="rect">
          <a:avLst/>
        </a:prstGeom>
      </xdr:spPr>
    </xdr:pic>
  </etc:cellImage>
  <etc:cellImage>
    <xdr:pic>
      <xdr:nvPicPr>
        <xdr:cNvPr id="161" name="ID_DD92A4F30F3346ED944C6333ECE7E215" descr="Picture"/>
        <xdr:cNvPicPr/>
      </xdr:nvPicPr>
      <xdr:blipFill>
        <a:blip r:embed="rId97" cstate="print"/>
        <a:stretch>
          <a:fillRect/>
        </a:stretch>
      </xdr:blipFill>
      <xdr:spPr>
        <a:xfrm>
          <a:off x="8534400" y="113404650"/>
          <a:ext cx="1438275" cy="800100"/>
        </a:xfrm>
        <a:prstGeom prst="rect">
          <a:avLst/>
        </a:prstGeom>
      </xdr:spPr>
    </xdr:pic>
  </etc:cellImage>
  <etc:cellImage>
    <xdr:pic>
      <xdr:nvPicPr>
        <xdr:cNvPr id="158" name="ID_232925C7FF9E4F3CAE0F2CDC1195FE9A" descr="Picture"/>
        <xdr:cNvPicPr/>
      </xdr:nvPicPr>
      <xdr:blipFill>
        <a:blip r:embed="rId98" cstate="print"/>
        <a:stretch>
          <a:fillRect/>
        </a:stretch>
      </xdr:blipFill>
      <xdr:spPr>
        <a:xfrm>
          <a:off x="8534400" y="110820200"/>
          <a:ext cx="1438275" cy="800100"/>
        </a:xfrm>
        <a:prstGeom prst="rect">
          <a:avLst/>
        </a:prstGeom>
      </xdr:spPr>
    </xdr:pic>
  </etc:cellImage>
  <etc:cellImage>
    <xdr:pic>
      <xdr:nvPicPr>
        <xdr:cNvPr id="155" name="ID_740F6BECEB2B46B098030289E751E953" descr="Picture"/>
        <xdr:cNvPicPr/>
      </xdr:nvPicPr>
      <xdr:blipFill>
        <a:blip r:embed="rId99" cstate="print"/>
        <a:stretch>
          <a:fillRect/>
        </a:stretch>
      </xdr:blipFill>
      <xdr:spPr>
        <a:xfrm>
          <a:off x="8534400" y="108235750"/>
          <a:ext cx="1438275" cy="800100"/>
        </a:xfrm>
        <a:prstGeom prst="rect">
          <a:avLst/>
        </a:prstGeom>
      </xdr:spPr>
    </xdr:pic>
  </etc:cellImage>
  <etc:cellImage>
    <xdr:pic>
      <xdr:nvPicPr>
        <xdr:cNvPr id="152" name="ID_302C21DEDAB54DD499E4C1DECC4599EE" descr="Picture"/>
        <xdr:cNvPicPr/>
      </xdr:nvPicPr>
      <xdr:blipFill>
        <a:blip r:embed="rId100" cstate="print"/>
        <a:stretch>
          <a:fillRect/>
        </a:stretch>
      </xdr:blipFill>
      <xdr:spPr>
        <a:xfrm>
          <a:off x="8534400" y="106756200"/>
          <a:ext cx="1438275" cy="1428750"/>
        </a:xfrm>
        <a:prstGeom prst="rect">
          <a:avLst/>
        </a:prstGeom>
      </xdr:spPr>
    </xdr:pic>
  </etc:cellImage>
  <etc:cellImage>
    <xdr:pic>
      <xdr:nvPicPr>
        <xdr:cNvPr id="149" name="ID_6CFCC013E6C24953BDC715422A101F66" descr="Picture"/>
        <xdr:cNvPicPr/>
      </xdr:nvPicPr>
      <xdr:blipFill>
        <a:blip r:embed="rId101" cstate="print"/>
        <a:stretch>
          <a:fillRect/>
        </a:stretch>
      </xdr:blipFill>
      <xdr:spPr>
        <a:xfrm>
          <a:off x="8534400" y="104171750"/>
          <a:ext cx="1438275" cy="800100"/>
        </a:xfrm>
        <a:prstGeom prst="rect">
          <a:avLst/>
        </a:prstGeom>
      </xdr:spPr>
    </xdr:pic>
  </etc:cellImage>
  <etc:cellImage>
    <xdr:pic>
      <xdr:nvPicPr>
        <xdr:cNvPr id="146" name="ID_C57AEF0685ED4FB088F41B8F88AD419A" descr="Picture"/>
        <xdr:cNvPicPr/>
      </xdr:nvPicPr>
      <xdr:blipFill>
        <a:blip r:embed="rId102" cstate="print"/>
        <a:stretch>
          <a:fillRect/>
        </a:stretch>
      </xdr:blipFill>
      <xdr:spPr>
        <a:xfrm>
          <a:off x="8534400" y="102692200"/>
          <a:ext cx="1438275" cy="1428750"/>
        </a:xfrm>
        <a:prstGeom prst="rect">
          <a:avLst/>
        </a:prstGeom>
      </xdr:spPr>
    </xdr:pic>
  </etc:cellImage>
  <etc:cellImage>
    <xdr:pic>
      <xdr:nvPicPr>
        <xdr:cNvPr id="143" name="ID_26614732594944F2A574855A59ECCD1C" descr="Picture"/>
        <xdr:cNvPicPr/>
      </xdr:nvPicPr>
      <xdr:blipFill>
        <a:blip r:embed="rId103" cstate="print"/>
        <a:stretch>
          <a:fillRect/>
        </a:stretch>
      </xdr:blipFill>
      <xdr:spPr>
        <a:xfrm>
          <a:off x="8534400" y="101212650"/>
          <a:ext cx="1438275" cy="1428750"/>
        </a:xfrm>
        <a:prstGeom prst="rect">
          <a:avLst/>
        </a:prstGeom>
      </xdr:spPr>
    </xdr:pic>
  </etc:cellImage>
  <etc:cellImage>
    <xdr:pic>
      <xdr:nvPicPr>
        <xdr:cNvPr id="140" name="ID_11AD597BAAD044DD95B4B4A3B1B39264" descr="Picture"/>
        <xdr:cNvPicPr/>
      </xdr:nvPicPr>
      <xdr:blipFill>
        <a:blip r:embed="rId104" cstate="print"/>
        <a:stretch>
          <a:fillRect/>
        </a:stretch>
      </xdr:blipFill>
      <xdr:spPr>
        <a:xfrm>
          <a:off x="8534400" y="98628200"/>
          <a:ext cx="1438275" cy="800100"/>
        </a:xfrm>
        <a:prstGeom prst="rect">
          <a:avLst/>
        </a:prstGeom>
      </xdr:spPr>
    </xdr:pic>
  </etc:cellImage>
  <etc:cellImage>
    <xdr:pic>
      <xdr:nvPicPr>
        <xdr:cNvPr id="138" name="ID_6DF5AFEFF2D542849906E1EC9184A6C8" descr="Picture"/>
        <xdr:cNvPicPr/>
      </xdr:nvPicPr>
      <xdr:blipFill>
        <a:blip r:embed="rId105" cstate="print"/>
        <a:stretch>
          <a:fillRect/>
        </a:stretch>
      </xdr:blipFill>
      <xdr:spPr>
        <a:xfrm>
          <a:off x="8534400" y="97148650"/>
          <a:ext cx="1438275" cy="1428750"/>
        </a:xfrm>
        <a:prstGeom prst="rect">
          <a:avLst/>
        </a:prstGeom>
      </xdr:spPr>
    </xdr:pic>
  </etc:cellImage>
  <etc:cellImage>
    <xdr:pic>
      <xdr:nvPicPr>
        <xdr:cNvPr id="135" name="ID_59EC62CD51B048DAB4E5D4BA159A1B10" descr="Picture"/>
        <xdr:cNvPicPr/>
      </xdr:nvPicPr>
      <xdr:blipFill>
        <a:blip r:embed="rId106" cstate="print"/>
        <a:stretch>
          <a:fillRect/>
        </a:stretch>
      </xdr:blipFill>
      <xdr:spPr>
        <a:xfrm>
          <a:off x="8534400" y="95669100"/>
          <a:ext cx="1438275" cy="1428750"/>
        </a:xfrm>
        <a:prstGeom prst="rect">
          <a:avLst/>
        </a:prstGeom>
      </xdr:spPr>
    </xdr:pic>
  </etc:cellImage>
  <etc:cellImage>
    <xdr:pic>
      <xdr:nvPicPr>
        <xdr:cNvPr id="133" name="ID_8F0D8BDEA03D44A9A9DFB8BFFCB39AB9" descr="Picture"/>
        <xdr:cNvPicPr/>
      </xdr:nvPicPr>
      <xdr:blipFill>
        <a:blip r:embed="rId107" cstate="print"/>
        <a:stretch>
          <a:fillRect/>
        </a:stretch>
      </xdr:blipFill>
      <xdr:spPr>
        <a:xfrm>
          <a:off x="8534400" y="94189550"/>
          <a:ext cx="1438275" cy="1428750"/>
        </a:xfrm>
        <a:prstGeom prst="rect">
          <a:avLst/>
        </a:prstGeom>
      </xdr:spPr>
    </xdr:pic>
  </etc:cellImage>
  <etc:cellImage>
    <xdr:pic>
      <xdr:nvPicPr>
        <xdr:cNvPr id="131" name="ID_9EC55AE1DF4A4729940173F84E97E115" descr="Picture"/>
        <xdr:cNvPicPr/>
      </xdr:nvPicPr>
      <xdr:blipFill>
        <a:blip r:embed="rId108" cstate="print"/>
        <a:stretch>
          <a:fillRect/>
        </a:stretch>
      </xdr:blipFill>
      <xdr:spPr>
        <a:xfrm>
          <a:off x="8534400" y="92710000"/>
          <a:ext cx="1438275" cy="1428750"/>
        </a:xfrm>
        <a:prstGeom prst="rect">
          <a:avLst/>
        </a:prstGeom>
      </xdr:spPr>
    </xdr:pic>
  </etc:cellImage>
  <etc:cellImage>
    <xdr:pic>
      <xdr:nvPicPr>
        <xdr:cNvPr id="129" name="ID_34F16BC4163B40F088450A2DF1B7F8B1" descr="Picture"/>
        <xdr:cNvPicPr/>
      </xdr:nvPicPr>
      <xdr:blipFill>
        <a:blip r:embed="rId109" cstate="print"/>
        <a:stretch>
          <a:fillRect/>
        </a:stretch>
      </xdr:blipFill>
      <xdr:spPr>
        <a:xfrm>
          <a:off x="8534400" y="91230450"/>
          <a:ext cx="1438275" cy="1428750"/>
        </a:xfrm>
        <a:prstGeom prst="rect">
          <a:avLst/>
        </a:prstGeom>
      </xdr:spPr>
    </xdr:pic>
  </etc:cellImage>
  <etc:cellImage>
    <xdr:pic>
      <xdr:nvPicPr>
        <xdr:cNvPr id="127" name="ID_6B573BEA59E347E685D5466BDED97713" descr="Picture"/>
        <xdr:cNvPicPr/>
      </xdr:nvPicPr>
      <xdr:blipFill>
        <a:blip r:embed="rId110" cstate="print"/>
        <a:stretch>
          <a:fillRect/>
        </a:stretch>
      </xdr:blipFill>
      <xdr:spPr>
        <a:xfrm>
          <a:off x="8534400" y="89750900"/>
          <a:ext cx="1438275" cy="1428750"/>
        </a:xfrm>
        <a:prstGeom prst="rect">
          <a:avLst/>
        </a:prstGeom>
      </xdr:spPr>
    </xdr:pic>
  </etc:cellImage>
  <etc:cellImage>
    <xdr:pic>
      <xdr:nvPicPr>
        <xdr:cNvPr id="125" name="ID_C2855CF061204556B33CD73208BF02C1" descr="Picture"/>
        <xdr:cNvPicPr/>
      </xdr:nvPicPr>
      <xdr:blipFill>
        <a:blip r:embed="rId111" cstate="print"/>
        <a:stretch>
          <a:fillRect/>
        </a:stretch>
      </xdr:blipFill>
      <xdr:spPr>
        <a:xfrm>
          <a:off x="8534400" y="88271350"/>
          <a:ext cx="1438275" cy="1428750"/>
        </a:xfrm>
        <a:prstGeom prst="rect">
          <a:avLst/>
        </a:prstGeom>
      </xdr:spPr>
    </xdr:pic>
  </etc:cellImage>
  <etc:cellImage>
    <xdr:pic>
      <xdr:nvPicPr>
        <xdr:cNvPr id="123" name="ID_FCEB108A81CE4CF18E9091136085CDB5" descr="Picture"/>
        <xdr:cNvPicPr/>
      </xdr:nvPicPr>
      <xdr:blipFill>
        <a:blip r:embed="rId112" cstate="print"/>
        <a:stretch>
          <a:fillRect/>
        </a:stretch>
      </xdr:blipFill>
      <xdr:spPr>
        <a:xfrm>
          <a:off x="8534400" y="86791800"/>
          <a:ext cx="1438275" cy="1428750"/>
        </a:xfrm>
        <a:prstGeom prst="rect">
          <a:avLst/>
        </a:prstGeom>
      </xdr:spPr>
    </xdr:pic>
  </etc:cellImage>
  <etc:cellImage>
    <xdr:pic>
      <xdr:nvPicPr>
        <xdr:cNvPr id="121" name="ID_863E48D4C5364141A45FB05C1DE67E48" descr="Picture"/>
        <xdr:cNvPicPr/>
      </xdr:nvPicPr>
      <xdr:blipFill>
        <a:blip r:embed="rId113" cstate="print"/>
        <a:stretch>
          <a:fillRect/>
        </a:stretch>
      </xdr:blipFill>
      <xdr:spPr>
        <a:xfrm>
          <a:off x="8534400" y="85312250"/>
          <a:ext cx="1438275" cy="1428750"/>
        </a:xfrm>
        <a:prstGeom prst="rect">
          <a:avLst/>
        </a:prstGeom>
      </xdr:spPr>
    </xdr:pic>
  </etc:cellImage>
  <etc:cellImage>
    <xdr:pic>
      <xdr:nvPicPr>
        <xdr:cNvPr id="119" name="ID_88BC8B7452784B9CB640AF7430605938" descr="Picture"/>
        <xdr:cNvPicPr/>
      </xdr:nvPicPr>
      <xdr:blipFill>
        <a:blip r:embed="rId114" cstate="print"/>
        <a:stretch>
          <a:fillRect/>
        </a:stretch>
      </xdr:blipFill>
      <xdr:spPr>
        <a:xfrm>
          <a:off x="8534400" y="83832700"/>
          <a:ext cx="1438275" cy="1428750"/>
        </a:xfrm>
        <a:prstGeom prst="rect">
          <a:avLst/>
        </a:prstGeom>
      </xdr:spPr>
    </xdr:pic>
  </etc:cellImage>
  <etc:cellImage>
    <xdr:pic>
      <xdr:nvPicPr>
        <xdr:cNvPr id="116" name="ID_B5F4DBBAE62D423D8F6B78AA60310D95" descr="Picture"/>
        <xdr:cNvPicPr/>
      </xdr:nvPicPr>
      <xdr:blipFill>
        <a:blip r:embed="rId115" cstate="print"/>
        <a:stretch>
          <a:fillRect/>
        </a:stretch>
      </xdr:blipFill>
      <xdr:spPr>
        <a:xfrm>
          <a:off x="8534400" y="81248250"/>
          <a:ext cx="1438275" cy="800100"/>
        </a:xfrm>
        <a:prstGeom prst="rect">
          <a:avLst/>
        </a:prstGeom>
      </xdr:spPr>
    </xdr:pic>
  </etc:cellImage>
  <etc:cellImage>
    <xdr:pic>
      <xdr:nvPicPr>
        <xdr:cNvPr id="113" name="ID_AADB6E8AE58341549CB9B9CE9E7F0A1A" descr="Picture"/>
        <xdr:cNvPicPr/>
      </xdr:nvPicPr>
      <xdr:blipFill>
        <a:blip r:embed="rId116" cstate="print"/>
        <a:stretch>
          <a:fillRect/>
        </a:stretch>
      </xdr:blipFill>
      <xdr:spPr>
        <a:xfrm>
          <a:off x="8534400" y="78663800"/>
          <a:ext cx="1438275" cy="800100"/>
        </a:xfrm>
        <a:prstGeom prst="rect">
          <a:avLst/>
        </a:prstGeom>
      </xdr:spPr>
    </xdr:pic>
  </etc:cellImage>
  <etc:cellImage>
    <xdr:pic>
      <xdr:nvPicPr>
        <xdr:cNvPr id="110" name="ID_B26D5FB198094E61A0C77DA919695265" descr="Picture"/>
        <xdr:cNvPicPr/>
      </xdr:nvPicPr>
      <xdr:blipFill>
        <a:blip r:embed="rId117" cstate="print"/>
        <a:stretch>
          <a:fillRect/>
        </a:stretch>
      </xdr:blipFill>
      <xdr:spPr>
        <a:xfrm>
          <a:off x="8534400" y="76079350"/>
          <a:ext cx="1438275" cy="800100"/>
        </a:xfrm>
        <a:prstGeom prst="rect">
          <a:avLst/>
        </a:prstGeom>
      </xdr:spPr>
    </xdr:pic>
  </etc:cellImage>
  <etc:cellImage>
    <xdr:pic>
      <xdr:nvPicPr>
        <xdr:cNvPr id="107" name="ID_C6DEBCDDAA6245809A016AA5780B4843" descr="Picture"/>
        <xdr:cNvPicPr/>
      </xdr:nvPicPr>
      <xdr:blipFill>
        <a:blip r:embed="rId118" cstate="print"/>
        <a:stretch>
          <a:fillRect/>
        </a:stretch>
      </xdr:blipFill>
      <xdr:spPr>
        <a:xfrm>
          <a:off x="8534400" y="74599800"/>
          <a:ext cx="1438275" cy="1428750"/>
        </a:xfrm>
        <a:prstGeom prst="rect">
          <a:avLst/>
        </a:prstGeom>
      </xdr:spPr>
    </xdr:pic>
  </etc:cellImage>
  <etc:cellImage>
    <xdr:pic>
      <xdr:nvPicPr>
        <xdr:cNvPr id="104" name="ID_4397BB325C9F47178E103DFF55F8F359" descr="Picture"/>
        <xdr:cNvPicPr/>
      </xdr:nvPicPr>
      <xdr:blipFill>
        <a:blip r:embed="rId102" cstate="print"/>
        <a:stretch>
          <a:fillRect/>
        </a:stretch>
      </xdr:blipFill>
      <xdr:spPr>
        <a:xfrm>
          <a:off x="8534400" y="73120250"/>
          <a:ext cx="1438275" cy="1428750"/>
        </a:xfrm>
        <a:prstGeom prst="rect">
          <a:avLst/>
        </a:prstGeom>
      </xdr:spPr>
    </xdr:pic>
  </etc:cellImage>
  <etc:cellImage>
    <xdr:pic>
      <xdr:nvPicPr>
        <xdr:cNvPr id="101" name="ID_0ECF586BA1BB438AACC4DAE31AADD60B" descr="Picture"/>
        <xdr:cNvPicPr/>
      </xdr:nvPicPr>
      <xdr:blipFill>
        <a:blip r:embed="rId119" cstate="print"/>
        <a:stretch>
          <a:fillRect/>
        </a:stretch>
      </xdr:blipFill>
      <xdr:spPr>
        <a:xfrm>
          <a:off x="8534400" y="71640700"/>
          <a:ext cx="1438275" cy="1428750"/>
        </a:xfrm>
        <a:prstGeom prst="rect">
          <a:avLst/>
        </a:prstGeom>
      </xdr:spPr>
    </xdr:pic>
  </etc:cellImage>
  <etc:cellImage>
    <xdr:pic>
      <xdr:nvPicPr>
        <xdr:cNvPr id="99" name="ID_57134D612339460D916C063CF185B9BC" descr="Picture"/>
        <xdr:cNvPicPr/>
      </xdr:nvPicPr>
      <xdr:blipFill>
        <a:blip r:embed="rId120" cstate="print"/>
        <a:stretch>
          <a:fillRect/>
        </a:stretch>
      </xdr:blipFill>
      <xdr:spPr>
        <a:xfrm>
          <a:off x="8534400" y="70161150"/>
          <a:ext cx="1438275" cy="1428750"/>
        </a:xfrm>
        <a:prstGeom prst="rect">
          <a:avLst/>
        </a:prstGeom>
      </xdr:spPr>
    </xdr:pic>
  </etc:cellImage>
  <etc:cellImage>
    <xdr:pic>
      <xdr:nvPicPr>
        <xdr:cNvPr id="96" name="ID_64ACFBCC8CAB473D86751DC4BC616D55" descr="Picture"/>
        <xdr:cNvPicPr/>
      </xdr:nvPicPr>
      <xdr:blipFill>
        <a:blip r:embed="rId121" cstate="print"/>
        <a:stretch>
          <a:fillRect/>
        </a:stretch>
      </xdr:blipFill>
      <xdr:spPr>
        <a:xfrm>
          <a:off x="8534400" y="68681600"/>
          <a:ext cx="1438275" cy="1428750"/>
        </a:xfrm>
        <a:prstGeom prst="rect">
          <a:avLst/>
        </a:prstGeom>
      </xdr:spPr>
    </xdr:pic>
  </etc:cellImage>
  <etc:cellImage>
    <xdr:pic>
      <xdr:nvPicPr>
        <xdr:cNvPr id="94" name="ID_55ECA3EC15ED4F7696B30FACA5ADC08A" descr="Picture"/>
        <xdr:cNvPicPr/>
      </xdr:nvPicPr>
      <xdr:blipFill>
        <a:blip r:embed="rId122" cstate="print"/>
        <a:stretch>
          <a:fillRect/>
        </a:stretch>
      </xdr:blipFill>
      <xdr:spPr>
        <a:xfrm>
          <a:off x="8534400" y="67202050"/>
          <a:ext cx="1438275" cy="1428750"/>
        </a:xfrm>
        <a:prstGeom prst="rect">
          <a:avLst/>
        </a:prstGeom>
      </xdr:spPr>
    </xdr:pic>
  </etc:cellImage>
  <etc:cellImage>
    <xdr:pic>
      <xdr:nvPicPr>
        <xdr:cNvPr id="92" name="ID_D03EC8CEFC174B9EA01CF17AC591A9FA" descr="Picture"/>
        <xdr:cNvPicPr/>
      </xdr:nvPicPr>
      <xdr:blipFill>
        <a:blip r:embed="rId123" cstate="print"/>
        <a:stretch>
          <a:fillRect/>
        </a:stretch>
      </xdr:blipFill>
      <xdr:spPr>
        <a:xfrm>
          <a:off x="8534400" y="65722500"/>
          <a:ext cx="1438275" cy="1428750"/>
        </a:xfrm>
        <a:prstGeom prst="rect">
          <a:avLst/>
        </a:prstGeom>
      </xdr:spPr>
    </xdr:pic>
  </etc:cellImage>
  <etc:cellImage>
    <xdr:pic>
      <xdr:nvPicPr>
        <xdr:cNvPr id="90" name="ID_90D397E34251445EBE756F891CB85CB0" descr="Picture"/>
        <xdr:cNvPicPr/>
      </xdr:nvPicPr>
      <xdr:blipFill>
        <a:blip r:embed="rId124" cstate="print"/>
        <a:stretch>
          <a:fillRect/>
        </a:stretch>
      </xdr:blipFill>
      <xdr:spPr>
        <a:xfrm>
          <a:off x="8534400" y="64242950"/>
          <a:ext cx="1438275" cy="1428750"/>
        </a:xfrm>
        <a:prstGeom prst="rect">
          <a:avLst/>
        </a:prstGeom>
      </xdr:spPr>
    </xdr:pic>
  </etc:cellImage>
  <etc:cellImage>
    <xdr:pic>
      <xdr:nvPicPr>
        <xdr:cNvPr id="88" name="ID_4BD7072F82204E7CB6F9977C0DC03D8A" descr="Picture"/>
        <xdr:cNvPicPr/>
      </xdr:nvPicPr>
      <xdr:blipFill>
        <a:blip r:embed="rId125" cstate="print"/>
        <a:stretch>
          <a:fillRect/>
        </a:stretch>
      </xdr:blipFill>
      <xdr:spPr>
        <a:xfrm>
          <a:off x="8534400" y="62763400"/>
          <a:ext cx="1438275" cy="1428750"/>
        </a:xfrm>
        <a:prstGeom prst="rect">
          <a:avLst/>
        </a:prstGeom>
      </xdr:spPr>
    </xdr:pic>
  </etc:cellImage>
  <etc:cellImage>
    <xdr:pic>
      <xdr:nvPicPr>
        <xdr:cNvPr id="86" name="ID_054C674291F744509E9FF9B72D836441" descr="Picture"/>
        <xdr:cNvPicPr/>
      </xdr:nvPicPr>
      <xdr:blipFill>
        <a:blip r:embed="rId126" cstate="print"/>
        <a:stretch>
          <a:fillRect/>
        </a:stretch>
      </xdr:blipFill>
      <xdr:spPr>
        <a:xfrm>
          <a:off x="8534400" y="61283850"/>
          <a:ext cx="1438275" cy="1428750"/>
        </a:xfrm>
        <a:prstGeom prst="rect">
          <a:avLst/>
        </a:prstGeom>
      </xdr:spPr>
    </xdr:pic>
  </etc:cellImage>
  <etc:cellImage>
    <xdr:pic>
      <xdr:nvPicPr>
        <xdr:cNvPr id="84" name="ID_583AEBB89A3B4C14B1A6D10019468686" descr="Picture"/>
        <xdr:cNvPicPr/>
      </xdr:nvPicPr>
      <xdr:blipFill>
        <a:blip r:embed="rId127" cstate="print"/>
        <a:stretch>
          <a:fillRect/>
        </a:stretch>
      </xdr:blipFill>
      <xdr:spPr>
        <a:xfrm>
          <a:off x="8534400" y="59804300"/>
          <a:ext cx="1438275" cy="1428750"/>
        </a:xfrm>
        <a:prstGeom prst="rect">
          <a:avLst/>
        </a:prstGeom>
      </xdr:spPr>
    </xdr:pic>
  </etc:cellImage>
  <etc:cellImage>
    <xdr:pic>
      <xdr:nvPicPr>
        <xdr:cNvPr id="82" name="ID_13D592E0AEAE4037A238C8C78ED8C1BD" descr="Picture"/>
        <xdr:cNvPicPr/>
      </xdr:nvPicPr>
      <xdr:blipFill>
        <a:blip r:embed="rId128" cstate="print"/>
        <a:stretch>
          <a:fillRect/>
        </a:stretch>
      </xdr:blipFill>
      <xdr:spPr>
        <a:xfrm>
          <a:off x="8534400" y="58324750"/>
          <a:ext cx="1438275" cy="1428750"/>
        </a:xfrm>
        <a:prstGeom prst="rect">
          <a:avLst/>
        </a:prstGeom>
      </xdr:spPr>
    </xdr:pic>
  </etc:cellImage>
  <etc:cellImage>
    <xdr:pic>
      <xdr:nvPicPr>
        <xdr:cNvPr id="79" name="ID_A06EE50317494D62B528E5A59378A0C7" descr="Picture"/>
        <xdr:cNvPicPr/>
      </xdr:nvPicPr>
      <xdr:blipFill>
        <a:blip r:embed="rId129" cstate="print"/>
        <a:stretch>
          <a:fillRect/>
        </a:stretch>
      </xdr:blipFill>
      <xdr:spPr>
        <a:xfrm>
          <a:off x="8534400" y="56845200"/>
          <a:ext cx="1438275" cy="1428750"/>
        </a:xfrm>
        <a:prstGeom prst="rect">
          <a:avLst/>
        </a:prstGeom>
      </xdr:spPr>
    </xdr:pic>
  </etc:cellImage>
  <etc:cellImage>
    <xdr:pic>
      <xdr:nvPicPr>
        <xdr:cNvPr id="76" name="ID_5491DB46640D4C70B0404810D1045563" descr="Picture"/>
        <xdr:cNvPicPr/>
      </xdr:nvPicPr>
      <xdr:blipFill>
        <a:blip r:embed="rId130" cstate="print"/>
        <a:stretch>
          <a:fillRect/>
        </a:stretch>
      </xdr:blipFill>
      <xdr:spPr>
        <a:xfrm>
          <a:off x="8534400" y="55365650"/>
          <a:ext cx="1438275" cy="1428750"/>
        </a:xfrm>
        <a:prstGeom prst="rect">
          <a:avLst/>
        </a:prstGeom>
      </xdr:spPr>
    </xdr:pic>
  </etc:cellImage>
  <etc:cellImage>
    <xdr:pic>
      <xdr:nvPicPr>
        <xdr:cNvPr id="73" name="ID_FE8B698AC30141188DA177CB80F849F3" descr="Picture"/>
        <xdr:cNvPicPr/>
      </xdr:nvPicPr>
      <xdr:blipFill>
        <a:blip r:embed="rId131" cstate="print"/>
        <a:stretch>
          <a:fillRect/>
        </a:stretch>
      </xdr:blipFill>
      <xdr:spPr>
        <a:xfrm>
          <a:off x="8534400" y="53886100"/>
          <a:ext cx="1438275" cy="1428750"/>
        </a:xfrm>
        <a:prstGeom prst="rect">
          <a:avLst/>
        </a:prstGeom>
      </xdr:spPr>
    </xdr:pic>
  </etc:cellImage>
  <etc:cellImage>
    <xdr:pic>
      <xdr:nvPicPr>
        <xdr:cNvPr id="70" name="ID_6059D17444AC4EF4A03F70F4FC3686F0" descr="Picture"/>
        <xdr:cNvPicPr/>
      </xdr:nvPicPr>
      <xdr:blipFill>
        <a:blip r:embed="rId132" cstate="print"/>
        <a:stretch>
          <a:fillRect/>
        </a:stretch>
      </xdr:blipFill>
      <xdr:spPr>
        <a:xfrm>
          <a:off x="8534400" y="52406550"/>
          <a:ext cx="1438275" cy="1428750"/>
        </a:xfrm>
        <a:prstGeom prst="rect">
          <a:avLst/>
        </a:prstGeom>
      </xdr:spPr>
    </xdr:pic>
  </etc:cellImage>
  <etc:cellImage>
    <xdr:pic>
      <xdr:nvPicPr>
        <xdr:cNvPr id="68" name="ID_77FF2EBA96C042CC970C05936DAD7972" descr="Picture"/>
        <xdr:cNvPicPr/>
      </xdr:nvPicPr>
      <xdr:blipFill>
        <a:blip r:embed="rId133" cstate="print"/>
        <a:stretch>
          <a:fillRect/>
        </a:stretch>
      </xdr:blipFill>
      <xdr:spPr>
        <a:xfrm>
          <a:off x="8534400" y="50927000"/>
          <a:ext cx="1438275" cy="1428750"/>
        </a:xfrm>
        <a:prstGeom prst="rect">
          <a:avLst/>
        </a:prstGeom>
      </xdr:spPr>
    </xdr:pic>
  </etc:cellImage>
  <etc:cellImage>
    <xdr:pic>
      <xdr:nvPicPr>
        <xdr:cNvPr id="9" name="ID_96B9C3CDA7D44C22B3C9D3EB70B16298" descr="Picture"/>
        <xdr:cNvPicPr/>
      </xdr:nvPicPr>
      <xdr:blipFill>
        <a:blip r:embed="rId134" cstate="print"/>
        <a:stretch>
          <a:fillRect/>
        </a:stretch>
      </xdr:blipFill>
      <xdr:spPr>
        <a:xfrm>
          <a:off x="8534400" y="6400800"/>
          <a:ext cx="1438275" cy="800100"/>
        </a:xfrm>
        <a:prstGeom prst="rect">
          <a:avLst/>
        </a:prstGeom>
      </xdr:spPr>
    </xdr:pic>
  </etc:cellImage>
  <etc:cellImage>
    <xdr:pic>
      <xdr:nvPicPr>
        <xdr:cNvPr id="6" name="ID_B243C75AA8E9487496632E662FA0104D" descr="Picture"/>
        <xdr:cNvPicPr/>
      </xdr:nvPicPr>
      <xdr:blipFill>
        <a:blip r:embed="rId135" cstate="print"/>
        <a:stretch>
          <a:fillRect/>
        </a:stretch>
      </xdr:blipFill>
      <xdr:spPr>
        <a:xfrm>
          <a:off x="8534400" y="3816350"/>
          <a:ext cx="1438275" cy="800100"/>
        </a:xfrm>
        <a:prstGeom prst="rect">
          <a:avLst/>
        </a:prstGeom>
      </xdr:spPr>
    </xdr:pic>
  </etc:cellImage>
  <etc:cellImage>
    <xdr:pic>
      <xdr:nvPicPr>
        <xdr:cNvPr id="5" name="ID_BC7AE4CB7404498FAAC9C2F705618308" descr="Picture"/>
        <xdr:cNvPicPr/>
      </xdr:nvPicPr>
      <xdr:blipFill>
        <a:blip r:embed="rId136" cstate="print"/>
        <a:stretch>
          <a:fillRect/>
        </a:stretch>
      </xdr:blipFill>
      <xdr:spPr>
        <a:xfrm>
          <a:off x="8534400" y="2774950"/>
          <a:ext cx="1438275" cy="800100"/>
        </a:xfrm>
        <a:prstGeom prst="rect">
          <a:avLst/>
        </a:prstGeom>
      </xdr:spPr>
    </xdr:pic>
  </etc:cellImage>
  <etc:cellImage>
    <xdr:pic>
      <xdr:nvPicPr>
        <xdr:cNvPr id="2" name="ID_CE6C00A0C4A34C10A6F2BCF54355E2C9" descr="Picture"/>
        <xdr:cNvPicPr/>
      </xdr:nvPicPr>
      <xdr:blipFill>
        <a:blip r:embed="rId137" cstate="print"/>
        <a:stretch>
          <a:fillRect/>
        </a:stretch>
      </xdr:blipFill>
      <xdr:spPr>
        <a:xfrm>
          <a:off x="8534400" y="190500"/>
          <a:ext cx="1438275" cy="800100"/>
        </a:xfrm>
        <a:prstGeom prst="rect">
          <a:avLst/>
        </a:prstGeom>
      </xdr:spPr>
    </xdr:pic>
  </etc:cellImage>
  <etc:cellImage>
    <xdr:pic>
      <xdr:nvPicPr>
        <xdr:cNvPr id="12" name="ID_34E81E181F554723BDCA7A6F7327EF9D" descr="Picture"/>
        <xdr:cNvPicPr/>
      </xdr:nvPicPr>
      <xdr:blipFill>
        <a:blip r:embed="rId138" cstate="print"/>
        <a:stretch>
          <a:fillRect/>
        </a:stretch>
      </xdr:blipFill>
      <xdr:spPr>
        <a:xfrm>
          <a:off x="8534400" y="8985250"/>
          <a:ext cx="1438275" cy="800100"/>
        </a:xfrm>
        <a:prstGeom prst="rect">
          <a:avLst/>
        </a:prstGeom>
      </xdr:spPr>
    </xdr:pic>
  </etc:cellImage>
  <etc:cellImage>
    <xdr:pic>
      <xdr:nvPicPr>
        <xdr:cNvPr id="15" name="ID_E0B59E96655C4C8D95096C2306002A49" descr="Picture"/>
        <xdr:cNvPicPr/>
      </xdr:nvPicPr>
      <xdr:blipFill>
        <a:blip r:embed="rId139" cstate="print"/>
        <a:stretch>
          <a:fillRect/>
        </a:stretch>
      </xdr:blipFill>
      <xdr:spPr>
        <a:xfrm>
          <a:off x="8534400" y="11569700"/>
          <a:ext cx="1438275" cy="800100"/>
        </a:xfrm>
        <a:prstGeom prst="rect">
          <a:avLst/>
        </a:prstGeom>
      </xdr:spPr>
    </xdr:pic>
  </etc:cellImage>
  <etc:cellImage>
    <xdr:pic>
      <xdr:nvPicPr>
        <xdr:cNvPr id="17" name="ID_0481E0C1A76A4F8F83A375F95AF0FF58" descr="Picture"/>
        <xdr:cNvPicPr/>
      </xdr:nvPicPr>
      <xdr:blipFill>
        <a:blip r:embed="rId140" cstate="print"/>
        <a:stretch>
          <a:fillRect/>
        </a:stretch>
      </xdr:blipFill>
      <xdr:spPr>
        <a:xfrm>
          <a:off x="8534400" y="14154150"/>
          <a:ext cx="1438275" cy="800100"/>
        </a:xfrm>
        <a:prstGeom prst="rect">
          <a:avLst/>
        </a:prstGeom>
      </xdr:spPr>
    </xdr:pic>
  </etc:cellImage>
  <etc:cellImage>
    <xdr:pic>
      <xdr:nvPicPr>
        <xdr:cNvPr id="20" name="ID_F2F00A07DAAB44ED851AD38FB4BB7300" descr="Picture"/>
        <xdr:cNvPicPr/>
      </xdr:nvPicPr>
      <xdr:blipFill>
        <a:blip r:embed="rId141" cstate="print"/>
        <a:stretch>
          <a:fillRect/>
        </a:stretch>
      </xdr:blipFill>
      <xdr:spPr>
        <a:xfrm>
          <a:off x="8534400" y="16738600"/>
          <a:ext cx="1438275" cy="800100"/>
        </a:xfrm>
        <a:prstGeom prst="rect">
          <a:avLst/>
        </a:prstGeom>
      </xdr:spPr>
    </xdr:pic>
  </etc:cellImage>
  <etc:cellImage>
    <xdr:pic>
      <xdr:nvPicPr>
        <xdr:cNvPr id="23" name="ID_00F914AF194B48E59C70CF8827F40669" descr="Picture"/>
        <xdr:cNvPicPr/>
      </xdr:nvPicPr>
      <xdr:blipFill>
        <a:blip r:embed="rId142" cstate="print"/>
        <a:stretch>
          <a:fillRect/>
        </a:stretch>
      </xdr:blipFill>
      <xdr:spPr>
        <a:xfrm>
          <a:off x="8534400" y="19323050"/>
          <a:ext cx="1438275" cy="1962150"/>
        </a:xfrm>
        <a:prstGeom prst="rect">
          <a:avLst/>
        </a:prstGeom>
      </xdr:spPr>
    </xdr:pic>
  </etc:cellImage>
  <etc:cellImage>
    <xdr:pic>
      <xdr:nvPicPr>
        <xdr:cNvPr id="24" name="ID_486486D4C0A94F2EBEAA03D0BCAEB9E5" descr="Picture"/>
        <xdr:cNvPicPr/>
      </xdr:nvPicPr>
      <xdr:blipFill>
        <a:blip r:embed="rId143" cstate="print"/>
        <a:stretch>
          <a:fillRect/>
        </a:stretch>
      </xdr:blipFill>
      <xdr:spPr>
        <a:xfrm>
          <a:off x="8534400" y="21336000"/>
          <a:ext cx="1438275" cy="1428750"/>
        </a:xfrm>
        <a:prstGeom prst="rect">
          <a:avLst/>
        </a:prstGeom>
      </xdr:spPr>
    </xdr:pic>
  </etc:cellImage>
  <etc:cellImage>
    <xdr:pic>
      <xdr:nvPicPr>
        <xdr:cNvPr id="27" name="ID_6372771BEA3E4F7B873CEE903028F870" descr="Picture"/>
        <xdr:cNvPicPr/>
      </xdr:nvPicPr>
      <xdr:blipFill>
        <a:blip r:embed="rId144" cstate="print"/>
        <a:stretch>
          <a:fillRect/>
        </a:stretch>
      </xdr:blipFill>
      <xdr:spPr>
        <a:xfrm>
          <a:off x="8534400" y="24295100"/>
          <a:ext cx="1438275" cy="1428750"/>
        </a:xfrm>
        <a:prstGeom prst="rect">
          <a:avLst/>
        </a:prstGeom>
      </xdr:spPr>
    </xdr:pic>
  </etc:cellImage>
  <etc:cellImage>
    <xdr:pic>
      <xdr:nvPicPr>
        <xdr:cNvPr id="29" name="ID_01ED1A2FEBE74253BB4A1F6AEBD5248A" descr="Picture"/>
        <xdr:cNvPicPr/>
      </xdr:nvPicPr>
      <xdr:blipFill>
        <a:blip r:embed="rId145" cstate="print"/>
        <a:stretch>
          <a:fillRect/>
        </a:stretch>
      </xdr:blipFill>
      <xdr:spPr>
        <a:xfrm>
          <a:off x="8534400" y="25774650"/>
          <a:ext cx="1438275" cy="1428750"/>
        </a:xfrm>
        <a:prstGeom prst="rect">
          <a:avLst/>
        </a:prstGeom>
      </xdr:spPr>
    </xdr:pic>
  </etc:cellImage>
  <etc:cellImage>
    <xdr:pic>
      <xdr:nvPicPr>
        <xdr:cNvPr id="31" name="ID_7A4743463FF74E59A19548ABE37EBD4D" descr="Picture"/>
        <xdr:cNvPicPr/>
      </xdr:nvPicPr>
      <xdr:blipFill>
        <a:blip r:embed="rId146" cstate="print"/>
        <a:stretch>
          <a:fillRect/>
        </a:stretch>
      </xdr:blipFill>
      <xdr:spPr>
        <a:xfrm>
          <a:off x="8534400" y="27254200"/>
          <a:ext cx="1438275" cy="1428750"/>
        </a:xfrm>
        <a:prstGeom prst="rect">
          <a:avLst/>
        </a:prstGeom>
      </xdr:spPr>
    </xdr:pic>
  </etc:cellImage>
  <etc:cellImage>
    <xdr:pic>
      <xdr:nvPicPr>
        <xdr:cNvPr id="33" name="ID_EC473B14F621448A81CE0ABF8C5ECFB3" descr="Picture"/>
        <xdr:cNvPicPr/>
      </xdr:nvPicPr>
      <xdr:blipFill>
        <a:blip r:embed="rId147" cstate="print"/>
        <a:stretch>
          <a:fillRect/>
        </a:stretch>
      </xdr:blipFill>
      <xdr:spPr>
        <a:xfrm>
          <a:off x="8534400" y="28733750"/>
          <a:ext cx="1438275" cy="1428750"/>
        </a:xfrm>
        <a:prstGeom prst="rect">
          <a:avLst/>
        </a:prstGeom>
      </xdr:spPr>
    </xdr:pic>
  </etc:cellImage>
  <etc:cellImage>
    <xdr:pic>
      <xdr:nvPicPr>
        <xdr:cNvPr id="35" name="ID_AA8B9ADCDE874450B039F30E632028C4" descr="Picture"/>
        <xdr:cNvPicPr/>
      </xdr:nvPicPr>
      <xdr:blipFill>
        <a:blip r:embed="rId148" cstate="print"/>
        <a:stretch>
          <a:fillRect/>
        </a:stretch>
      </xdr:blipFill>
      <xdr:spPr>
        <a:xfrm>
          <a:off x="8534400" y="30213300"/>
          <a:ext cx="1438275" cy="1428750"/>
        </a:xfrm>
        <a:prstGeom prst="rect">
          <a:avLst/>
        </a:prstGeom>
      </xdr:spPr>
    </xdr:pic>
  </etc:cellImage>
  <etc:cellImage>
    <xdr:pic>
      <xdr:nvPicPr>
        <xdr:cNvPr id="38" name="ID_DC5DBFE44584409784466E1D9F6B83A0" descr="Picture"/>
        <xdr:cNvPicPr/>
      </xdr:nvPicPr>
      <xdr:blipFill>
        <a:blip r:embed="rId149" cstate="print"/>
        <a:stretch>
          <a:fillRect/>
        </a:stretch>
      </xdr:blipFill>
      <xdr:spPr>
        <a:xfrm>
          <a:off x="8534400" y="31692850"/>
          <a:ext cx="1438275" cy="1428750"/>
        </a:xfrm>
        <a:prstGeom prst="rect">
          <a:avLst/>
        </a:prstGeom>
      </xdr:spPr>
    </xdr:pic>
  </etc:cellImage>
  <etc:cellImage>
    <xdr:pic>
      <xdr:nvPicPr>
        <xdr:cNvPr id="40" name="ID_CD977672729B414BB75F870E57267F77" descr="Picture"/>
        <xdr:cNvPicPr/>
      </xdr:nvPicPr>
      <xdr:blipFill>
        <a:blip r:embed="rId150" cstate="print"/>
        <a:stretch>
          <a:fillRect/>
        </a:stretch>
      </xdr:blipFill>
      <xdr:spPr>
        <a:xfrm>
          <a:off x="8534400" y="33172400"/>
          <a:ext cx="1438275" cy="1428750"/>
        </a:xfrm>
        <a:prstGeom prst="rect">
          <a:avLst/>
        </a:prstGeom>
      </xdr:spPr>
    </xdr:pic>
  </etc:cellImage>
  <etc:cellImage>
    <xdr:pic>
      <xdr:nvPicPr>
        <xdr:cNvPr id="43" name="ID_504CC77865134816AADCE4512AC4BB84" descr="Picture"/>
        <xdr:cNvPicPr/>
      </xdr:nvPicPr>
      <xdr:blipFill>
        <a:blip r:embed="rId151" cstate="print"/>
        <a:stretch>
          <a:fillRect/>
        </a:stretch>
      </xdr:blipFill>
      <xdr:spPr>
        <a:xfrm>
          <a:off x="8534400" y="34651950"/>
          <a:ext cx="1438275" cy="1428750"/>
        </a:xfrm>
        <a:prstGeom prst="rect">
          <a:avLst/>
        </a:prstGeom>
      </xdr:spPr>
    </xdr:pic>
  </etc:cellImage>
  <etc:cellImage>
    <xdr:pic>
      <xdr:nvPicPr>
        <xdr:cNvPr id="46" name="ID_F031355EAC8A403CA219D18B377BF84E" descr="Picture"/>
        <xdr:cNvPicPr/>
      </xdr:nvPicPr>
      <xdr:blipFill>
        <a:blip r:embed="rId152" cstate="print"/>
        <a:stretch>
          <a:fillRect/>
        </a:stretch>
      </xdr:blipFill>
      <xdr:spPr>
        <a:xfrm>
          <a:off x="8534400" y="36131500"/>
          <a:ext cx="1438275" cy="1428750"/>
        </a:xfrm>
        <a:prstGeom prst="rect">
          <a:avLst/>
        </a:prstGeom>
      </xdr:spPr>
    </xdr:pic>
  </etc:cellImage>
  <etc:cellImage>
    <xdr:pic>
      <xdr:nvPicPr>
        <xdr:cNvPr id="49" name="ID_55188617B64B487AACFCF41D1069CCDB" descr="Picture"/>
        <xdr:cNvPicPr/>
      </xdr:nvPicPr>
      <xdr:blipFill>
        <a:blip r:embed="rId153" cstate="print"/>
        <a:stretch>
          <a:fillRect/>
        </a:stretch>
      </xdr:blipFill>
      <xdr:spPr>
        <a:xfrm>
          <a:off x="8534400" y="37611050"/>
          <a:ext cx="1438275" cy="1428750"/>
        </a:xfrm>
        <a:prstGeom prst="rect">
          <a:avLst/>
        </a:prstGeom>
      </xdr:spPr>
    </xdr:pic>
  </etc:cellImage>
  <etc:cellImage>
    <xdr:pic>
      <xdr:nvPicPr>
        <xdr:cNvPr id="51" name="ID_25261AE0F81E4CC8895659068525E79E" descr="Picture"/>
        <xdr:cNvPicPr/>
      </xdr:nvPicPr>
      <xdr:blipFill>
        <a:blip r:embed="rId143" cstate="print"/>
        <a:stretch>
          <a:fillRect/>
        </a:stretch>
      </xdr:blipFill>
      <xdr:spPr>
        <a:xfrm>
          <a:off x="8534400" y="39090600"/>
          <a:ext cx="1438275" cy="1428750"/>
        </a:xfrm>
        <a:prstGeom prst="rect">
          <a:avLst/>
        </a:prstGeom>
      </xdr:spPr>
    </xdr:pic>
  </etc:cellImage>
  <etc:cellImage>
    <xdr:pic>
      <xdr:nvPicPr>
        <xdr:cNvPr id="53" name="ID_E8A78C8568284E78A7DA82E16A30A3E6" descr="Picture"/>
        <xdr:cNvPicPr/>
      </xdr:nvPicPr>
      <xdr:blipFill>
        <a:blip r:embed="rId154" cstate="print"/>
        <a:stretch>
          <a:fillRect/>
        </a:stretch>
      </xdr:blipFill>
      <xdr:spPr>
        <a:xfrm>
          <a:off x="8534400" y="40570150"/>
          <a:ext cx="1438275" cy="1428750"/>
        </a:xfrm>
        <a:prstGeom prst="rect">
          <a:avLst/>
        </a:prstGeom>
      </xdr:spPr>
    </xdr:pic>
  </etc:cellImage>
  <etc:cellImage>
    <xdr:pic>
      <xdr:nvPicPr>
        <xdr:cNvPr id="55" name="ID_159D8A80ECCB49B8857BE2BE8AD2896E" descr="Picture"/>
        <xdr:cNvPicPr/>
      </xdr:nvPicPr>
      <xdr:blipFill>
        <a:blip r:embed="rId155" cstate="print"/>
        <a:stretch>
          <a:fillRect/>
        </a:stretch>
      </xdr:blipFill>
      <xdr:spPr>
        <a:xfrm>
          <a:off x="8534400" y="42049700"/>
          <a:ext cx="1438275" cy="1428750"/>
        </a:xfrm>
        <a:prstGeom prst="rect">
          <a:avLst/>
        </a:prstGeom>
      </xdr:spPr>
    </xdr:pic>
  </etc:cellImage>
  <etc:cellImage>
    <xdr:pic>
      <xdr:nvPicPr>
        <xdr:cNvPr id="57" name="ID_9ABEF7DD21154198858BE6D7F965E346" descr="Picture"/>
        <xdr:cNvPicPr/>
      </xdr:nvPicPr>
      <xdr:blipFill>
        <a:blip r:embed="rId155" cstate="print"/>
        <a:stretch>
          <a:fillRect/>
        </a:stretch>
      </xdr:blipFill>
      <xdr:spPr>
        <a:xfrm>
          <a:off x="8534400" y="43529250"/>
          <a:ext cx="1438275" cy="1428750"/>
        </a:xfrm>
        <a:prstGeom prst="rect">
          <a:avLst/>
        </a:prstGeom>
      </xdr:spPr>
    </xdr:pic>
  </etc:cellImage>
  <etc:cellImage>
    <xdr:pic>
      <xdr:nvPicPr>
        <xdr:cNvPr id="59" name="ID_DFB7912FB0514DADB8A0326D59CC5EFA" descr="Picture"/>
        <xdr:cNvPicPr/>
      </xdr:nvPicPr>
      <xdr:blipFill>
        <a:blip r:embed="rId156" cstate="print"/>
        <a:stretch>
          <a:fillRect/>
        </a:stretch>
      </xdr:blipFill>
      <xdr:spPr>
        <a:xfrm>
          <a:off x="8534400" y="45008800"/>
          <a:ext cx="1438275" cy="1428750"/>
        </a:xfrm>
        <a:prstGeom prst="rect">
          <a:avLst/>
        </a:prstGeom>
      </xdr:spPr>
    </xdr:pic>
  </etc:cellImage>
  <etc:cellImage>
    <xdr:pic>
      <xdr:nvPicPr>
        <xdr:cNvPr id="61" name="ID_A141B6DEE6504935A1525DA8D0102A07" descr="Picture"/>
        <xdr:cNvPicPr/>
      </xdr:nvPicPr>
      <xdr:blipFill>
        <a:blip r:embed="rId157" cstate="print"/>
        <a:stretch>
          <a:fillRect/>
        </a:stretch>
      </xdr:blipFill>
      <xdr:spPr>
        <a:xfrm>
          <a:off x="8534400" y="46488350"/>
          <a:ext cx="1438275" cy="1428750"/>
        </a:xfrm>
        <a:prstGeom prst="rect">
          <a:avLst/>
        </a:prstGeom>
      </xdr:spPr>
    </xdr:pic>
  </etc:cellImage>
  <etc:cellImage>
    <xdr:pic>
      <xdr:nvPicPr>
        <xdr:cNvPr id="63" name="ID_665C2995676044F78625A0A778FB3A7B" descr="Picture"/>
        <xdr:cNvPicPr/>
      </xdr:nvPicPr>
      <xdr:blipFill>
        <a:blip r:embed="rId158" cstate="print"/>
        <a:stretch>
          <a:fillRect/>
        </a:stretch>
      </xdr:blipFill>
      <xdr:spPr>
        <a:xfrm>
          <a:off x="8534400" y="47967900"/>
          <a:ext cx="1438275" cy="1428750"/>
        </a:xfrm>
        <a:prstGeom prst="rect">
          <a:avLst/>
        </a:prstGeom>
      </xdr:spPr>
    </xdr:pic>
  </etc:cellImage>
  <etc:cellImage>
    <xdr:pic>
      <xdr:nvPicPr>
        <xdr:cNvPr id="65" name="ID_97B8DE9438A948E8AFEA7D46276EF927" descr="Picture"/>
        <xdr:cNvPicPr/>
      </xdr:nvPicPr>
      <xdr:blipFill>
        <a:blip r:embed="rId159" cstate="print"/>
        <a:stretch>
          <a:fillRect/>
        </a:stretch>
      </xdr:blipFill>
      <xdr:spPr>
        <a:xfrm>
          <a:off x="8534400" y="49447450"/>
          <a:ext cx="1438275" cy="1428750"/>
        </a:xfrm>
        <a:prstGeom prst="rect">
          <a:avLst/>
        </a:prstGeom>
      </xdr:spPr>
    </xdr:pic>
  </etc:cellImage>
  <etc:cellImage>
    <xdr:pic>
      <xdr:nvPicPr>
        <xdr:cNvPr id="404" name="ID_46DB9DAEB7CB468E9C0B58AE7485A8B2" descr="Picture"/>
        <xdr:cNvPicPr/>
      </xdr:nvPicPr>
      <xdr:blipFill>
        <a:blip r:embed="rId160" cstate="print"/>
        <a:stretch>
          <a:fillRect/>
        </a:stretch>
      </xdr:blipFill>
      <xdr:spPr>
        <a:xfrm>
          <a:off x="10820400" y="275459825"/>
          <a:ext cx="1438275" cy="1085850"/>
        </a:xfrm>
        <a:prstGeom prst="rect">
          <a:avLst/>
        </a:prstGeom>
      </xdr:spPr>
    </xdr:pic>
  </etc:cellImage>
  <etc:cellImage>
    <xdr:pic>
      <xdr:nvPicPr>
        <xdr:cNvPr id="401" name="ID_9C1DEDFDDFA14D80B39212127CC8E289" descr="Picture"/>
        <xdr:cNvPicPr/>
      </xdr:nvPicPr>
      <xdr:blipFill>
        <a:blip r:embed="rId161" cstate="print"/>
        <a:stretch>
          <a:fillRect/>
        </a:stretch>
      </xdr:blipFill>
      <xdr:spPr>
        <a:xfrm>
          <a:off x="10820400" y="273751675"/>
          <a:ext cx="1438275" cy="1085850"/>
        </a:xfrm>
        <a:prstGeom prst="rect">
          <a:avLst/>
        </a:prstGeom>
      </xdr:spPr>
    </xdr:pic>
  </etc:cellImage>
  <etc:cellImage>
    <xdr:pic>
      <xdr:nvPicPr>
        <xdr:cNvPr id="382" name="ID_47E59E38DA6B4799BF377CD3D48FDB83" descr="Picture"/>
        <xdr:cNvPicPr/>
      </xdr:nvPicPr>
      <xdr:blipFill>
        <a:blip r:embed="rId162" cstate="print"/>
        <a:stretch>
          <a:fillRect/>
        </a:stretch>
      </xdr:blipFill>
      <xdr:spPr>
        <a:xfrm>
          <a:off x="10820400" y="261807325"/>
          <a:ext cx="1438275" cy="1428750"/>
        </a:xfrm>
        <a:prstGeom prst="rect">
          <a:avLst/>
        </a:prstGeom>
      </xdr:spPr>
    </xdr:pic>
  </etc:cellImage>
  <etc:cellImage>
    <xdr:pic>
      <xdr:nvPicPr>
        <xdr:cNvPr id="373" name="ID_093FA1D3C109406CB05FB759DE3E2C00" descr="Picture"/>
        <xdr:cNvPicPr/>
      </xdr:nvPicPr>
      <xdr:blipFill>
        <a:blip r:embed="rId163" cstate="print"/>
        <a:stretch>
          <a:fillRect/>
        </a:stretch>
      </xdr:blipFill>
      <xdr:spPr>
        <a:xfrm>
          <a:off x="10820400" y="256232025"/>
          <a:ext cx="1438275" cy="1428750"/>
        </a:xfrm>
        <a:prstGeom prst="rect">
          <a:avLst/>
        </a:prstGeom>
      </xdr:spPr>
    </xdr:pic>
  </etc:cellImage>
  <etc:cellImage>
    <xdr:pic>
      <xdr:nvPicPr>
        <xdr:cNvPr id="370" name="ID_52A97E5DF6B149759F3D0929F391E6A9" descr="Picture"/>
        <xdr:cNvPicPr/>
      </xdr:nvPicPr>
      <xdr:blipFill>
        <a:blip r:embed="rId164" cstate="print"/>
        <a:stretch>
          <a:fillRect/>
        </a:stretch>
      </xdr:blipFill>
      <xdr:spPr>
        <a:xfrm>
          <a:off x="10820400" y="254752475"/>
          <a:ext cx="1438275" cy="1428750"/>
        </a:xfrm>
        <a:prstGeom prst="rect">
          <a:avLst/>
        </a:prstGeom>
      </xdr:spPr>
    </xdr:pic>
  </etc:cellImage>
  <etc:cellImage>
    <xdr:pic>
      <xdr:nvPicPr>
        <xdr:cNvPr id="365" name="ID_0D4344D25BF740F2AEB03FB559137842" descr="Picture"/>
        <xdr:cNvPicPr/>
      </xdr:nvPicPr>
      <xdr:blipFill>
        <a:blip r:embed="rId165" cstate="print"/>
        <a:stretch>
          <a:fillRect/>
        </a:stretch>
      </xdr:blipFill>
      <xdr:spPr>
        <a:xfrm>
          <a:off x="10820400" y="251793375"/>
          <a:ext cx="1438275" cy="1428750"/>
        </a:xfrm>
        <a:prstGeom prst="rect">
          <a:avLst/>
        </a:prstGeom>
      </xdr:spPr>
    </xdr:pic>
  </etc:cellImage>
  <etc:cellImage>
    <xdr:pic>
      <xdr:nvPicPr>
        <xdr:cNvPr id="353" name="ID_7CA191C23FC048019A82CFF02F6EB8F7" descr="Picture"/>
        <xdr:cNvPicPr/>
      </xdr:nvPicPr>
      <xdr:blipFill>
        <a:blip r:embed="rId166" cstate="print"/>
        <a:stretch>
          <a:fillRect/>
        </a:stretch>
      </xdr:blipFill>
      <xdr:spPr>
        <a:xfrm>
          <a:off x="10820400" y="243258975"/>
          <a:ext cx="1438275" cy="1428750"/>
        </a:xfrm>
        <a:prstGeom prst="rect">
          <a:avLst/>
        </a:prstGeom>
      </xdr:spPr>
    </xdr:pic>
  </etc:cellImage>
  <etc:cellImage>
    <xdr:pic>
      <xdr:nvPicPr>
        <xdr:cNvPr id="350" name="ID_18D00D0D3A4D4839B30BCA6DB5D5EA04" descr="Picture"/>
        <xdr:cNvPicPr/>
      </xdr:nvPicPr>
      <xdr:blipFill>
        <a:blip r:embed="rId167" cstate="print"/>
        <a:stretch>
          <a:fillRect/>
        </a:stretch>
      </xdr:blipFill>
      <xdr:spPr>
        <a:xfrm>
          <a:off x="10820400" y="241779425"/>
          <a:ext cx="1438275" cy="1428750"/>
        </a:xfrm>
        <a:prstGeom prst="rect">
          <a:avLst/>
        </a:prstGeom>
      </xdr:spPr>
    </xdr:pic>
  </etc:cellImage>
  <etc:cellImage>
    <xdr:pic>
      <xdr:nvPicPr>
        <xdr:cNvPr id="347" name="ID_0C2F7B00FA2B4C2A812A0F774518B8A0" descr="Picture"/>
        <xdr:cNvPicPr/>
      </xdr:nvPicPr>
      <xdr:blipFill>
        <a:blip r:embed="rId168" cstate="print"/>
        <a:stretch>
          <a:fillRect/>
        </a:stretch>
      </xdr:blipFill>
      <xdr:spPr>
        <a:xfrm>
          <a:off x="10820400" y="240061750"/>
          <a:ext cx="1438275" cy="1381125"/>
        </a:xfrm>
        <a:prstGeom prst="rect">
          <a:avLst/>
        </a:prstGeom>
      </xdr:spPr>
    </xdr:pic>
  </etc:cellImage>
  <etc:cellImage>
    <xdr:pic>
      <xdr:nvPicPr>
        <xdr:cNvPr id="330" name="ID_90C2BBB3E9ED42CBBB1011B3657BB728" descr="Picture"/>
        <xdr:cNvPicPr/>
      </xdr:nvPicPr>
      <xdr:blipFill>
        <a:blip r:embed="rId162" cstate="print"/>
        <a:stretch>
          <a:fillRect/>
        </a:stretch>
      </xdr:blipFill>
      <xdr:spPr>
        <a:xfrm>
          <a:off x="10820400" y="228225350"/>
          <a:ext cx="1438275" cy="1428750"/>
        </a:xfrm>
        <a:prstGeom prst="rect">
          <a:avLst/>
        </a:prstGeom>
      </xdr:spPr>
    </xdr:pic>
  </etc:cellImage>
  <etc:cellImage>
    <xdr:pic>
      <xdr:nvPicPr>
        <xdr:cNvPr id="327" name="ID_01E80A58CD504F89959FF97B3BE3B352" descr="Picture"/>
        <xdr:cNvPicPr/>
      </xdr:nvPicPr>
      <xdr:blipFill>
        <a:blip r:embed="rId169" cstate="print"/>
        <a:stretch>
          <a:fillRect/>
        </a:stretch>
      </xdr:blipFill>
      <xdr:spPr>
        <a:xfrm>
          <a:off x="10820400" y="226745800"/>
          <a:ext cx="1438275" cy="1428750"/>
        </a:xfrm>
        <a:prstGeom prst="rect">
          <a:avLst/>
        </a:prstGeom>
      </xdr:spPr>
    </xdr:pic>
  </etc:cellImage>
  <etc:cellImage>
    <xdr:pic>
      <xdr:nvPicPr>
        <xdr:cNvPr id="324" name="ID_8E9FE29660B84DED8C390A5DAE8CB13B" descr="Picture"/>
        <xdr:cNvPicPr/>
      </xdr:nvPicPr>
      <xdr:blipFill>
        <a:blip r:embed="rId170" cstate="print"/>
        <a:stretch>
          <a:fillRect/>
        </a:stretch>
      </xdr:blipFill>
      <xdr:spPr>
        <a:xfrm>
          <a:off x="10820400" y="225266250"/>
          <a:ext cx="1438275" cy="1428750"/>
        </a:xfrm>
        <a:prstGeom prst="rect">
          <a:avLst/>
        </a:prstGeom>
      </xdr:spPr>
    </xdr:pic>
  </etc:cellImage>
  <etc:cellImage>
    <xdr:pic>
      <xdr:nvPicPr>
        <xdr:cNvPr id="319" name="ID_58A35BAE0A1949EFBA66FA8C4849E7A6" descr="Picture"/>
        <xdr:cNvPicPr/>
      </xdr:nvPicPr>
      <xdr:blipFill>
        <a:blip r:embed="rId171" cstate="print"/>
        <a:stretch>
          <a:fillRect/>
        </a:stretch>
      </xdr:blipFill>
      <xdr:spPr>
        <a:xfrm>
          <a:off x="10820400" y="222307150"/>
          <a:ext cx="1438275" cy="1428750"/>
        </a:xfrm>
        <a:prstGeom prst="rect">
          <a:avLst/>
        </a:prstGeom>
      </xdr:spPr>
    </xdr:pic>
  </etc:cellImage>
  <etc:cellImage>
    <xdr:pic>
      <xdr:nvPicPr>
        <xdr:cNvPr id="312" name="ID_9A57ABA2B3AA449CB02604F12BBE0702" descr="Picture"/>
        <xdr:cNvPicPr/>
      </xdr:nvPicPr>
      <xdr:blipFill>
        <a:blip r:embed="rId172" cstate="print"/>
        <a:stretch>
          <a:fillRect/>
        </a:stretch>
      </xdr:blipFill>
      <xdr:spPr>
        <a:xfrm>
          <a:off x="10820400" y="217868500"/>
          <a:ext cx="1438275" cy="1428750"/>
        </a:xfrm>
        <a:prstGeom prst="rect">
          <a:avLst/>
        </a:prstGeom>
      </xdr:spPr>
    </xdr:pic>
  </etc:cellImage>
  <etc:cellImage>
    <xdr:pic>
      <xdr:nvPicPr>
        <xdr:cNvPr id="309" name="ID_D19D34B03CB7454B94A765B4C2534B28" descr="Picture"/>
        <xdr:cNvPicPr/>
      </xdr:nvPicPr>
      <xdr:blipFill>
        <a:blip r:embed="rId173" cstate="print"/>
        <a:stretch>
          <a:fillRect/>
        </a:stretch>
      </xdr:blipFill>
      <xdr:spPr>
        <a:xfrm>
          <a:off x="10820400" y="216388950"/>
          <a:ext cx="1438275" cy="1428750"/>
        </a:xfrm>
        <a:prstGeom prst="rect">
          <a:avLst/>
        </a:prstGeom>
      </xdr:spPr>
    </xdr:pic>
  </etc:cellImage>
  <etc:cellImage>
    <xdr:pic>
      <xdr:nvPicPr>
        <xdr:cNvPr id="306" name="ID_886C0D3CC56F4022B8A083BB342C0C41" descr="Picture"/>
        <xdr:cNvPicPr/>
      </xdr:nvPicPr>
      <xdr:blipFill>
        <a:blip r:embed="rId174" cstate="print"/>
        <a:stretch>
          <a:fillRect/>
        </a:stretch>
      </xdr:blipFill>
      <xdr:spPr>
        <a:xfrm>
          <a:off x="10820400" y="214909400"/>
          <a:ext cx="1438275" cy="1428750"/>
        </a:xfrm>
        <a:prstGeom prst="rect">
          <a:avLst/>
        </a:prstGeom>
      </xdr:spPr>
    </xdr:pic>
  </etc:cellImage>
  <etc:cellImage>
    <xdr:pic>
      <xdr:nvPicPr>
        <xdr:cNvPr id="301" name="ID_8075B589B3214040BEAEC255A7712A3B" descr="Picture"/>
        <xdr:cNvPicPr/>
      </xdr:nvPicPr>
      <xdr:blipFill>
        <a:blip r:embed="rId175" cstate="print"/>
        <a:stretch>
          <a:fillRect/>
        </a:stretch>
      </xdr:blipFill>
      <xdr:spPr>
        <a:xfrm>
          <a:off x="10820400" y="211950300"/>
          <a:ext cx="1438275" cy="1428750"/>
        </a:xfrm>
        <a:prstGeom prst="rect">
          <a:avLst/>
        </a:prstGeom>
      </xdr:spPr>
    </xdr:pic>
  </etc:cellImage>
  <etc:cellImage>
    <xdr:pic>
      <xdr:nvPicPr>
        <xdr:cNvPr id="280" name="ID_C4C9E40FBB4E4094BF56977EB25A2796" descr="Picture"/>
        <xdr:cNvPicPr/>
      </xdr:nvPicPr>
      <xdr:blipFill>
        <a:blip r:embed="rId176" cstate="print"/>
        <a:stretch>
          <a:fillRect/>
        </a:stretch>
      </xdr:blipFill>
      <xdr:spPr>
        <a:xfrm>
          <a:off x="10820400" y="197154800"/>
          <a:ext cx="1438275" cy="1428750"/>
        </a:xfrm>
        <a:prstGeom prst="rect">
          <a:avLst/>
        </a:prstGeom>
      </xdr:spPr>
    </xdr:pic>
  </etc:cellImage>
  <etc:cellImage>
    <xdr:pic>
      <xdr:nvPicPr>
        <xdr:cNvPr id="277" name="ID_FAD309F9404645348BAD4B53EB6FB646" descr="Picture"/>
        <xdr:cNvPicPr/>
      </xdr:nvPicPr>
      <xdr:blipFill>
        <a:blip r:embed="rId177" cstate="print"/>
        <a:stretch>
          <a:fillRect/>
        </a:stretch>
      </xdr:blipFill>
      <xdr:spPr>
        <a:xfrm>
          <a:off x="10820400" y="196018150"/>
          <a:ext cx="1438275" cy="1085850"/>
        </a:xfrm>
        <a:prstGeom prst="rect">
          <a:avLst/>
        </a:prstGeom>
      </xdr:spPr>
    </xdr:pic>
  </etc:cellImage>
  <etc:cellImage>
    <xdr:pic>
      <xdr:nvPicPr>
        <xdr:cNvPr id="274" name="ID_7332D114AA9B4446A4DC4A2A1E40CD47" descr="Picture"/>
        <xdr:cNvPicPr/>
      </xdr:nvPicPr>
      <xdr:blipFill>
        <a:blip r:embed="rId178" cstate="print"/>
        <a:stretch>
          <a:fillRect/>
        </a:stretch>
      </xdr:blipFill>
      <xdr:spPr>
        <a:xfrm>
          <a:off x="10820400" y="194881500"/>
          <a:ext cx="1438275" cy="1085850"/>
        </a:xfrm>
        <a:prstGeom prst="rect">
          <a:avLst/>
        </a:prstGeom>
      </xdr:spPr>
    </xdr:pic>
  </etc:cellImage>
  <etc:cellImage>
    <xdr:pic>
      <xdr:nvPicPr>
        <xdr:cNvPr id="271" name="ID_CD87F285AA844E7F8C24F8FC6FA35DFE" descr="Picture"/>
        <xdr:cNvPicPr/>
      </xdr:nvPicPr>
      <xdr:blipFill>
        <a:blip r:embed="rId179" cstate="print"/>
        <a:stretch>
          <a:fillRect/>
        </a:stretch>
      </xdr:blipFill>
      <xdr:spPr>
        <a:xfrm>
          <a:off x="10820400" y="193554350"/>
          <a:ext cx="1438275" cy="1085850"/>
        </a:xfrm>
        <a:prstGeom prst="rect">
          <a:avLst/>
        </a:prstGeom>
      </xdr:spPr>
    </xdr:pic>
  </etc:cellImage>
  <etc:cellImage>
    <xdr:pic>
      <xdr:nvPicPr>
        <xdr:cNvPr id="252" name="ID_AF2F5C2E0E3D4A6280458E0279B75237" descr="Picture"/>
        <xdr:cNvPicPr/>
      </xdr:nvPicPr>
      <xdr:blipFill>
        <a:blip r:embed="rId180" cstate="print"/>
        <a:stretch>
          <a:fillRect/>
        </a:stretch>
      </xdr:blipFill>
      <xdr:spPr>
        <a:xfrm>
          <a:off x="10820400" y="180238400"/>
          <a:ext cx="1438275" cy="1428750"/>
        </a:xfrm>
        <a:prstGeom prst="rect">
          <a:avLst/>
        </a:prstGeom>
      </xdr:spPr>
    </xdr:pic>
  </etc:cellImage>
  <etc:cellImage>
    <xdr:pic>
      <xdr:nvPicPr>
        <xdr:cNvPr id="249" name="ID_06138355AF4A4C5092B32AC467D7B514" descr="Picture"/>
        <xdr:cNvPicPr/>
      </xdr:nvPicPr>
      <xdr:blipFill>
        <a:blip r:embed="rId181" cstate="print"/>
        <a:stretch>
          <a:fillRect/>
        </a:stretch>
      </xdr:blipFill>
      <xdr:spPr>
        <a:xfrm>
          <a:off x="10820400" y="178758850"/>
          <a:ext cx="1438275" cy="1428750"/>
        </a:xfrm>
        <a:prstGeom prst="rect">
          <a:avLst/>
        </a:prstGeom>
      </xdr:spPr>
    </xdr:pic>
  </etc:cellImage>
  <etc:cellImage>
    <xdr:pic>
      <xdr:nvPicPr>
        <xdr:cNvPr id="246" name="ID_B1A147D06AD946A7A4450515C81D029A" descr="Picture"/>
        <xdr:cNvPicPr/>
      </xdr:nvPicPr>
      <xdr:blipFill>
        <a:blip r:embed="rId182" cstate="print"/>
        <a:stretch>
          <a:fillRect/>
        </a:stretch>
      </xdr:blipFill>
      <xdr:spPr>
        <a:xfrm>
          <a:off x="10820400" y="177279300"/>
          <a:ext cx="1438275" cy="1428750"/>
        </a:xfrm>
        <a:prstGeom prst="rect">
          <a:avLst/>
        </a:prstGeom>
      </xdr:spPr>
    </xdr:pic>
  </etc:cellImage>
  <etc:cellImage>
    <xdr:pic>
      <xdr:nvPicPr>
        <xdr:cNvPr id="241" name="ID_330E49FD649645E591E39743BE5FEC4D" descr="Picture"/>
        <xdr:cNvPicPr/>
      </xdr:nvPicPr>
      <xdr:blipFill>
        <a:blip r:embed="rId183" cstate="print"/>
        <a:stretch>
          <a:fillRect/>
        </a:stretch>
      </xdr:blipFill>
      <xdr:spPr>
        <a:xfrm>
          <a:off x="10820400" y="174320200"/>
          <a:ext cx="1438275" cy="1428750"/>
        </a:xfrm>
        <a:prstGeom prst="rect">
          <a:avLst/>
        </a:prstGeom>
      </xdr:spPr>
    </xdr:pic>
  </etc:cellImage>
  <etc:cellImage>
    <xdr:pic>
      <xdr:nvPicPr>
        <xdr:cNvPr id="221" name="ID_3E83DE3628934593BAB0D72359AF7446" descr="Picture"/>
        <xdr:cNvPicPr/>
      </xdr:nvPicPr>
      <xdr:blipFill>
        <a:blip r:embed="rId184" cstate="print"/>
        <a:stretch>
          <a:fillRect/>
        </a:stretch>
      </xdr:blipFill>
      <xdr:spPr>
        <a:xfrm>
          <a:off x="10820400" y="158762700"/>
          <a:ext cx="1438275" cy="2533650"/>
        </a:xfrm>
        <a:prstGeom prst="rect">
          <a:avLst/>
        </a:prstGeom>
      </xdr:spPr>
    </xdr:pic>
  </etc:cellImage>
  <etc:cellImage>
    <xdr:pic>
      <xdr:nvPicPr>
        <xdr:cNvPr id="218" name="ID_A4D96D7587724D04AB8127861C746E1D" descr="Picture"/>
        <xdr:cNvPicPr/>
      </xdr:nvPicPr>
      <xdr:blipFill>
        <a:blip r:embed="rId185" cstate="print"/>
        <a:stretch>
          <a:fillRect/>
        </a:stretch>
      </xdr:blipFill>
      <xdr:spPr>
        <a:xfrm>
          <a:off x="10820400" y="156178250"/>
          <a:ext cx="1438275" cy="2533650"/>
        </a:xfrm>
        <a:prstGeom prst="rect">
          <a:avLst/>
        </a:prstGeom>
      </xdr:spPr>
    </xdr:pic>
  </etc:cellImage>
  <etc:cellImage>
    <xdr:pic>
      <xdr:nvPicPr>
        <xdr:cNvPr id="215" name="ID_C1CF277924C4411C9FD4DE9D30B2C7E6" descr="Picture"/>
        <xdr:cNvPicPr/>
      </xdr:nvPicPr>
      <xdr:blipFill>
        <a:blip r:embed="rId186" cstate="print"/>
        <a:stretch>
          <a:fillRect/>
        </a:stretch>
      </xdr:blipFill>
      <xdr:spPr>
        <a:xfrm>
          <a:off x="10820400" y="153593800"/>
          <a:ext cx="1438275" cy="2533650"/>
        </a:xfrm>
        <a:prstGeom prst="rect">
          <a:avLst/>
        </a:prstGeom>
      </xdr:spPr>
    </xdr:pic>
  </etc:cellImage>
  <etc:cellImage>
    <xdr:pic>
      <xdr:nvPicPr>
        <xdr:cNvPr id="212" name="ID_B39F1D81508147DEAFFFC079A83676AF" descr="Picture"/>
        <xdr:cNvPicPr/>
      </xdr:nvPicPr>
      <xdr:blipFill>
        <a:blip r:embed="rId187" cstate="print"/>
        <a:stretch>
          <a:fillRect/>
        </a:stretch>
      </xdr:blipFill>
      <xdr:spPr>
        <a:xfrm>
          <a:off x="10820400" y="151009350"/>
          <a:ext cx="1438275" cy="2533650"/>
        </a:xfrm>
        <a:prstGeom prst="rect">
          <a:avLst/>
        </a:prstGeom>
      </xdr:spPr>
    </xdr:pic>
  </etc:cellImage>
  <etc:cellImage>
    <xdr:pic>
      <xdr:nvPicPr>
        <xdr:cNvPr id="209" name="ID_D894B95CCACA4690A8B4343177455966" descr="Picture"/>
        <xdr:cNvPicPr/>
      </xdr:nvPicPr>
      <xdr:blipFill>
        <a:blip r:embed="rId188" cstate="print"/>
        <a:stretch>
          <a:fillRect/>
        </a:stretch>
      </xdr:blipFill>
      <xdr:spPr>
        <a:xfrm>
          <a:off x="10820400" y="148424900"/>
          <a:ext cx="1438275" cy="2533650"/>
        </a:xfrm>
        <a:prstGeom prst="rect">
          <a:avLst/>
        </a:prstGeom>
      </xdr:spPr>
    </xdr:pic>
  </etc:cellImage>
  <etc:cellImage>
    <xdr:pic>
      <xdr:nvPicPr>
        <xdr:cNvPr id="206" name="ID_5393A91A639C4174BB92A585EA92E19A" descr="Picture"/>
        <xdr:cNvPicPr/>
      </xdr:nvPicPr>
      <xdr:blipFill>
        <a:blip r:embed="rId189" cstate="print"/>
        <a:stretch>
          <a:fillRect/>
        </a:stretch>
      </xdr:blipFill>
      <xdr:spPr>
        <a:xfrm>
          <a:off x="10820400" y="145840450"/>
          <a:ext cx="1438275" cy="2533650"/>
        </a:xfrm>
        <a:prstGeom prst="rect">
          <a:avLst/>
        </a:prstGeom>
      </xdr:spPr>
    </xdr:pic>
  </etc:cellImage>
  <etc:cellImage>
    <xdr:pic>
      <xdr:nvPicPr>
        <xdr:cNvPr id="202" name="ID_8EF1E7FAF04E4380933F54DA5E11E546" descr="Picture"/>
        <xdr:cNvPicPr/>
      </xdr:nvPicPr>
      <xdr:blipFill>
        <a:blip r:embed="rId190" cstate="print"/>
        <a:stretch>
          <a:fillRect/>
        </a:stretch>
      </xdr:blipFill>
      <xdr:spPr>
        <a:xfrm>
          <a:off x="10820400" y="142405100"/>
          <a:ext cx="1438275" cy="2533650"/>
        </a:xfrm>
        <a:prstGeom prst="rect">
          <a:avLst/>
        </a:prstGeom>
      </xdr:spPr>
    </xdr:pic>
  </etc:cellImage>
  <etc:cellImage>
    <xdr:pic>
      <xdr:nvPicPr>
        <xdr:cNvPr id="199" name="ID_AB939BDE4D314EF7AEF740C40616482D" descr="Picture"/>
        <xdr:cNvPicPr/>
      </xdr:nvPicPr>
      <xdr:blipFill>
        <a:blip r:embed="rId191" cstate="print"/>
        <a:stretch>
          <a:fillRect/>
        </a:stretch>
      </xdr:blipFill>
      <xdr:spPr>
        <a:xfrm>
          <a:off x="10820400" y="139820650"/>
          <a:ext cx="1438275" cy="2533650"/>
        </a:xfrm>
        <a:prstGeom prst="rect">
          <a:avLst/>
        </a:prstGeom>
      </xdr:spPr>
    </xdr:pic>
  </etc:cellImage>
  <etc:cellImage>
    <xdr:pic>
      <xdr:nvPicPr>
        <xdr:cNvPr id="196" name="ID_33278C989ECA4D6D97E8C5B3C956C705" descr="Picture"/>
        <xdr:cNvPicPr/>
      </xdr:nvPicPr>
      <xdr:blipFill>
        <a:blip r:embed="rId192" cstate="print"/>
        <a:stretch>
          <a:fillRect/>
        </a:stretch>
      </xdr:blipFill>
      <xdr:spPr>
        <a:xfrm>
          <a:off x="10820400" y="138341100"/>
          <a:ext cx="1438275" cy="1428750"/>
        </a:xfrm>
        <a:prstGeom prst="rect">
          <a:avLst/>
        </a:prstGeom>
      </xdr:spPr>
    </xdr:pic>
  </etc:cellImage>
  <etc:cellImage>
    <xdr:pic>
      <xdr:nvPicPr>
        <xdr:cNvPr id="193" name="ID_BA22B4C6C0424F9C9A2431E5E3562D8F" descr="Picture"/>
        <xdr:cNvPicPr/>
      </xdr:nvPicPr>
      <xdr:blipFill>
        <a:blip r:embed="rId193" cstate="print"/>
        <a:stretch>
          <a:fillRect/>
        </a:stretch>
      </xdr:blipFill>
      <xdr:spPr>
        <a:xfrm>
          <a:off x="10820400" y="136861550"/>
          <a:ext cx="1438275" cy="1428750"/>
        </a:xfrm>
        <a:prstGeom prst="rect">
          <a:avLst/>
        </a:prstGeom>
      </xdr:spPr>
    </xdr:pic>
  </etc:cellImage>
  <etc:cellImage>
    <xdr:pic>
      <xdr:nvPicPr>
        <xdr:cNvPr id="190" name="ID_7A252EB72DCD4CD1937BE6592C9737E6" descr="Picture"/>
        <xdr:cNvPicPr/>
      </xdr:nvPicPr>
      <xdr:blipFill>
        <a:blip r:embed="rId194" cstate="print"/>
        <a:stretch>
          <a:fillRect/>
        </a:stretch>
      </xdr:blipFill>
      <xdr:spPr>
        <a:xfrm>
          <a:off x="10820400" y="135382000"/>
          <a:ext cx="1438275" cy="1428750"/>
        </a:xfrm>
        <a:prstGeom prst="rect">
          <a:avLst/>
        </a:prstGeom>
      </xdr:spPr>
    </xdr:pic>
  </etc:cellImage>
  <etc:cellImage>
    <xdr:pic>
      <xdr:nvPicPr>
        <xdr:cNvPr id="185" name="ID_286FC8F2FC2145409ADC17600C8B393A" descr="Picture"/>
        <xdr:cNvPicPr/>
      </xdr:nvPicPr>
      <xdr:blipFill>
        <a:blip r:embed="rId195" cstate="print"/>
        <a:stretch>
          <a:fillRect/>
        </a:stretch>
      </xdr:blipFill>
      <xdr:spPr>
        <a:xfrm>
          <a:off x="10820400" y="132422900"/>
          <a:ext cx="1438275" cy="1428750"/>
        </a:xfrm>
        <a:prstGeom prst="rect">
          <a:avLst/>
        </a:prstGeom>
      </xdr:spPr>
    </xdr:pic>
  </etc:cellImage>
  <etc:cellImage>
    <xdr:pic>
      <xdr:nvPicPr>
        <xdr:cNvPr id="165" name="ID_D3982123873B48CFACE3F8F203577793" descr="Picture"/>
        <xdr:cNvPicPr/>
      </xdr:nvPicPr>
      <xdr:blipFill>
        <a:blip r:embed="rId196" cstate="print"/>
        <a:stretch>
          <a:fillRect/>
        </a:stretch>
      </xdr:blipFill>
      <xdr:spPr>
        <a:xfrm>
          <a:off x="10820400" y="115989100"/>
          <a:ext cx="1438275" cy="2533650"/>
        </a:xfrm>
        <a:prstGeom prst="rect">
          <a:avLst/>
        </a:prstGeom>
      </xdr:spPr>
    </xdr:pic>
  </etc:cellImage>
  <etc:cellImage>
    <xdr:pic>
      <xdr:nvPicPr>
        <xdr:cNvPr id="162" name="ID_F84D5EAE87C4412A996E8943CBEE87B5" descr="Picture"/>
        <xdr:cNvPicPr/>
      </xdr:nvPicPr>
      <xdr:blipFill>
        <a:blip r:embed="rId197" cstate="print"/>
        <a:stretch>
          <a:fillRect/>
        </a:stretch>
      </xdr:blipFill>
      <xdr:spPr>
        <a:xfrm>
          <a:off x="10820400" y="113404650"/>
          <a:ext cx="1438275" cy="2533650"/>
        </a:xfrm>
        <a:prstGeom prst="rect">
          <a:avLst/>
        </a:prstGeom>
      </xdr:spPr>
    </xdr:pic>
  </etc:cellImage>
  <etc:cellImage>
    <xdr:pic>
      <xdr:nvPicPr>
        <xdr:cNvPr id="159" name="ID_46BD6B5FD10149608516B8115BD65286" descr="Picture"/>
        <xdr:cNvPicPr/>
      </xdr:nvPicPr>
      <xdr:blipFill>
        <a:blip r:embed="rId198" cstate="print"/>
        <a:stretch>
          <a:fillRect/>
        </a:stretch>
      </xdr:blipFill>
      <xdr:spPr>
        <a:xfrm>
          <a:off x="10820400" y="110820200"/>
          <a:ext cx="1438275" cy="2533650"/>
        </a:xfrm>
        <a:prstGeom prst="rect">
          <a:avLst/>
        </a:prstGeom>
      </xdr:spPr>
    </xdr:pic>
  </etc:cellImage>
  <etc:cellImage>
    <xdr:pic>
      <xdr:nvPicPr>
        <xdr:cNvPr id="156" name="ID_702E66971B63422FACBAC9FC4EE4A892" descr="Picture"/>
        <xdr:cNvPicPr/>
      </xdr:nvPicPr>
      <xdr:blipFill>
        <a:blip r:embed="rId199" cstate="print"/>
        <a:stretch>
          <a:fillRect/>
        </a:stretch>
      </xdr:blipFill>
      <xdr:spPr>
        <a:xfrm>
          <a:off x="10820400" y="108235750"/>
          <a:ext cx="1438275" cy="2533650"/>
        </a:xfrm>
        <a:prstGeom prst="rect">
          <a:avLst/>
        </a:prstGeom>
      </xdr:spPr>
    </xdr:pic>
  </etc:cellImage>
  <etc:cellImage>
    <xdr:pic>
      <xdr:nvPicPr>
        <xdr:cNvPr id="153" name="ID_D350B89F69E84DC4BBE7733F8E88E43C" descr="Picture"/>
        <xdr:cNvPicPr/>
      </xdr:nvPicPr>
      <xdr:blipFill>
        <a:blip r:embed="rId200" cstate="print"/>
        <a:stretch>
          <a:fillRect/>
        </a:stretch>
      </xdr:blipFill>
      <xdr:spPr>
        <a:xfrm>
          <a:off x="10820400" y="106756200"/>
          <a:ext cx="1438275" cy="1428750"/>
        </a:xfrm>
        <a:prstGeom prst="rect">
          <a:avLst/>
        </a:prstGeom>
      </xdr:spPr>
    </xdr:pic>
  </etc:cellImage>
  <etc:cellImage>
    <xdr:pic>
      <xdr:nvPicPr>
        <xdr:cNvPr id="150" name="ID_E68153F55D0F4B2BBF7E3D31A7AFDB37" descr="Picture"/>
        <xdr:cNvPicPr/>
      </xdr:nvPicPr>
      <xdr:blipFill>
        <a:blip r:embed="rId201" cstate="print"/>
        <a:stretch>
          <a:fillRect/>
        </a:stretch>
      </xdr:blipFill>
      <xdr:spPr>
        <a:xfrm>
          <a:off x="10820400" y="104171750"/>
          <a:ext cx="1438275" cy="2533650"/>
        </a:xfrm>
        <a:prstGeom prst="rect">
          <a:avLst/>
        </a:prstGeom>
      </xdr:spPr>
    </xdr:pic>
  </etc:cellImage>
  <etc:cellImage>
    <xdr:pic>
      <xdr:nvPicPr>
        <xdr:cNvPr id="147" name="ID_0FA292A21BEE4B2BABF354F41164BD0D" descr="Picture"/>
        <xdr:cNvPicPr/>
      </xdr:nvPicPr>
      <xdr:blipFill>
        <a:blip r:embed="rId202" cstate="print"/>
        <a:stretch>
          <a:fillRect/>
        </a:stretch>
      </xdr:blipFill>
      <xdr:spPr>
        <a:xfrm>
          <a:off x="10820400" y="102692200"/>
          <a:ext cx="1438275" cy="1428750"/>
        </a:xfrm>
        <a:prstGeom prst="rect">
          <a:avLst/>
        </a:prstGeom>
      </xdr:spPr>
    </xdr:pic>
  </etc:cellImage>
  <etc:cellImage>
    <xdr:pic>
      <xdr:nvPicPr>
        <xdr:cNvPr id="144" name="ID_336BAE42B71F4FF48B94D9CC9CC74FFD" descr="Picture"/>
        <xdr:cNvPicPr/>
      </xdr:nvPicPr>
      <xdr:blipFill>
        <a:blip r:embed="rId203" cstate="print"/>
        <a:stretch>
          <a:fillRect/>
        </a:stretch>
      </xdr:blipFill>
      <xdr:spPr>
        <a:xfrm>
          <a:off x="10820400" y="101212650"/>
          <a:ext cx="1438275" cy="1428750"/>
        </a:xfrm>
        <a:prstGeom prst="rect">
          <a:avLst/>
        </a:prstGeom>
      </xdr:spPr>
    </xdr:pic>
  </etc:cellImage>
  <etc:cellImage>
    <xdr:pic>
      <xdr:nvPicPr>
        <xdr:cNvPr id="141" name="ID_36F4C9C963D2451AA8B0A8C3805B1FB5" descr="Picture"/>
        <xdr:cNvPicPr/>
      </xdr:nvPicPr>
      <xdr:blipFill>
        <a:blip r:embed="rId204" cstate="print"/>
        <a:stretch>
          <a:fillRect/>
        </a:stretch>
      </xdr:blipFill>
      <xdr:spPr>
        <a:xfrm>
          <a:off x="10820400" y="98628200"/>
          <a:ext cx="1438275" cy="2533650"/>
        </a:xfrm>
        <a:prstGeom prst="rect">
          <a:avLst/>
        </a:prstGeom>
      </xdr:spPr>
    </xdr:pic>
  </etc:cellImage>
  <etc:cellImage>
    <xdr:pic>
      <xdr:nvPicPr>
        <xdr:cNvPr id="136" name="ID_0677A090A2D5489383F30DA772E7597B" descr="Picture"/>
        <xdr:cNvPicPr/>
      </xdr:nvPicPr>
      <xdr:blipFill>
        <a:blip r:embed="rId205" cstate="print"/>
        <a:stretch>
          <a:fillRect/>
        </a:stretch>
      </xdr:blipFill>
      <xdr:spPr>
        <a:xfrm>
          <a:off x="10820400" y="95669100"/>
          <a:ext cx="1438275" cy="1428750"/>
        </a:xfrm>
        <a:prstGeom prst="rect">
          <a:avLst/>
        </a:prstGeom>
      </xdr:spPr>
    </xdr:pic>
  </etc:cellImage>
  <etc:cellImage>
    <xdr:pic>
      <xdr:nvPicPr>
        <xdr:cNvPr id="117" name="ID_D59A03E5F36B401B9C25B86BE02D5D49" descr="Picture"/>
        <xdr:cNvPicPr/>
      </xdr:nvPicPr>
      <xdr:blipFill>
        <a:blip r:embed="rId206" cstate="print"/>
        <a:stretch>
          <a:fillRect/>
        </a:stretch>
      </xdr:blipFill>
      <xdr:spPr>
        <a:xfrm>
          <a:off x="10820400" y="81248250"/>
          <a:ext cx="1438275" cy="2533650"/>
        </a:xfrm>
        <a:prstGeom prst="rect">
          <a:avLst/>
        </a:prstGeom>
      </xdr:spPr>
    </xdr:pic>
  </etc:cellImage>
  <etc:cellImage>
    <xdr:pic>
      <xdr:nvPicPr>
        <xdr:cNvPr id="114" name="ID_5AB0A6904A324B2F92846C2C24F14734" descr="Picture"/>
        <xdr:cNvPicPr/>
      </xdr:nvPicPr>
      <xdr:blipFill>
        <a:blip r:embed="rId207" cstate="print"/>
        <a:stretch>
          <a:fillRect/>
        </a:stretch>
      </xdr:blipFill>
      <xdr:spPr>
        <a:xfrm>
          <a:off x="10820400" y="78663800"/>
          <a:ext cx="1438275" cy="2533650"/>
        </a:xfrm>
        <a:prstGeom prst="rect">
          <a:avLst/>
        </a:prstGeom>
      </xdr:spPr>
    </xdr:pic>
  </etc:cellImage>
  <etc:cellImage>
    <xdr:pic>
      <xdr:nvPicPr>
        <xdr:cNvPr id="111" name="ID_01D1922B62F74DBE91506ECDCACC52E9" descr="Picture"/>
        <xdr:cNvPicPr/>
      </xdr:nvPicPr>
      <xdr:blipFill>
        <a:blip r:embed="rId208" cstate="print"/>
        <a:stretch>
          <a:fillRect/>
        </a:stretch>
      </xdr:blipFill>
      <xdr:spPr>
        <a:xfrm>
          <a:off x="10820400" y="76079350"/>
          <a:ext cx="1438275" cy="2533650"/>
        </a:xfrm>
        <a:prstGeom prst="rect">
          <a:avLst/>
        </a:prstGeom>
      </xdr:spPr>
    </xdr:pic>
  </etc:cellImage>
  <etc:cellImage>
    <xdr:pic>
      <xdr:nvPicPr>
        <xdr:cNvPr id="108" name="ID_EAC359B985D94B34BF29B044131D19CB" descr="Picture"/>
        <xdr:cNvPicPr/>
      </xdr:nvPicPr>
      <xdr:blipFill>
        <a:blip r:embed="rId209" cstate="print"/>
        <a:stretch>
          <a:fillRect/>
        </a:stretch>
      </xdr:blipFill>
      <xdr:spPr>
        <a:xfrm>
          <a:off x="10820400" y="74599800"/>
          <a:ext cx="1438275" cy="1428750"/>
        </a:xfrm>
        <a:prstGeom prst="rect">
          <a:avLst/>
        </a:prstGeom>
      </xdr:spPr>
    </xdr:pic>
  </etc:cellImage>
  <etc:cellImage>
    <xdr:pic>
      <xdr:nvPicPr>
        <xdr:cNvPr id="105" name="ID_014E742C5F174C76A0BE9011D895D29A" descr="Picture"/>
        <xdr:cNvPicPr/>
      </xdr:nvPicPr>
      <xdr:blipFill>
        <a:blip r:embed="rId202" cstate="print"/>
        <a:stretch>
          <a:fillRect/>
        </a:stretch>
      </xdr:blipFill>
      <xdr:spPr>
        <a:xfrm>
          <a:off x="10820400" y="73120250"/>
          <a:ext cx="1438275" cy="1428750"/>
        </a:xfrm>
        <a:prstGeom prst="rect">
          <a:avLst/>
        </a:prstGeom>
      </xdr:spPr>
    </xdr:pic>
  </etc:cellImage>
  <etc:cellImage>
    <xdr:pic>
      <xdr:nvPicPr>
        <xdr:cNvPr id="102" name="ID_CF1ECDB09CE7424788D616EB3339AE38" descr="Picture"/>
        <xdr:cNvPicPr/>
      </xdr:nvPicPr>
      <xdr:blipFill>
        <a:blip r:embed="rId210" cstate="print"/>
        <a:stretch>
          <a:fillRect/>
        </a:stretch>
      </xdr:blipFill>
      <xdr:spPr>
        <a:xfrm>
          <a:off x="10820400" y="71640700"/>
          <a:ext cx="1438275" cy="1428750"/>
        </a:xfrm>
        <a:prstGeom prst="rect">
          <a:avLst/>
        </a:prstGeom>
      </xdr:spPr>
    </xdr:pic>
  </etc:cellImage>
  <etc:cellImage>
    <xdr:pic>
      <xdr:nvPicPr>
        <xdr:cNvPr id="97" name="ID_401EC87C019C44169F8C61FFBCC152D3" descr="Picture"/>
        <xdr:cNvPicPr/>
      </xdr:nvPicPr>
      <xdr:blipFill>
        <a:blip r:embed="rId211" cstate="print"/>
        <a:stretch>
          <a:fillRect/>
        </a:stretch>
      </xdr:blipFill>
      <xdr:spPr>
        <a:xfrm>
          <a:off x="10820400" y="68681600"/>
          <a:ext cx="1438275" cy="1428750"/>
        </a:xfrm>
        <a:prstGeom prst="rect">
          <a:avLst/>
        </a:prstGeom>
      </xdr:spPr>
    </xdr:pic>
  </etc:cellImage>
  <etc:cellImage>
    <xdr:pic>
      <xdr:nvPicPr>
        <xdr:cNvPr id="80" name="ID_7F0EC544A68A447D9898B28068A5F67D" descr="Picture"/>
        <xdr:cNvPicPr/>
      </xdr:nvPicPr>
      <xdr:blipFill>
        <a:blip r:embed="rId212" cstate="print"/>
        <a:stretch>
          <a:fillRect/>
        </a:stretch>
      </xdr:blipFill>
      <xdr:spPr>
        <a:xfrm>
          <a:off x="10820400" y="56845200"/>
          <a:ext cx="1438275" cy="1428750"/>
        </a:xfrm>
        <a:prstGeom prst="rect">
          <a:avLst/>
        </a:prstGeom>
      </xdr:spPr>
    </xdr:pic>
  </etc:cellImage>
  <etc:cellImage>
    <xdr:pic>
      <xdr:nvPicPr>
        <xdr:cNvPr id="77" name="ID_6A91655349BF4CEFAAB44460750F500F" descr="Picture"/>
        <xdr:cNvPicPr/>
      </xdr:nvPicPr>
      <xdr:blipFill>
        <a:blip r:embed="rId213" cstate="print"/>
        <a:stretch>
          <a:fillRect/>
        </a:stretch>
      </xdr:blipFill>
      <xdr:spPr>
        <a:xfrm>
          <a:off x="10820400" y="55365650"/>
          <a:ext cx="1438275" cy="1428750"/>
        </a:xfrm>
        <a:prstGeom prst="rect">
          <a:avLst/>
        </a:prstGeom>
      </xdr:spPr>
    </xdr:pic>
  </etc:cellImage>
  <etc:cellImage>
    <xdr:pic>
      <xdr:nvPicPr>
        <xdr:cNvPr id="74" name="ID_C5D4D045D722498582C249F10A783758" descr="Picture"/>
        <xdr:cNvPicPr/>
      </xdr:nvPicPr>
      <xdr:blipFill>
        <a:blip r:embed="rId214" cstate="print"/>
        <a:stretch>
          <a:fillRect/>
        </a:stretch>
      </xdr:blipFill>
      <xdr:spPr>
        <a:xfrm>
          <a:off x="10820400" y="53886100"/>
          <a:ext cx="1438275" cy="1428750"/>
        </a:xfrm>
        <a:prstGeom prst="rect">
          <a:avLst/>
        </a:prstGeom>
      </xdr:spPr>
    </xdr:pic>
  </etc:cellImage>
  <etc:cellImage>
    <xdr:pic>
      <xdr:nvPicPr>
        <xdr:cNvPr id="71" name="ID_272B67ED175E4D7CA15516F9AE40F755" descr="Picture"/>
        <xdr:cNvPicPr/>
      </xdr:nvPicPr>
      <xdr:blipFill>
        <a:blip r:embed="rId215" cstate="print"/>
        <a:stretch>
          <a:fillRect/>
        </a:stretch>
      </xdr:blipFill>
      <xdr:spPr>
        <a:xfrm>
          <a:off x="10820400" y="52406550"/>
          <a:ext cx="1438275" cy="1428750"/>
        </a:xfrm>
        <a:prstGeom prst="rect">
          <a:avLst/>
        </a:prstGeom>
      </xdr:spPr>
    </xdr:pic>
  </etc:cellImage>
  <etc:cellImage>
    <xdr:pic>
      <xdr:nvPicPr>
        <xdr:cNvPr id="66" name="ID_C43C31A9EA6F4A8DAD419F4BAEE8F372" descr="Picture"/>
        <xdr:cNvPicPr/>
      </xdr:nvPicPr>
      <xdr:blipFill>
        <a:blip r:embed="rId216" cstate="print"/>
        <a:stretch>
          <a:fillRect/>
        </a:stretch>
      </xdr:blipFill>
      <xdr:spPr>
        <a:xfrm>
          <a:off x="10820400" y="49447450"/>
          <a:ext cx="1438275" cy="1428750"/>
        </a:xfrm>
        <a:prstGeom prst="rect">
          <a:avLst/>
        </a:prstGeom>
      </xdr:spPr>
    </xdr:pic>
  </etc:cellImage>
  <etc:cellImage>
    <xdr:pic>
      <xdr:nvPicPr>
        <xdr:cNvPr id="7" name="ID_2DAB6DC393AC4C93B3C88402327FEF1F" descr="Picture"/>
        <xdr:cNvPicPr/>
      </xdr:nvPicPr>
      <xdr:blipFill>
        <a:blip r:embed="rId217" cstate="print"/>
        <a:stretch>
          <a:fillRect/>
        </a:stretch>
      </xdr:blipFill>
      <xdr:spPr>
        <a:xfrm>
          <a:off x="10820400" y="3816350"/>
          <a:ext cx="1438275" cy="2533650"/>
        </a:xfrm>
        <a:prstGeom prst="rect">
          <a:avLst/>
        </a:prstGeom>
      </xdr:spPr>
    </xdr:pic>
  </etc:cellImage>
  <etc:cellImage>
    <xdr:pic>
      <xdr:nvPicPr>
        <xdr:cNvPr id="3" name="ID_A7D7AE51D04B4912AFFC68F81223C6EF" descr="Picture"/>
        <xdr:cNvPicPr/>
      </xdr:nvPicPr>
      <xdr:blipFill>
        <a:blip r:embed="rId218" cstate="print"/>
        <a:stretch>
          <a:fillRect/>
        </a:stretch>
      </xdr:blipFill>
      <xdr:spPr>
        <a:xfrm>
          <a:off x="10820400" y="190500"/>
          <a:ext cx="1438275" cy="2533650"/>
        </a:xfrm>
        <a:prstGeom prst="rect">
          <a:avLst/>
        </a:prstGeom>
      </xdr:spPr>
    </xdr:pic>
  </etc:cellImage>
  <etc:cellImage>
    <xdr:pic>
      <xdr:nvPicPr>
        <xdr:cNvPr id="10" name="ID_133D76DBD9064D729D661FE005F8C0A1" descr="Picture"/>
        <xdr:cNvPicPr/>
      </xdr:nvPicPr>
      <xdr:blipFill>
        <a:blip r:embed="rId219" cstate="print"/>
        <a:stretch>
          <a:fillRect/>
        </a:stretch>
      </xdr:blipFill>
      <xdr:spPr>
        <a:xfrm>
          <a:off x="10820400" y="6400800"/>
          <a:ext cx="1438275" cy="2533650"/>
        </a:xfrm>
        <a:prstGeom prst="rect">
          <a:avLst/>
        </a:prstGeom>
      </xdr:spPr>
    </xdr:pic>
  </etc:cellImage>
  <etc:cellImage>
    <xdr:pic>
      <xdr:nvPicPr>
        <xdr:cNvPr id="13" name="ID_B314E7B29F4043FB95E8051C2DA96E19" descr="Picture"/>
        <xdr:cNvPicPr/>
      </xdr:nvPicPr>
      <xdr:blipFill>
        <a:blip r:embed="rId220" cstate="print"/>
        <a:stretch>
          <a:fillRect/>
        </a:stretch>
      </xdr:blipFill>
      <xdr:spPr>
        <a:xfrm>
          <a:off x="10820400" y="8985250"/>
          <a:ext cx="1438275" cy="2533650"/>
        </a:xfrm>
        <a:prstGeom prst="rect">
          <a:avLst/>
        </a:prstGeom>
      </xdr:spPr>
    </xdr:pic>
  </etc:cellImage>
  <etc:cellImage>
    <xdr:pic>
      <xdr:nvPicPr>
        <xdr:cNvPr id="16" name="ID_08B8E745E579442CB10F6EE7717B949C" descr="Picture"/>
        <xdr:cNvPicPr/>
      </xdr:nvPicPr>
      <xdr:blipFill>
        <a:blip r:embed="rId221" cstate="print"/>
        <a:stretch>
          <a:fillRect/>
        </a:stretch>
      </xdr:blipFill>
      <xdr:spPr>
        <a:xfrm>
          <a:off x="10820400" y="11569700"/>
          <a:ext cx="1438275" cy="2533650"/>
        </a:xfrm>
        <a:prstGeom prst="rect">
          <a:avLst/>
        </a:prstGeom>
      </xdr:spPr>
    </xdr:pic>
  </etc:cellImage>
  <etc:cellImage>
    <xdr:pic>
      <xdr:nvPicPr>
        <xdr:cNvPr id="18" name="ID_8B8D961EE32E44D0B5582888EC9E6A13" descr="Picture"/>
        <xdr:cNvPicPr/>
      </xdr:nvPicPr>
      <xdr:blipFill>
        <a:blip r:embed="rId222" cstate="print"/>
        <a:stretch>
          <a:fillRect/>
        </a:stretch>
      </xdr:blipFill>
      <xdr:spPr>
        <a:xfrm>
          <a:off x="10820400" y="14154150"/>
          <a:ext cx="1438275" cy="2533650"/>
        </a:xfrm>
        <a:prstGeom prst="rect">
          <a:avLst/>
        </a:prstGeom>
      </xdr:spPr>
    </xdr:pic>
  </etc:cellImage>
  <etc:cellImage>
    <xdr:pic>
      <xdr:nvPicPr>
        <xdr:cNvPr id="21" name="ID_F36EDB2CB9D54551A68D105E604CC766" descr="Picture"/>
        <xdr:cNvPicPr/>
      </xdr:nvPicPr>
      <xdr:blipFill>
        <a:blip r:embed="rId223" cstate="print"/>
        <a:stretch>
          <a:fillRect/>
        </a:stretch>
      </xdr:blipFill>
      <xdr:spPr>
        <a:xfrm>
          <a:off x="10820400" y="16738600"/>
          <a:ext cx="1438275" cy="2533650"/>
        </a:xfrm>
        <a:prstGeom prst="rect">
          <a:avLst/>
        </a:prstGeom>
      </xdr:spPr>
    </xdr:pic>
  </etc:cellImage>
  <etc:cellImage>
    <xdr:pic>
      <xdr:nvPicPr>
        <xdr:cNvPr id="36" name="ID_BCBDA207869747A3822A3ACA628D55B6" descr="Picture"/>
        <xdr:cNvPicPr/>
      </xdr:nvPicPr>
      <xdr:blipFill>
        <a:blip r:embed="rId224" cstate="print"/>
        <a:stretch>
          <a:fillRect/>
        </a:stretch>
      </xdr:blipFill>
      <xdr:spPr>
        <a:xfrm>
          <a:off x="10820400" y="30213300"/>
          <a:ext cx="1438275" cy="1428750"/>
        </a:xfrm>
        <a:prstGeom prst="rect">
          <a:avLst/>
        </a:prstGeom>
      </xdr:spPr>
    </xdr:pic>
  </etc:cellImage>
  <etc:cellImage>
    <xdr:pic>
      <xdr:nvPicPr>
        <xdr:cNvPr id="41" name="ID_E99BCCE9D5D44B1681F459F6D2DD5F7A" descr="Picture"/>
        <xdr:cNvPicPr/>
      </xdr:nvPicPr>
      <xdr:blipFill>
        <a:blip r:embed="rId225" cstate="print"/>
        <a:stretch>
          <a:fillRect/>
        </a:stretch>
      </xdr:blipFill>
      <xdr:spPr>
        <a:xfrm>
          <a:off x="10820400" y="33172400"/>
          <a:ext cx="1438275" cy="1428750"/>
        </a:xfrm>
        <a:prstGeom prst="rect">
          <a:avLst/>
        </a:prstGeom>
      </xdr:spPr>
    </xdr:pic>
  </etc:cellImage>
  <etc:cellImage>
    <xdr:pic>
      <xdr:nvPicPr>
        <xdr:cNvPr id="44" name="ID_F0959DDFF6B644A189F0D718A43CA18A" descr="Picture"/>
        <xdr:cNvPicPr/>
      </xdr:nvPicPr>
      <xdr:blipFill>
        <a:blip r:embed="rId226" cstate="print"/>
        <a:stretch>
          <a:fillRect/>
        </a:stretch>
      </xdr:blipFill>
      <xdr:spPr>
        <a:xfrm>
          <a:off x="10820400" y="34651950"/>
          <a:ext cx="1438275" cy="1428750"/>
        </a:xfrm>
        <a:prstGeom prst="rect">
          <a:avLst/>
        </a:prstGeom>
      </xdr:spPr>
    </xdr:pic>
  </etc:cellImage>
  <etc:cellImage>
    <xdr:pic>
      <xdr:nvPicPr>
        <xdr:cNvPr id="47" name="ID_904C5B36AAAE4AC5B82B00AC5C6CFE82" descr="Picture"/>
        <xdr:cNvPicPr/>
      </xdr:nvPicPr>
      <xdr:blipFill>
        <a:blip r:embed="rId227" cstate="print"/>
        <a:stretch>
          <a:fillRect/>
        </a:stretch>
      </xdr:blipFill>
      <xdr:spPr>
        <a:xfrm>
          <a:off x="10820400" y="36131500"/>
          <a:ext cx="1438275" cy="1428750"/>
        </a:xfrm>
        <a:prstGeom prst="rect">
          <a:avLst/>
        </a:prstGeom>
      </xdr:spPr>
    </xdr:pic>
  </etc:cellImage>
  <etc:cellImage>
    <xdr:pic>
      <xdr:nvPicPr>
        <xdr:cNvPr id="405" name="ID_02E98B6517214AE8882BD9D069F7754E" descr="Picture"/>
        <xdr:cNvPicPr/>
      </xdr:nvPicPr>
      <xdr:blipFill>
        <a:blip r:embed="rId228" cstate="print"/>
        <a:stretch>
          <a:fillRect/>
        </a:stretch>
      </xdr:blipFill>
      <xdr:spPr>
        <a:xfrm>
          <a:off x="13106400" y="275459825"/>
          <a:ext cx="1438275" cy="1085850"/>
        </a:xfrm>
        <a:prstGeom prst="rect">
          <a:avLst/>
        </a:prstGeom>
      </xdr:spPr>
    </xdr:pic>
  </etc:cellImage>
  <etc:cellImage>
    <xdr:pic>
      <xdr:nvPicPr>
        <xdr:cNvPr id="402" name="ID_0F7B08BEBB3A46B9A43033D18945381E" descr="Picture"/>
        <xdr:cNvPicPr/>
      </xdr:nvPicPr>
      <xdr:blipFill>
        <a:blip r:embed="rId229" cstate="print"/>
        <a:stretch>
          <a:fillRect/>
        </a:stretch>
      </xdr:blipFill>
      <xdr:spPr>
        <a:xfrm>
          <a:off x="13106400" y="273751675"/>
          <a:ext cx="1438275" cy="1085850"/>
        </a:xfrm>
        <a:prstGeom prst="rect">
          <a:avLst/>
        </a:prstGeom>
      </xdr:spPr>
    </xdr:pic>
  </etc:cellImage>
  <etc:cellImage>
    <xdr:pic>
      <xdr:nvPicPr>
        <xdr:cNvPr id="399" name="ID_9E1CBEBD8DBD4A26B41E37169FB0001D" descr="Picture"/>
        <xdr:cNvPicPr/>
      </xdr:nvPicPr>
      <xdr:blipFill>
        <a:blip r:embed="rId230" cstate="print"/>
        <a:stretch>
          <a:fillRect/>
        </a:stretch>
      </xdr:blipFill>
      <xdr:spPr>
        <a:xfrm>
          <a:off x="13106400" y="272615025"/>
          <a:ext cx="1438275" cy="1085850"/>
        </a:xfrm>
        <a:prstGeom prst="rect">
          <a:avLst/>
        </a:prstGeom>
      </xdr:spPr>
    </xdr:pic>
  </etc:cellImage>
  <etc:cellImage>
    <xdr:pic>
      <xdr:nvPicPr>
        <xdr:cNvPr id="397" name="ID_FF1EB8D33D664A93AA85332287B7292D" descr="Picture"/>
        <xdr:cNvPicPr/>
      </xdr:nvPicPr>
      <xdr:blipFill>
        <a:blip r:embed="rId231" cstate="print"/>
        <a:stretch>
          <a:fillRect/>
        </a:stretch>
      </xdr:blipFill>
      <xdr:spPr>
        <a:xfrm>
          <a:off x="13106400" y="271478375"/>
          <a:ext cx="1438275" cy="1085850"/>
        </a:xfrm>
        <a:prstGeom prst="rect">
          <a:avLst/>
        </a:prstGeom>
      </xdr:spPr>
    </xdr:pic>
  </etc:cellImage>
  <etc:cellImage>
    <xdr:pic>
      <xdr:nvPicPr>
        <xdr:cNvPr id="395" name="ID_F6381569E6424AB5961691039B908711" descr="Picture"/>
        <xdr:cNvPicPr/>
      </xdr:nvPicPr>
      <xdr:blipFill>
        <a:blip r:embed="rId232" cstate="print"/>
        <a:stretch>
          <a:fillRect/>
        </a:stretch>
      </xdr:blipFill>
      <xdr:spPr>
        <a:xfrm>
          <a:off x="13106400" y="270341725"/>
          <a:ext cx="1438275" cy="1085850"/>
        </a:xfrm>
        <a:prstGeom prst="rect">
          <a:avLst/>
        </a:prstGeom>
      </xdr:spPr>
    </xdr:pic>
  </etc:cellImage>
  <etc:cellImage>
    <xdr:pic>
      <xdr:nvPicPr>
        <xdr:cNvPr id="393" name="ID_DFA8D7C6D10B4661AFA9B1DFA97646FF" descr="Picture"/>
        <xdr:cNvPicPr/>
      </xdr:nvPicPr>
      <xdr:blipFill>
        <a:blip r:embed="rId233" cstate="print"/>
        <a:stretch>
          <a:fillRect/>
        </a:stretch>
      </xdr:blipFill>
      <xdr:spPr>
        <a:xfrm>
          <a:off x="13106400" y="269205075"/>
          <a:ext cx="1438275" cy="1085850"/>
        </a:xfrm>
        <a:prstGeom prst="rect">
          <a:avLst/>
        </a:prstGeom>
      </xdr:spPr>
    </xdr:pic>
  </etc:cellImage>
  <etc:cellImage>
    <xdr:pic>
      <xdr:nvPicPr>
        <xdr:cNvPr id="391" name="ID_469985A7ACFB4FE397ADAA55BC7BB3A8" descr="Picture"/>
        <xdr:cNvPicPr/>
      </xdr:nvPicPr>
      <xdr:blipFill>
        <a:blip r:embed="rId234" cstate="print"/>
        <a:stretch>
          <a:fillRect/>
        </a:stretch>
      </xdr:blipFill>
      <xdr:spPr>
        <a:xfrm>
          <a:off x="13106400" y="267725525"/>
          <a:ext cx="1438275" cy="1428750"/>
        </a:xfrm>
        <a:prstGeom prst="rect">
          <a:avLst/>
        </a:prstGeom>
      </xdr:spPr>
    </xdr:pic>
  </etc:cellImage>
  <etc:cellImage>
    <xdr:pic>
      <xdr:nvPicPr>
        <xdr:cNvPr id="389" name="ID_9F501E882B1A4DBB8F0A135CBE44B25C" descr="Picture"/>
        <xdr:cNvPicPr/>
      </xdr:nvPicPr>
      <xdr:blipFill>
        <a:blip r:embed="rId235" cstate="print"/>
        <a:stretch>
          <a:fillRect/>
        </a:stretch>
      </xdr:blipFill>
      <xdr:spPr>
        <a:xfrm>
          <a:off x="13106400" y="266245975"/>
          <a:ext cx="1438275" cy="1428750"/>
        </a:xfrm>
        <a:prstGeom prst="rect">
          <a:avLst/>
        </a:prstGeom>
      </xdr:spPr>
    </xdr:pic>
  </etc:cellImage>
  <etc:cellImage>
    <xdr:pic>
      <xdr:nvPicPr>
        <xdr:cNvPr id="387" name="ID_E17CC249923E491EACF6D0E31D19294F" descr="Picture"/>
        <xdr:cNvPicPr/>
      </xdr:nvPicPr>
      <xdr:blipFill>
        <a:blip r:embed="rId236" cstate="print"/>
        <a:stretch>
          <a:fillRect/>
        </a:stretch>
      </xdr:blipFill>
      <xdr:spPr>
        <a:xfrm>
          <a:off x="13106400" y="264766425"/>
          <a:ext cx="1438275" cy="1428750"/>
        </a:xfrm>
        <a:prstGeom prst="rect">
          <a:avLst/>
        </a:prstGeom>
      </xdr:spPr>
    </xdr:pic>
  </etc:cellImage>
  <etc:cellImage>
    <xdr:pic>
      <xdr:nvPicPr>
        <xdr:cNvPr id="385" name="ID_800CADC17FE642B5BE24D8282DE5E8C2" descr="Picture"/>
        <xdr:cNvPicPr/>
      </xdr:nvPicPr>
      <xdr:blipFill>
        <a:blip r:embed="rId237" cstate="print"/>
        <a:stretch>
          <a:fillRect/>
        </a:stretch>
      </xdr:blipFill>
      <xdr:spPr>
        <a:xfrm>
          <a:off x="13106400" y="263286875"/>
          <a:ext cx="1438275" cy="1428750"/>
        </a:xfrm>
        <a:prstGeom prst="rect">
          <a:avLst/>
        </a:prstGeom>
      </xdr:spPr>
    </xdr:pic>
  </etc:cellImage>
  <etc:cellImage>
    <xdr:pic>
      <xdr:nvPicPr>
        <xdr:cNvPr id="383" name="ID_CC6B8F91DCAC496B9243425D1FF8CA27" descr="Picture"/>
        <xdr:cNvPicPr/>
      </xdr:nvPicPr>
      <xdr:blipFill>
        <a:blip r:embed="rId238" cstate="print"/>
        <a:stretch>
          <a:fillRect/>
        </a:stretch>
      </xdr:blipFill>
      <xdr:spPr>
        <a:xfrm>
          <a:off x="13106400" y="261807325"/>
          <a:ext cx="1438275" cy="1428750"/>
        </a:xfrm>
        <a:prstGeom prst="rect">
          <a:avLst/>
        </a:prstGeom>
      </xdr:spPr>
    </xdr:pic>
  </etc:cellImage>
  <etc:cellImage>
    <xdr:pic>
      <xdr:nvPicPr>
        <xdr:cNvPr id="380" name="ID_6FCE91595FC84E519897F1CC519C60BD" descr="Picture"/>
        <xdr:cNvPicPr/>
      </xdr:nvPicPr>
      <xdr:blipFill>
        <a:blip r:embed="rId239" cstate="print"/>
        <a:stretch>
          <a:fillRect/>
        </a:stretch>
      </xdr:blipFill>
      <xdr:spPr>
        <a:xfrm>
          <a:off x="13106400" y="260327775"/>
          <a:ext cx="1438275" cy="1428750"/>
        </a:xfrm>
        <a:prstGeom prst="rect">
          <a:avLst/>
        </a:prstGeom>
      </xdr:spPr>
    </xdr:pic>
  </etc:cellImage>
  <etc:cellImage>
    <xdr:pic>
      <xdr:nvPicPr>
        <xdr:cNvPr id="378" name="ID_A7B861AB2E0748C78B43F0CB1A7A05C8" descr="Picture"/>
        <xdr:cNvPicPr/>
      </xdr:nvPicPr>
      <xdr:blipFill>
        <a:blip r:embed="rId240" cstate="print"/>
        <a:stretch>
          <a:fillRect/>
        </a:stretch>
      </xdr:blipFill>
      <xdr:spPr>
        <a:xfrm>
          <a:off x="13106400" y="258848225"/>
          <a:ext cx="1438275" cy="1428750"/>
        </a:xfrm>
        <a:prstGeom prst="rect">
          <a:avLst/>
        </a:prstGeom>
      </xdr:spPr>
    </xdr:pic>
  </etc:cellImage>
  <etc:cellImage>
    <xdr:pic>
      <xdr:nvPicPr>
        <xdr:cNvPr id="376" name="ID_56339CB61B034FBC9CEDC66D2D145CC5" descr="Picture"/>
        <xdr:cNvPicPr/>
      </xdr:nvPicPr>
      <xdr:blipFill>
        <a:blip r:embed="rId241" cstate="print"/>
        <a:stretch>
          <a:fillRect/>
        </a:stretch>
      </xdr:blipFill>
      <xdr:spPr>
        <a:xfrm>
          <a:off x="13106400" y="257711575"/>
          <a:ext cx="1438275" cy="1085850"/>
        </a:xfrm>
        <a:prstGeom prst="rect">
          <a:avLst/>
        </a:prstGeom>
      </xdr:spPr>
    </xdr:pic>
  </etc:cellImage>
  <etc:cellImage>
    <xdr:pic>
      <xdr:nvPicPr>
        <xdr:cNvPr id="374" name="ID_383A8D12CA9C43168BFDADC76CB206DF" descr="Picture"/>
        <xdr:cNvPicPr/>
      </xdr:nvPicPr>
      <xdr:blipFill>
        <a:blip r:embed="rId242" cstate="print"/>
        <a:stretch>
          <a:fillRect/>
        </a:stretch>
      </xdr:blipFill>
      <xdr:spPr>
        <a:xfrm>
          <a:off x="13106400" y="256232025"/>
          <a:ext cx="1438275" cy="1428750"/>
        </a:xfrm>
        <a:prstGeom prst="rect">
          <a:avLst/>
        </a:prstGeom>
      </xdr:spPr>
    </xdr:pic>
  </etc:cellImage>
  <etc:cellImage>
    <xdr:pic>
      <xdr:nvPicPr>
        <xdr:cNvPr id="371" name="ID_2B6F43FE9E104F8CA524F7629ECCF393" descr="Picture"/>
        <xdr:cNvPicPr/>
      </xdr:nvPicPr>
      <xdr:blipFill>
        <a:blip r:embed="rId243" cstate="print"/>
        <a:stretch>
          <a:fillRect/>
        </a:stretch>
      </xdr:blipFill>
      <xdr:spPr>
        <a:xfrm>
          <a:off x="13106400" y="254752475"/>
          <a:ext cx="1438275" cy="1428750"/>
        </a:xfrm>
        <a:prstGeom prst="rect">
          <a:avLst/>
        </a:prstGeom>
      </xdr:spPr>
    </xdr:pic>
  </etc:cellImage>
  <etc:cellImage>
    <xdr:pic>
      <xdr:nvPicPr>
        <xdr:cNvPr id="368" name="ID_F97C36B65BE246EB925A1FC4190B9F36" descr="Picture"/>
        <xdr:cNvPicPr/>
      </xdr:nvPicPr>
      <xdr:blipFill>
        <a:blip r:embed="rId244" cstate="print"/>
        <a:stretch>
          <a:fillRect/>
        </a:stretch>
      </xdr:blipFill>
      <xdr:spPr>
        <a:xfrm>
          <a:off x="13106400" y="253272925"/>
          <a:ext cx="1438275" cy="1428750"/>
        </a:xfrm>
        <a:prstGeom prst="rect">
          <a:avLst/>
        </a:prstGeom>
      </xdr:spPr>
    </xdr:pic>
  </etc:cellImage>
  <etc:cellImage>
    <xdr:pic>
      <xdr:nvPicPr>
        <xdr:cNvPr id="366" name="ID_2FBD0A19EA03436F8F87900A9A30B263" descr="Picture"/>
        <xdr:cNvPicPr/>
      </xdr:nvPicPr>
      <xdr:blipFill>
        <a:blip r:embed="rId245" cstate="print"/>
        <a:stretch>
          <a:fillRect/>
        </a:stretch>
      </xdr:blipFill>
      <xdr:spPr>
        <a:xfrm>
          <a:off x="13106400" y="251793375"/>
          <a:ext cx="1438275" cy="1428750"/>
        </a:xfrm>
        <a:prstGeom prst="rect">
          <a:avLst/>
        </a:prstGeom>
      </xdr:spPr>
    </xdr:pic>
  </etc:cellImage>
  <etc:cellImage>
    <xdr:pic>
      <xdr:nvPicPr>
        <xdr:cNvPr id="363" name="ID_2597D2E33CC6448B82D7DC29D3E7CC79" descr="Picture"/>
        <xdr:cNvPicPr/>
      </xdr:nvPicPr>
      <xdr:blipFill>
        <a:blip r:embed="rId246" cstate="print"/>
        <a:stretch>
          <a:fillRect/>
        </a:stretch>
      </xdr:blipFill>
      <xdr:spPr>
        <a:xfrm>
          <a:off x="13106400" y="250313825"/>
          <a:ext cx="1438275" cy="1428750"/>
        </a:xfrm>
        <a:prstGeom prst="rect">
          <a:avLst/>
        </a:prstGeom>
      </xdr:spPr>
    </xdr:pic>
  </etc:cellImage>
  <etc:cellImage>
    <xdr:pic>
      <xdr:nvPicPr>
        <xdr:cNvPr id="361" name="ID_97C7362B422540A28C68C4D3811EA57A" descr="Picture"/>
        <xdr:cNvPicPr/>
      </xdr:nvPicPr>
      <xdr:blipFill>
        <a:blip r:embed="rId247" cstate="print"/>
        <a:stretch>
          <a:fillRect/>
        </a:stretch>
      </xdr:blipFill>
      <xdr:spPr>
        <a:xfrm>
          <a:off x="13106400" y="248834275"/>
          <a:ext cx="1438275" cy="1428750"/>
        </a:xfrm>
        <a:prstGeom prst="rect">
          <a:avLst/>
        </a:prstGeom>
      </xdr:spPr>
    </xdr:pic>
  </etc:cellImage>
  <etc:cellImage>
    <xdr:pic>
      <xdr:nvPicPr>
        <xdr:cNvPr id="359" name="ID_F6EC8A3080264B53A4DC2BDDF5A727B5" descr="Picture"/>
        <xdr:cNvPicPr/>
      </xdr:nvPicPr>
      <xdr:blipFill>
        <a:blip r:embed="rId248" cstate="print"/>
        <a:stretch>
          <a:fillRect/>
        </a:stretch>
      </xdr:blipFill>
      <xdr:spPr>
        <a:xfrm>
          <a:off x="13106400" y="247354725"/>
          <a:ext cx="1438275" cy="1428750"/>
        </a:xfrm>
        <a:prstGeom prst="rect">
          <a:avLst/>
        </a:prstGeom>
      </xdr:spPr>
    </xdr:pic>
  </etc:cellImage>
  <etc:cellImage>
    <xdr:pic>
      <xdr:nvPicPr>
        <xdr:cNvPr id="357" name="ID_42AF4E2D2554413488EE486F1EA96B1D" descr="Picture"/>
        <xdr:cNvPicPr/>
      </xdr:nvPicPr>
      <xdr:blipFill>
        <a:blip r:embed="rId249" cstate="print"/>
        <a:stretch>
          <a:fillRect/>
        </a:stretch>
      </xdr:blipFill>
      <xdr:spPr>
        <a:xfrm>
          <a:off x="13106400" y="245875175"/>
          <a:ext cx="1438275" cy="1428750"/>
        </a:xfrm>
        <a:prstGeom prst="rect">
          <a:avLst/>
        </a:prstGeom>
      </xdr:spPr>
    </xdr:pic>
  </etc:cellImage>
  <etc:cellImage>
    <xdr:pic>
      <xdr:nvPicPr>
        <xdr:cNvPr id="356" name="ID_D529FE62FDC24D36907C9C3DDB4430E3" descr="Picture"/>
        <xdr:cNvPicPr/>
      </xdr:nvPicPr>
      <xdr:blipFill>
        <a:blip r:embed="rId250" cstate="print"/>
        <a:stretch>
          <a:fillRect/>
        </a:stretch>
      </xdr:blipFill>
      <xdr:spPr>
        <a:xfrm>
          <a:off x="13106400" y="244738525"/>
          <a:ext cx="1438275" cy="1085850"/>
        </a:xfrm>
        <a:prstGeom prst="rect">
          <a:avLst/>
        </a:prstGeom>
      </xdr:spPr>
    </xdr:pic>
  </etc:cellImage>
  <etc:cellImage>
    <xdr:pic>
      <xdr:nvPicPr>
        <xdr:cNvPr id="354" name="ID_F0EBA7A0B4D6439F84F3514EAB557328" descr="Picture"/>
        <xdr:cNvPicPr/>
      </xdr:nvPicPr>
      <xdr:blipFill>
        <a:blip r:embed="rId251" cstate="print"/>
        <a:stretch>
          <a:fillRect/>
        </a:stretch>
      </xdr:blipFill>
      <xdr:spPr>
        <a:xfrm>
          <a:off x="13106400" y="243258975"/>
          <a:ext cx="1438275" cy="1428750"/>
        </a:xfrm>
        <a:prstGeom prst="rect">
          <a:avLst/>
        </a:prstGeom>
      </xdr:spPr>
    </xdr:pic>
  </etc:cellImage>
  <etc:cellImage>
    <xdr:pic>
      <xdr:nvPicPr>
        <xdr:cNvPr id="351" name="ID_A7056648361A415B90A38A4856DBC80A" descr="Picture"/>
        <xdr:cNvPicPr/>
      </xdr:nvPicPr>
      <xdr:blipFill>
        <a:blip r:embed="rId252" cstate="print"/>
        <a:stretch>
          <a:fillRect/>
        </a:stretch>
      </xdr:blipFill>
      <xdr:spPr>
        <a:xfrm>
          <a:off x="13106400" y="241779425"/>
          <a:ext cx="1438275" cy="1428750"/>
        </a:xfrm>
        <a:prstGeom prst="rect">
          <a:avLst/>
        </a:prstGeom>
      </xdr:spPr>
    </xdr:pic>
  </etc:cellImage>
  <etc:cellImage>
    <xdr:pic>
      <xdr:nvPicPr>
        <xdr:cNvPr id="348" name="ID_B10AED616A4B41FFA0C6340850C75732" descr="Picture"/>
        <xdr:cNvPicPr/>
      </xdr:nvPicPr>
      <xdr:blipFill>
        <a:blip r:embed="rId253" cstate="print"/>
        <a:stretch>
          <a:fillRect/>
        </a:stretch>
      </xdr:blipFill>
      <xdr:spPr>
        <a:xfrm>
          <a:off x="13106400" y="240061750"/>
          <a:ext cx="1438275" cy="1666875"/>
        </a:xfrm>
        <a:prstGeom prst="rect">
          <a:avLst/>
        </a:prstGeom>
      </xdr:spPr>
    </xdr:pic>
  </etc:cellImage>
  <etc:cellImage>
    <xdr:pic>
      <xdr:nvPicPr>
        <xdr:cNvPr id="345" name="ID_37FADD9B17B646379C13EC0D3F6BF63F" descr="Picture"/>
        <xdr:cNvPicPr/>
      </xdr:nvPicPr>
      <xdr:blipFill>
        <a:blip r:embed="rId254" cstate="print"/>
        <a:stretch>
          <a:fillRect/>
        </a:stretch>
      </xdr:blipFill>
      <xdr:spPr>
        <a:xfrm>
          <a:off x="13106400" y="238582200"/>
          <a:ext cx="1438275" cy="1428750"/>
        </a:xfrm>
        <a:prstGeom prst="rect">
          <a:avLst/>
        </a:prstGeom>
      </xdr:spPr>
    </xdr:pic>
  </etc:cellImage>
  <etc:cellImage>
    <xdr:pic>
      <xdr:nvPicPr>
        <xdr:cNvPr id="343" name="ID_2007CBC81ABF45F08496A82929857C57" descr="Picture"/>
        <xdr:cNvPicPr/>
      </xdr:nvPicPr>
      <xdr:blipFill>
        <a:blip r:embed="rId255" cstate="print"/>
        <a:stretch>
          <a:fillRect/>
        </a:stretch>
      </xdr:blipFill>
      <xdr:spPr>
        <a:xfrm>
          <a:off x="13106400" y="237102650"/>
          <a:ext cx="1438275" cy="1428750"/>
        </a:xfrm>
        <a:prstGeom prst="rect">
          <a:avLst/>
        </a:prstGeom>
      </xdr:spPr>
    </xdr:pic>
  </etc:cellImage>
  <etc:cellImage>
    <xdr:pic>
      <xdr:nvPicPr>
        <xdr:cNvPr id="341" name="ID_DC9D307E38124CDE85E9C099D61E8B3A" descr="Picture"/>
        <xdr:cNvPicPr/>
      </xdr:nvPicPr>
      <xdr:blipFill>
        <a:blip r:embed="rId256" cstate="print"/>
        <a:stretch>
          <a:fillRect/>
        </a:stretch>
      </xdr:blipFill>
      <xdr:spPr>
        <a:xfrm>
          <a:off x="13106400" y="235623100"/>
          <a:ext cx="1438275" cy="1428750"/>
        </a:xfrm>
        <a:prstGeom prst="rect">
          <a:avLst/>
        </a:prstGeom>
      </xdr:spPr>
    </xdr:pic>
  </etc:cellImage>
  <etc:cellImage>
    <xdr:pic>
      <xdr:nvPicPr>
        <xdr:cNvPr id="339" name="ID_AD279CF489A14022921B656F52C7D7E8" descr="Picture"/>
        <xdr:cNvPicPr/>
      </xdr:nvPicPr>
      <xdr:blipFill>
        <a:blip r:embed="rId257" cstate="print"/>
        <a:stretch>
          <a:fillRect/>
        </a:stretch>
      </xdr:blipFill>
      <xdr:spPr>
        <a:xfrm>
          <a:off x="13106400" y="234143550"/>
          <a:ext cx="1438275" cy="1428750"/>
        </a:xfrm>
        <a:prstGeom prst="rect">
          <a:avLst/>
        </a:prstGeom>
      </xdr:spPr>
    </xdr:pic>
  </etc:cellImage>
  <etc:cellImage>
    <xdr:pic>
      <xdr:nvPicPr>
        <xdr:cNvPr id="337" name="ID_2B95733B13CD45ADA563BB24E6CD7FC9" descr="Picture"/>
        <xdr:cNvPicPr/>
      </xdr:nvPicPr>
      <xdr:blipFill>
        <a:blip r:embed="rId258" cstate="print"/>
        <a:stretch>
          <a:fillRect/>
        </a:stretch>
      </xdr:blipFill>
      <xdr:spPr>
        <a:xfrm>
          <a:off x="13106400" y="232664000"/>
          <a:ext cx="1438275" cy="1428750"/>
        </a:xfrm>
        <a:prstGeom prst="rect">
          <a:avLst/>
        </a:prstGeom>
      </xdr:spPr>
    </xdr:pic>
  </etc:cellImage>
  <etc:cellImage>
    <xdr:pic>
      <xdr:nvPicPr>
        <xdr:cNvPr id="335" name="ID_0E51D1A5451D435DBD04AB5F3FB9D01C" descr="Picture"/>
        <xdr:cNvPicPr/>
      </xdr:nvPicPr>
      <xdr:blipFill>
        <a:blip r:embed="rId259" cstate="print"/>
        <a:stretch>
          <a:fillRect/>
        </a:stretch>
      </xdr:blipFill>
      <xdr:spPr>
        <a:xfrm>
          <a:off x="13106400" y="231184450"/>
          <a:ext cx="1438275" cy="1428750"/>
        </a:xfrm>
        <a:prstGeom prst="rect">
          <a:avLst/>
        </a:prstGeom>
      </xdr:spPr>
    </xdr:pic>
  </etc:cellImage>
  <etc:cellImage>
    <xdr:pic>
      <xdr:nvPicPr>
        <xdr:cNvPr id="333" name="ID_A494226A79DA45448895AC2AE9A45CBC" descr="Picture"/>
        <xdr:cNvPicPr/>
      </xdr:nvPicPr>
      <xdr:blipFill>
        <a:blip r:embed="rId260" cstate="print"/>
        <a:stretch>
          <a:fillRect/>
        </a:stretch>
      </xdr:blipFill>
      <xdr:spPr>
        <a:xfrm>
          <a:off x="13106400" y="229704900"/>
          <a:ext cx="1438275" cy="1428750"/>
        </a:xfrm>
        <a:prstGeom prst="rect">
          <a:avLst/>
        </a:prstGeom>
      </xdr:spPr>
    </xdr:pic>
  </etc:cellImage>
  <etc:cellImage>
    <xdr:pic>
      <xdr:nvPicPr>
        <xdr:cNvPr id="331" name="ID_BB8B5581D24A44C99D6979BB6D2D2CFF" descr="Picture"/>
        <xdr:cNvPicPr/>
      </xdr:nvPicPr>
      <xdr:blipFill>
        <a:blip r:embed="rId261" cstate="print"/>
        <a:stretch>
          <a:fillRect/>
        </a:stretch>
      </xdr:blipFill>
      <xdr:spPr>
        <a:xfrm>
          <a:off x="13106400" y="228225350"/>
          <a:ext cx="1438275" cy="1428750"/>
        </a:xfrm>
        <a:prstGeom prst="rect">
          <a:avLst/>
        </a:prstGeom>
      </xdr:spPr>
    </xdr:pic>
  </etc:cellImage>
  <etc:cellImage>
    <xdr:pic>
      <xdr:nvPicPr>
        <xdr:cNvPr id="328" name="ID_9936257D83534CA580BFC092671F0001" descr="Picture"/>
        <xdr:cNvPicPr/>
      </xdr:nvPicPr>
      <xdr:blipFill>
        <a:blip r:embed="rId262" cstate="print"/>
        <a:stretch>
          <a:fillRect/>
        </a:stretch>
      </xdr:blipFill>
      <xdr:spPr>
        <a:xfrm>
          <a:off x="13106400" y="226745800"/>
          <a:ext cx="1438275" cy="1428750"/>
        </a:xfrm>
        <a:prstGeom prst="rect">
          <a:avLst/>
        </a:prstGeom>
      </xdr:spPr>
    </xdr:pic>
  </etc:cellImage>
  <etc:cellImage>
    <xdr:pic>
      <xdr:nvPicPr>
        <xdr:cNvPr id="325" name="ID_455CDC19303141E09913F4938BF368D2" descr="Picture"/>
        <xdr:cNvPicPr/>
      </xdr:nvPicPr>
      <xdr:blipFill>
        <a:blip r:embed="rId263" cstate="print"/>
        <a:stretch>
          <a:fillRect/>
        </a:stretch>
      </xdr:blipFill>
      <xdr:spPr>
        <a:xfrm>
          <a:off x="13106400" y="225266250"/>
          <a:ext cx="1438275" cy="1428750"/>
        </a:xfrm>
        <a:prstGeom prst="rect">
          <a:avLst/>
        </a:prstGeom>
      </xdr:spPr>
    </xdr:pic>
  </etc:cellImage>
  <etc:cellImage>
    <xdr:pic>
      <xdr:nvPicPr>
        <xdr:cNvPr id="322" name="ID_FB73308CCACF4846B5F1450F09711EF3" descr="Picture"/>
        <xdr:cNvPicPr/>
      </xdr:nvPicPr>
      <xdr:blipFill>
        <a:blip r:embed="rId264" cstate="print"/>
        <a:stretch>
          <a:fillRect/>
        </a:stretch>
      </xdr:blipFill>
      <xdr:spPr>
        <a:xfrm>
          <a:off x="13106400" y="223786700"/>
          <a:ext cx="1438275" cy="1428750"/>
        </a:xfrm>
        <a:prstGeom prst="rect">
          <a:avLst/>
        </a:prstGeom>
      </xdr:spPr>
    </xdr:pic>
  </etc:cellImage>
  <etc:cellImage>
    <xdr:pic>
      <xdr:nvPicPr>
        <xdr:cNvPr id="320" name="ID_6C98CA85EA9041CEAA55B6A3F59AE34B" descr="Picture"/>
        <xdr:cNvPicPr/>
      </xdr:nvPicPr>
      <xdr:blipFill>
        <a:blip r:embed="rId265" cstate="print"/>
        <a:stretch>
          <a:fillRect/>
        </a:stretch>
      </xdr:blipFill>
      <xdr:spPr>
        <a:xfrm>
          <a:off x="13106400" y="222307150"/>
          <a:ext cx="1438275" cy="1428750"/>
        </a:xfrm>
        <a:prstGeom prst="rect">
          <a:avLst/>
        </a:prstGeom>
      </xdr:spPr>
    </xdr:pic>
  </etc:cellImage>
  <etc:cellImage>
    <xdr:pic>
      <xdr:nvPicPr>
        <xdr:cNvPr id="317" name="ID_9776E81875D541E1A89082BC1F72FD79" descr="Picture"/>
        <xdr:cNvPicPr/>
      </xdr:nvPicPr>
      <xdr:blipFill>
        <a:blip r:embed="rId257" cstate="print"/>
        <a:stretch>
          <a:fillRect/>
        </a:stretch>
      </xdr:blipFill>
      <xdr:spPr>
        <a:xfrm>
          <a:off x="13106400" y="220827600"/>
          <a:ext cx="1438275" cy="1428750"/>
        </a:xfrm>
        <a:prstGeom prst="rect">
          <a:avLst/>
        </a:prstGeom>
      </xdr:spPr>
    </xdr:pic>
  </etc:cellImage>
  <etc:cellImage>
    <xdr:pic>
      <xdr:nvPicPr>
        <xdr:cNvPr id="315" name="ID_3E938569CD124097BC76700647BF724F" descr="Picture"/>
        <xdr:cNvPicPr/>
      </xdr:nvPicPr>
      <xdr:blipFill>
        <a:blip r:embed="rId255" cstate="print"/>
        <a:stretch>
          <a:fillRect/>
        </a:stretch>
      </xdr:blipFill>
      <xdr:spPr>
        <a:xfrm>
          <a:off x="13106400" y="219348050"/>
          <a:ext cx="1438275" cy="1428750"/>
        </a:xfrm>
        <a:prstGeom prst="rect">
          <a:avLst/>
        </a:prstGeom>
      </xdr:spPr>
    </xdr:pic>
  </etc:cellImage>
  <etc:cellImage>
    <xdr:pic>
      <xdr:nvPicPr>
        <xdr:cNvPr id="313" name="ID_AA76FD5A90FC4E53B0748A4992841145" descr="Picture"/>
        <xdr:cNvPicPr/>
      </xdr:nvPicPr>
      <xdr:blipFill>
        <a:blip r:embed="rId266" cstate="print"/>
        <a:stretch>
          <a:fillRect/>
        </a:stretch>
      </xdr:blipFill>
      <xdr:spPr>
        <a:xfrm>
          <a:off x="13106400" y="217868500"/>
          <a:ext cx="1438275" cy="1428750"/>
        </a:xfrm>
        <a:prstGeom prst="rect">
          <a:avLst/>
        </a:prstGeom>
      </xdr:spPr>
    </xdr:pic>
  </etc:cellImage>
  <etc:cellImage>
    <xdr:pic>
      <xdr:nvPicPr>
        <xdr:cNvPr id="310" name="ID_20165513670A4923847AE53CB36F239C" descr="Picture"/>
        <xdr:cNvPicPr/>
      </xdr:nvPicPr>
      <xdr:blipFill>
        <a:blip r:embed="rId267" cstate="print"/>
        <a:stretch>
          <a:fillRect/>
        </a:stretch>
      </xdr:blipFill>
      <xdr:spPr>
        <a:xfrm>
          <a:off x="13106400" y="216388950"/>
          <a:ext cx="1438275" cy="1428750"/>
        </a:xfrm>
        <a:prstGeom prst="rect">
          <a:avLst/>
        </a:prstGeom>
      </xdr:spPr>
    </xdr:pic>
  </etc:cellImage>
  <etc:cellImage>
    <xdr:pic>
      <xdr:nvPicPr>
        <xdr:cNvPr id="307" name="ID_100AEC05A2514110B2BEE3DA098196A9" descr="Picture"/>
        <xdr:cNvPicPr/>
      </xdr:nvPicPr>
      <xdr:blipFill>
        <a:blip r:embed="rId268" cstate="print"/>
        <a:stretch>
          <a:fillRect/>
        </a:stretch>
      </xdr:blipFill>
      <xdr:spPr>
        <a:xfrm>
          <a:off x="13106400" y="214909400"/>
          <a:ext cx="1438275" cy="1428750"/>
        </a:xfrm>
        <a:prstGeom prst="rect">
          <a:avLst/>
        </a:prstGeom>
      </xdr:spPr>
    </xdr:pic>
  </etc:cellImage>
  <etc:cellImage>
    <xdr:pic>
      <xdr:nvPicPr>
        <xdr:cNvPr id="304" name="ID_CCB1BF943BFF438A95AA0BB9F30FB6FF" descr="Picture"/>
        <xdr:cNvPicPr/>
      </xdr:nvPicPr>
      <xdr:blipFill>
        <a:blip r:embed="rId269" cstate="print"/>
        <a:stretch>
          <a:fillRect/>
        </a:stretch>
      </xdr:blipFill>
      <xdr:spPr>
        <a:xfrm>
          <a:off x="13106400" y="213429850"/>
          <a:ext cx="1438275" cy="1428750"/>
        </a:xfrm>
        <a:prstGeom prst="rect">
          <a:avLst/>
        </a:prstGeom>
      </xdr:spPr>
    </xdr:pic>
  </etc:cellImage>
  <etc:cellImage>
    <xdr:pic>
      <xdr:nvPicPr>
        <xdr:cNvPr id="302" name="ID_1B567A3179574B1FBC65DC95F7AC8B57" descr="Picture"/>
        <xdr:cNvPicPr/>
      </xdr:nvPicPr>
      <xdr:blipFill>
        <a:blip r:embed="rId270" cstate="print"/>
        <a:stretch>
          <a:fillRect/>
        </a:stretch>
      </xdr:blipFill>
      <xdr:spPr>
        <a:xfrm>
          <a:off x="13106400" y="211950300"/>
          <a:ext cx="1438275" cy="1428750"/>
        </a:xfrm>
        <a:prstGeom prst="rect">
          <a:avLst/>
        </a:prstGeom>
      </xdr:spPr>
    </xdr:pic>
  </etc:cellImage>
  <etc:cellImage>
    <xdr:pic>
      <xdr:nvPicPr>
        <xdr:cNvPr id="299" name="ID_C51A0C45FE5A452EBC9383E9073C9EC1" descr="Picture"/>
        <xdr:cNvPicPr/>
      </xdr:nvPicPr>
      <xdr:blipFill>
        <a:blip r:embed="rId271" cstate="print"/>
        <a:stretch>
          <a:fillRect/>
        </a:stretch>
      </xdr:blipFill>
      <xdr:spPr>
        <a:xfrm>
          <a:off x="13106400" y="210470750"/>
          <a:ext cx="1438275" cy="1428750"/>
        </a:xfrm>
        <a:prstGeom prst="rect">
          <a:avLst/>
        </a:prstGeom>
      </xdr:spPr>
    </xdr:pic>
  </etc:cellImage>
  <etc:cellImage>
    <xdr:pic>
      <xdr:nvPicPr>
        <xdr:cNvPr id="297" name="ID_47D6B3387E6544DA83B4082C289FAAEB" descr="Picture"/>
        <xdr:cNvPicPr/>
      </xdr:nvPicPr>
      <xdr:blipFill>
        <a:blip r:embed="rId272" cstate="print"/>
        <a:stretch>
          <a:fillRect/>
        </a:stretch>
      </xdr:blipFill>
      <xdr:spPr>
        <a:xfrm>
          <a:off x="13106400" y="208991200"/>
          <a:ext cx="1438275" cy="1428750"/>
        </a:xfrm>
        <a:prstGeom prst="rect">
          <a:avLst/>
        </a:prstGeom>
      </xdr:spPr>
    </xdr:pic>
  </etc:cellImage>
  <etc:cellImage>
    <xdr:pic>
      <xdr:nvPicPr>
        <xdr:cNvPr id="295" name="ID_25A2E2AE36B749DCA01B752BB31D5B56" descr="Picture"/>
        <xdr:cNvPicPr/>
      </xdr:nvPicPr>
      <xdr:blipFill>
        <a:blip r:embed="rId273" cstate="print"/>
        <a:stretch>
          <a:fillRect/>
        </a:stretch>
      </xdr:blipFill>
      <xdr:spPr>
        <a:xfrm>
          <a:off x="13106400" y="207511650"/>
          <a:ext cx="1438275" cy="1428750"/>
        </a:xfrm>
        <a:prstGeom prst="rect">
          <a:avLst/>
        </a:prstGeom>
      </xdr:spPr>
    </xdr:pic>
  </etc:cellImage>
  <etc:cellImage>
    <xdr:pic>
      <xdr:nvPicPr>
        <xdr:cNvPr id="293" name="ID_931FD079A6934D07A67CEA9F4D33C963" descr="Picture"/>
        <xdr:cNvPicPr/>
      </xdr:nvPicPr>
      <xdr:blipFill>
        <a:blip r:embed="rId274" cstate="print"/>
        <a:stretch>
          <a:fillRect/>
        </a:stretch>
      </xdr:blipFill>
      <xdr:spPr>
        <a:xfrm>
          <a:off x="13106400" y="206032100"/>
          <a:ext cx="1438275" cy="1428750"/>
        </a:xfrm>
        <a:prstGeom prst="rect">
          <a:avLst/>
        </a:prstGeom>
      </xdr:spPr>
    </xdr:pic>
  </etc:cellImage>
  <etc:cellImage>
    <xdr:pic>
      <xdr:nvPicPr>
        <xdr:cNvPr id="291" name="ID_8A55DA7A20D74066A3145A418DF42B9A" descr="Picture"/>
        <xdr:cNvPicPr/>
      </xdr:nvPicPr>
      <xdr:blipFill>
        <a:blip r:embed="rId275" cstate="print"/>
        <a:stretch>
          <a:fillRect/>
        </a:stretch>
      </xdr:blipFill>
      <xdr:spPr>
        <a:xfrm>
          <a:off x="13106400" y="204552550"/>
          <a:ext cx="1438275" cy="1428750"/>
        </a:xfrm>
        <a:prstGeom prst="rect">
          <a:avLst/>
        </a:prstGeom>
      </xdr:spPr>
    </xdr:pic>
  </etc:cellImage>
  <etc:cellImage>
    <xdr:pic>
      <xdr:nvPicPr>
        <xdr:cNvPr id="289" name="ID_CA9A09BD0E0D4A0E877D7B01F93B5813" descr="Picture"/>
        <xdr:cNvPicPr/>
      </xdr:nvPicPr>
      <xdr:blipFill>
        <a:blip r:embed="rId276" cstate="print"/>
        <a:stretch>
          <a:fillRect/>
        </a:stretch>
      </xdr:blipFill>
      <xdr:spPr>
        <a:xfrm>
          <a:off x="13106400" y="203073000"/>
          <a:ext cx="1438275" cy="1428750"/>
        </a:xfrm>
        <a:prstGeom prst="rect">
          <a:avLst/>
        </a:prstGeom>
      </xdr:spPr>
    </xdr:pic>
  </etc:cellImage>
  <etc:cellImage>
    <xdr:pic>
      <xdr:nvPicPr>
        <xdr:cNvPr id="287" name="ID_E5129C9DC5AA461E9E809D3703F879E5" descr="Picture"/>
        <xdr:cNvPicPr/>
      </xdr:nvPicPr>
      <xdr:blipFill>
        <a:blip r:embed="rId277" cstate="print"/>
        <a:stretch>
          <a:fillRect/>
        </a:stretch>
      </xdr:blipFill>
      <xdr:spPr>
        <a:xfrm>
          <a:off x="13106400" y="201593450"/>
          <a:ext cx="1438275" cy="1428750"/>
        </a:xfrm>
        <a:prstGeom prst="rect">
          <a:avLst/>
        </a:prstGeom>
      </xdr:spPr>
    </xdr:pic>
  </etc:cellImage>
  <etc:cellImage>
    <xdr:pic>
      <xdr:nvPicPr>
        <xdr:cNvPr id="285" name="ID_D19A08F7932C43B4861E0C1C0D0142B0" descr="Picture"/>
        <xdr:cNvPicPr/>
      </xdr:nvPicPr>
      <xdr:blipFill>
        <a:blip r:embed="rId278" cstate="print"/>
        <a:stretch>
          <a:fillRect/>
        </a:stretch>
      </xdr:blipFill>
      <xdr:spPr>
        <a:xfrm>
          <a:off x="13106400" y="200113900"/>
          <a:ext cx="1438275" cy="1428750"/>
        </a:xfrm>
        <a:prstGeom prst="rect">
          <a:avLst/>
        </a:prstGeom>
      </xdr:spPr>
    </xdr:pic>
  </etc:cellImage>
  <etc:cellImage>
    <xdr:pic>
      <xdr:nvPicPr>
        <xdr:cNvPr id="283" name="ID_0DFC05C0E4334AFD8362D4E3FB683A9B" descr="Picture"/>
        <xdr:cNvPicPr/>
      </xdr:nvPicPr>
      <xdr:blipFill>
        <a:blip r:embed="rId272" cstate="print"/>
        <a:stretch>
          <a:fillRect/>
        </a:stretch>
      </xdr:blipFill>
      <xdr:spPr>
        <a:xfrm>
          <a:off x="13106400" y="198634350"/>
          <a:ext cx="1438275" cy="1428750"/>
        </a:xfrm>
        <a:prstGeom prst="rect">
          <a:avLst/>
        </a:prstGeom>
      </xdr:spPr>
    </xdr:pic>
  </etc:cellImage>
  <etc:cellImage>
    <xdr:pic>
      <xdr:nvPicPr>
        <xdr:cNvPr id="281" name="ID_E04224A9B6F04B76AE861035E930C249" descr="Picture"/>
        <xdr:cNvPicPr/>
      </xdr:nvPicPr>
      <xdr:blipFill>
        <a:blip r:embed="rId279" cstate="print"/>
        <a:stretch>
          <a:fillRect/>
        </a:stretch>
      </xdr:blipFill>
      <xdr:spPr>
        <a:xfrm>
          <a:off x="13106400" y="197154800"/>
          <a:ext cx="1438275" cy="1428750"/>
        </a:xfrm>
        <a:prstGeom prst="rect">
          <a:avLst/>
        </a:prstGeom>
      </xdr:spPr>
    </xdr:pic>
  </etc:cellImage>
  <etc:cellImage>
    <xdr:pic>
      <xdr:nvPicPr>
        <xdr:cNvPr id="278" name="ID_7896C904675A4169A790E8602725AA37" descr="Picture"/>
        <xdr:cNvPicPr/>
      </xdr:nvPicPr>
      <xdr:blipFill>
        <a:blip r:embed="rId280" cstate="print"/>
        <a:stretch>
          <a:fillRect/>
        </a:stretch>
      </xdr:blipFill>
      <xdr:spPr>
        <a:xfrm>
          <a:off x="13106400" y="196018150"/>
          <a:ext cx="1438275" cy="1085850"/>
        </a:xfrm>
        <a:prstGeom prst="rect">
          <a:avLst/>
        </a:prstGeom>
      </xdr:spPr>
    </xdr:pic>
  </etc:cellImage>
  <etc:cellImage>
    <xdr:pic>
      <xdr:nvPicPr>
        <xdr:cNvPr id="275" name="ID_F2AD4A2523824440AD84A1B970A1131D" descr="Picture"/>
        <xdr:cNvPicPr/>
      </xdr:nvPicPr>
      <xdr:blipFill>
        <a:blip r:embed="rId281" cstate="print"/>
        <a:stretch>
          <a:fillRect/>
        </a:stretch>
      </xdr:blipFill>
      <xdr:spPr>
        <a:xfrm>
          <a:off x="13106400" y="194881500"/>
          <a:ext cx="1438275" cy="1085850"/>
        </a:xfrm>
        <a:prstGeom prst="rect">
          <a:avLst/>
        </a:prstGeom>
      </xdr:spPr>
    </xdr:pic>
  </etc:cellImage>
  <etc:cellImage>
    <xdr:pic>
      <xdr:nvPicPr>
        <xdr:cNvPr id="272" name="ID_F204D35D5F6F4BC3BE1122BC174F051A" descr="Picture"/>
        <xdr:cNvPicPr/>
      </xdr:nvPicPr>
      <xdr:blipFill>
        <a:blip r:embed="rId282" cstate="print"/>
        <a:stretch>
          <a:fillRect/>
        </a:stretch>
      </xdr:blipFill>
      <xdr:spPr>
        <a:xfrm>
          <a:off x="13106400" y="193554350"/>
          <a:ext cx="1438275" cy="1085850"/>
        </a:xfrm>
        <a:prstGeom prst="rect">
          <a:avLst/>
        </a:prstGeom>
      </xdr:spPr>
    </xdr:pic>
  </etc:cellImage>
  <etc:cellImage>
    <xdr:pic>
      <xdr:nvPicPr>
        <xdr:cNvPr id="269" name="ID_186C67DADAD14B9C8C597A252A129E05" descr="Picture"/>
        <xdr:cNvPicPr/>
      </xdr:nvPicPr>
      <xdr:blipFill>
        <a:blip r:embed="rId283" cstate="print"/>
        <a:stretch>
          <a:fillRect/>
        </a:stretch>
      </xdr:blipFill>
      <xdr:spPr>
        <a:xfrm>
          <a:off x="13106400" y="192074800"/>
          <a:ext cx="1438275" cy="1428750"/>
        </a:xfrm>
        <a:prstGeom prst="rect">
          <a:avLst/>
        </a:prstGeom>
      </xdr:spPr>
    </xdr:pic>
  </etc:cellImage>
  <etc:cellImage>
    <xdr:pic>
      <xdr:nvPicPr>
        <xdr:cNvPr id="267" name="ID_C8C620FD50944A36A31889A8466AE1F3" descr="Picture"/>
        <xdr:cNvPicPr/>
      </xdr:nvPicPr>
      <xdr:blipFill>
        <a:blip r:embed="rId284" cstate="print"/>
        <a:stretch>
          <a:fillRect/>
        </a:stretch>
      </xdr:blipFill>
      <xdr:spPr>
        <a:xfrm>
          <a:off x="13106400" y="190595250"/>
          <a:ext cx="1438275" cy="1428750"/>
        </a:xfrm>
        <a:prstGeom prst="rect">
          <a:avLst/>
        </a:prstGeom>
      </xdr:spPr>
    </xdr:pic>
  </etc:cellImage>
  <etc:cellImage>
    <xdr:pic>
      <xdr:nvPicPr>
        <xdr:cNvPr id="265" name="ID_6D25FDF126714996ACBB872A4E125DD3" descr="Picture"/>
        <xdr:cNvPicPr/>
      </xdr:nvPicPr>
      <xdr:blipFill>
        <a:blip r:embed="rId285" cstate="print"/>
        <a:stretch>
          <a:fillRect/>
        </a:stretch>
      </xdr:blipFill>
      <xdr:spPr>
        <a:xfrm>
          <a:off x="13106400" y="189115700"/>
          <a:ext cx="1438275" cy="1428750"/>
        </a:xfrm>
        <a:prstGeom prst="rect">
          <a:avLst/>
        </a:prstGeom>
      </xdr:spPr>
    </xdr:pic>
  </etc:cellImage>
  <etc:cellImage>
    <xdr:pic>
      <xdr:nvPicPr>
        <xdr:cNvPr id="263" name="ID_6037E55F1B154760850FBE9F0137552B" descr="Picture"/>
        <xdr:cNvPicPr/>
      </xdr:nvPicPr>
      <xdr:blipFill>
        <a:blip r:embed="rId286" cstate="print"/>
        <a:stretch>
          <a:fillRect/>
        </a:stretch>
      </xdr:blipFill>
      <xdr:spPr>
        <a:xfrm>
          <a:off x="13106400" y="187636150"/>
          <a:ext cx="1438275" cy="1428750"/>
        </a:xfrm>
        <a:prstGeom prst="rect">
          <a:avLst/>
        </a:prstGeom>
      </xdr:spPr>
    </xdr:pic>
  </etc:cellImage>
  <etc:cellImage>
    <xdr:pic>
      <xdr:nvPicPr>
        <xdr:cNvPr id="261" name="ID_752341C80AA04EAF9E80382BA09089A6" descr="Picture"/>
        <xdr:cNvPicPr/>
      </xdr:nvPicPr>
      <xdr:blipFill>
        <a:blip r:embed="rId287" cstate="print"/>
        <a:stretch>
          <a:fillRect/>
        </a:stretch>
      </xdr:blipFill>
      <xdr:spPr>
        <a:xfrm>
          <a:off x="13106400" y="186156600"/>
          <a:ext cx="1438275" cy="1428750"/>
        </a:xfrm>
        <a:prstGeom prst="rect">
          <a:avLst/>
        </a:prstGeom>
      </xdr:spPr>
    </xdr:pic>
  </etc:cellImage>
  <etc:cellImage>
    <xdr:pic>
      <xdr:nvPicPr>
        <xdr:cNvPr id="259" name="ID_331D78B3CDF148A3BD32236720E1B43F" descr="Picture"/>
        <xdr:cNvPicPr/>
      </xdr:nvPicPr>
      <xdr:blipFill>
        <a:blip r:embed="rId288" cstate="print"/>
        <a:stretch>
          <a:fillRect/>
        </a:stretch>
      </xdr:blipFill>
      <xdr:spPr>
        <a:xfrm>
          <a:off x="13106400" y="184677050"/>
          <a:ext cx="1438275" cy="1428750"/>
        </a:xfrm>
        <a:prstGeom prst="rect">
          <a:avLst/>
        </a:prstGeom>
      </xdr:spPr>
    </xdr:pic>
  </etc:cellImage>
  <etc:cellImage>
    <xdr:pic>
      <xdr:nvPicPr>
        <xdr:cNvPr id="257" name="ID_BF186CC2770441E5954271F04B2EF7B5" descr="Picture"/>
        <xdr:cNvPicPr/>
      </xdr:nvPicPr>
      <xdr:blipFill>
        <a:blip r:embed="rId289" cstate="print"/>
        <a:stretch>
          <a:fillRect/>
        </a:stretch>
      </xdr:blipFill>
      <xdr:spPr>
        <a:xfrm>
          <a:off x="13106400" y="183197500"/>
          <a:ext cx="1438275" cy="1428750"/>
        </a:xfrm>
        <a:prstGeom prst="rect">
          <a:avLst/>
        </a:prstGeom>
      </xdr:spPr>
    </xdr:pic>
  </etc:cellImage>
  <etc:cellImage>
    <xdr:pic>
      <xdr:nvPicPr>
        <xdr:cNvPr id="255" name="ID_53372EAE5AF14B8586AF66DA04865D00" descr="Picture"/>
        <xdr:cNvPicPr/>
      </xdr:nvPicPr>
      <xdr:blipFill>
        <a:blip r:embed="rId290" cstate="print"/>
        <a:stretch>
          <a:fillRect/>
        </a:stretch>
      </xdr:blipFill>
      <xdr:spPr>
        <a:xfrm>
          <a:off x="13106400" y="181717950"/>
          <a:ext cx="1438275" cy="1428750"/>
        </a:xfrm>
        <a:prstGeom prst="rect">
          <a:avLst/>
        </a:prstGeom>
      </xdr:spPr>
    </xdr:pic>
  </etc:cellImage>
  <etc:cellImage>
    <xdr:pic>
      <xdr:nvPicPr>
        <xdr:cNvPr id="253" name="ID_6472A4CD775047A6948064DB547FFABD" descr="Picture"/>
        <xdr:cNvPicPr/>
      </xdr:nvPicPr>
      <xdr:blipFill>
        <a:blip r:embed="rId291" cstate="print"/>
        <a:stretch>
          <a:fillRect/>
        </a:stretch>
      </xdr:blipFill>
      <xdr:spPr>
        <a:xfrm>
          <a:off x="13106400" y="180238400"/>
          <a:ext cx="1438275" cy="1428750"/>
        </a:xfrm>
        <a:prstGeom prst="rect">
          <a:avLst/>
        </a:prstGeom>
      </xdr:spPr>
    </xdr:pic>
  </etc:cellImage>
  <etc:cellImage>
    <xdr:pic>
      <xdr:nvPicPr>
        <xdr:cNvPr id="250" name="ID_2C5A7377AF0F4C64BED13F01CE87030F" descr="Picture"/>
        <xdr:cNvPicPr/>
      </xdr:nvPicPr>
      <xdr:blipFill>
        <a:blip r:embed="rId292" cstate="print"/>
        <a:stretch>
          <a:fillRect/>
        </a:stretch>
      </xdr:blipFill>
      <xdr:spPr>
        <a:xfrm>
          <a:off x="13106400" y="178758850"/>
          <a:ext cx="1438275" cy="1428750"/>
        </a:xfrm>
        <a:prstGeom prst="rect">
          <a:avLst/>
        </a:prstGeom>
      </xdr:spPr>
    </xdr:pic>
  </etc:cellImage>
  <etc:cellImage>
    <xdr:pic>
      <xdr:nvPicPr>
        <xdr:cNvPr id="247" name="ID_D71B56D46CA7494F80274DD9C2ACD65A" descr="Picture"/>
        <xdr:cNvPicPr/>
      </xdr:nvPicPr>
      <xdr:blipFill>
        <a:blip r:embed="rId293" cstate="print"/>
        <a:stretch>
          <a:fillRect/>
        </a:stretch>
      </xdr:blipFill>
      <xdr:spPr>
        <a:xfrm>
          <a:off x="13106400" y="177279300"/>
          <a:ext cx="1438275" cy="1428750"/>
        </a:xfrm>
        <a:prstGeom prst="rect">
          <a:avLst/>
        </a:prstGeom>
      </xdr:spPr>
    </xdr:pic>
  </etc:cellImage>
  <etc:cellImage>
    <xdr:pic>
      <xdr:nvPicPr>
        <xdr:cNvPr id="244" name="ID_62ED3936F23440E6B5A3767CBFEF74D3" descr="Picture"/>
        <xdr:cNvPicPr/>
      </xdr:nvPicPr>
      <xdr:blipFill>
        <a:blip r:embed="rId294" cstate="print"/>
        <a:stretch>
          <a:fillRect/>
        </a:stretch>
      </xdr:blipFill>
      <xdr:spPr>
        <a:xfrm>
          <a:off x="13106400" y="175799750"/>
          <a:ext cx="1438275" cy="1428750"/>
        </a:xfrm>
        <a:prstGeom prst="rect">
          <a:avLst/>
        </a:prstGeom>
      </xdr:spPr>
    </xdr:pic>
  </etc:cellImage>
  <etc:cellImage>
    <xdr:pic>
      <xdr:nvPicPr>
        <xdr:cNvPr id="242" name="ID_DB9AAE58098D496ABDAD86F52F692A6F" descr="Picture"/>
        <xdr:cNvPicPr/>
      </xdr:nvPicPr>
      <xdr:blipFill>
        <a:blip r:embed="rId295" cstate="print"/>
        <a:stretch>
          <a:fillRect/>
        </a:stretch>
      </xdr:blipFill>
      <xdr:spPr>
        <a:xfrm>
          <a:off x="13106400" y="174320200"/>
          <a:ext cx="1438275" cy="1428750"/>
        </a:xfrm>
        <a:prstGeom prst="rect">
          <a:avLst/>
        </a:prstGeom>
      </xdr:spPr>
    </xdr:pic>
  </etc:cellImage>
  <etc:cellImage>
    <xdr:pic>
      <xdr:nvPicPr>
        <xdr:cNvPr id="239" name="ID_A30AE8878E9148FFB8E19B82638D98A5" descr="Picture"/>
        <xdr:cNvPicPr/>
      </xdr:nvPicPr>
      <xdr:blipFill>
        <a:blip r:embed="rId296" cstate="print"/>
        <a:stretch>
          <a:fillRect/>
        </a:stretch>
      </xdr:blipFill>
      <xdr:spPr>
        <a:xfrm>
          <a:off x="13106400" y="172840650"/>
          <a:ext cx="1438275" cy="1428750"/>
        </a:xfrm>
        <a:prstGeom prst="rect">
          <a:avLst/>
        </a:prstGeom>
      </xdr:spPr>
    </xdr:pic>
  </etc:cellImage>
  <etc:cellImage>
    <xdr:pic>
      <xdr:nvPicPr>
        <xdr:cNvPr id="237" name="ID_71E823B475DA46509175B7E54839EBE5" descr="Picture"/>
        <xdr:cNvPicPr/>
      </xdr:nvPicPr>
      <xdr:blipFill>
        <a:blip r:embed="rId297" cstate="print"/>
        <a:stretch>
          <a:fillRect/>
        </a:stretch>
      </xdr:blipFill>
      <xdr:spPr>
        <a:xfrm>
          <a:off x="13106400" y="171361100"/>
          <a:ext cx="1438275" cy="1428750"/>
        </a:xfrm>
        <a:prstGeom prst="rect">
          <a:avLst/>
        </a:prstGeom>
      </xdr:spPr>
    </xdr:pic>
  </etc:cellImage>
  <etc:cellImage>
    <xdr:pic>
      <xdr:nvPicPr>
        <xdr:cNvPr id="235" name="ID_A137690339FD4B0FA43EA0A59F1086CC" descr="Picture"/>
        <xdr:cNvPicPr/>
      </xdr:nvPicPr>
      <xdr:blipFill>
        <a:blip r:embed="rId298" cstate="print"/>
        <a:stretch>
          <a:fillRect/>
        </a:stretch>
      </xdr:blipFill>
      <xdr:spPr>
        <a:xfrm>
          <a:off x="13106400" y="169881550"/>
          <a:ext cx="1438275" cy="1428750"/>
        </a:xfrm>
        <a:prstGeom prst="rect">
          <a:avLst/>
        </a:prstGeom>
      </xdr:spPr>
    </xdr:pic>
  </etc:cellImage>
  <etc:cellImage>
    <xdr:pic>
      <xdr:nvPicPr>
        <xdr:cNvPr id="233" name="ID_0327F960AFF14956B5799DDEB96838C1" descr="Picture"/>
        <xdr:cNvPicPr/>
      </xdr:nvPicPr>
      <xdr:blipFill>
        <a:blip r:embed="rId299" cstate="print"/>
        <a:stretch>
          <a:fillRect/>
        </a:stretch>
      </xdr:blipFill>
      <xdr:spPr>
        <a:xfrm>
          <a:off x="13106400" y="168402000"/>
          <a:ext cx="1438275" cy="1428750"/>
        </a:xfrm>
        <a:prstGeom prst="rect">
          <a:avLst/>
        </a:prstGeom>
      </xdr:spPr>
    </xdr:pic>
  </etc:cellImage>
  <etc:cellImage>
    <xdr:pic>
      <xdr:nvPicPr>
        <xdr:cNvPr id="231" name="ID_D296C73B44174E94922A9158C3A64E7B" descr="Picture"/>
        <xdr:cNvPicPr/>
      </xdr:nvPicPr>
      <xdr:blipFill>
        <a:blip r:embed="rId300" cstate="print"/>
        <a:stretch>
          <a:fillRect/>
        </a:stretch>
      </xdr:blipFill>
      <xdr:spPr>
        <a:xfrm>
          <a:off x="13106400" y="166922450"/>
          <a:ext cx="1438275" cy="1428750"/>
        </a:xfrm>
        <a:prstGeom prst="rect">
          <a:avLst/>
        </a:prstGeom>
      </xdr:spPr>
    </xdr:pic>
  </etc:cellImage>
  <etc:cellImage>
    <xdr:pic>
      <xdr:nvPicPr>
        <xdr:cNvPr id="229" name="ID_75827D775BC14470926F332F919433E8" descr="Picture"/>
        <xdr:cNvPicPr/>
      </xdr:nvPicPr>
      <xdr:blipFill>
        <a:blip r:embed="rId235" cstate="print"/>
        <a:stretch>
          <a:fillRect/>
        </a:stretch>
      </xdr:blipFill>
      <xdr:spPr>
        <a:xfrm>
          <a:off x="13106400" y="165442900"/>
          <a:ext cx="1438275" cy="1428750"/>
        </a:xfrm>
        <a:prstGeom prst="rect">
          <a:avLst/>
        </a:prstGeom>
      </xdr:spPr>
    </xdr:pic>
  </etc:cellImage>
  <etc:cellImage>
    <xdr:pic>
      <xdr:nvPicPr>
        <xdr:cNvPr id="227" name="ID_1CD09912593A464B9B3E84DDF94FEFB0" descr="Picture"/>
        <xdr:cNvPicPr/>
      </xdr:nvPicPr>
      <xdr:blipFill>
        <a:blip r:embed="rId301" cstate="print"/>
        <a:stretch>
          <a:fillRect/>
        </a:stretch>
      </xdr:blipFill>
      <xdr:spPr>
        <a:xfrm>
          <a:off x="13106400" y="163963350"/>
          <a:ext cx="1438275" cy="1428750"/>
        </a:xfrm>
        <a:prstGeom prst="rect">
          <a:avLst/>
        </a:prstGeom>
      </xdr:spPr>
    </xdr:pic>
  </etc:cellImage>
  <etc:cellImage>
    <xdr:pic>
      <xdr:nvPicPr>
        <xdr:cNvPr id="225" name="ID_1FFF117B1202489AA15BBA85B904B0F7" descr="Picture"/>
        <xdr:cNvPicPr/>
      </xdr:nvPicPr>
      <xdr:blipFill>
        <a:blip r:embed="rId237" cstate="print"/>
        <a:stretch>
          <a:fillRect/>
        </a:stretch>
      </xdr:blipFill>
      <xdr:spPr>
        <a:xfrm>
          <a:off x="13106400" y="162483800"/>
          <a:ext cx="1438275" cy="1428750"/>
        </a:xfrm>
        <a:prstGeom prst="rect">
          <a:avLst/>
        </a:prstGeom>
      </xdr:spPr>
    </xdr:pic>
  </etc:cellImage>
  <etc:cellImage>
    <xdr:pic>
      <xdr:nvPicPr>
        <xdr:cNvPr id="222" name="ID_84118A3AF929407DA6E6896CBF26EFF5" descr="Picture"/>
        <xdr:cNvPicPr/>
      </xdr:nvPicPr>
      <xdr:blipFill>
        <a:blip r:embed="rId302" cstate="print"/>
        <a:stretch>
          <a:fillRect/>
        </a:stretch>
      </xdr:blipFill>
      <xdr:spPr>
        <a:xfrm>
          <a:off x="13106400" y="158762700"/>
          <a:ext cx="1438275" cy="2533650"/>
        </a:xfrm>
        <a:prstGeom prst="rect">
          <a:avLst/>
        </a:prstGeom>
      </xdr:spPr>
    </xdr:pic>
  </etc:cellImage>
  <etc:cellImage>
    <xdr:pic>
      <xdr:nvPicPr>
        <xdr:cNvPr id="219" name="ID_099D88966880487197E8865083701498" descr="Picture"/>
        <xdr:cNvPicPr/>
      </xdr:nvPicPr>
      <xdr:blipFill>
        <a:blip r:embed="rId303" cstate="print"/>
        <a:stretch>
          <a:fillRect/>
        </a:stretch>
      </xdr:blipFill>
      <xdr:spPr>
        <a:xfrm>
          <a:off x="13106400" y="156178250"/>
          <a:ext cx="1438275" cy="2533650"/>
        </a:xfrm>
        <a:prstGeom prst="rect">
          <a:avLst/>
        </a:prstGeom>
      </xdr:spPr>
    </xdr:pic>
  </etc:cellImage>
  <etc:cellImage>
    <xdr:pic>
      <xdr:nvPicPr>
        <xdr:cNvPr id="216" name="ID_26275C3A463D45269EFE3F7AFEA6D45C" descr="Picture"/>
        <xdr:cNvPicPr/>
      </xdr:nvPicPr>
      <xdr:blipFill>
        <a:blip r:embed="rId304" cstate="print"/>
        <a:stretch>
          <a:fillRect/>
        </a:stretch>
      </xdr:blipFill>
      <xdr:spPr>
        <a:xfrm>
          <a:off x="13106400" y="153593800"/>
          <a:ext cx="1438275" cy="2533650"/>
        </a:xfrm>
        <a:prstGeom prst="rect">
          <a:avLst/>
        </a:prstGeom>
      </xdr:spPr>
    </xdr:pic>
  </etc:cellImage>
  <etc:cellImage>
    <xdr:pic>
      <xdr:nvPicPr>
        <xdr:cNvPr id="213" name="ID_9FB9F2BEC76D43AD94FE53D40A861BE3" descr="Picture"/>
        <xdr:cNvPicPr/>
      </xdr:nvPicPr>
      <xdr:blipFill>
        <a:blip r:embed="rId305" cstate="print"/>
        <a:stretch>
          <a:fillRect/>
        </a:stretch>
      </xdr:blipFill>
      <xdr:spPr>
        <a:xfrm>
          <a:off x="13106400" y="151009350"/>
          <a:ext cx="1438275" cy="2533650"/>
        </a:xfrm>
        <a:prstGeom prst="rect">
          <a:avLst/>
        </a:prstGeom>
      </xdr:spPr>
    </xdr:pic>
  </etc:cellImage>
  <etc:cellImage>
    <xdr:pic>
      <xdr:nvPicPr>
        <xdr:cNvPr id="210" name="ID_5DF4E309E9A24FB6A91FAAED62E960AF" descr="Picture"/>
        <xdr:cNvPicPr/>
      </xdr:nvPicPr>
      <xdr:blipFill>
        <a:blip r:embed="rId306" cstate="print"/>
        <a:stretch>
          <a:fillRect/>
        </a:stretch>
      </xdr:blipFill>
      <xdr:spPr>
        <a:xfrm>
          <a:off x="13106400" y="148424900"/>
          <a:ext cx="1438275" cy="2533650"/>
        </a:xfrm>
        <a:prstGeom prst="rect">
          <a:avLst/>
        </a:prstGeom>
      </xdr:spPr>
    </xdr:pic>
  </etc:cellImage>
  <etc:cellImage>
    <xdr:pic>
      <xdr:nvPicPr>
        <xdr:cNvPr id="207" name="ID_D8AFF7607009490ABCED1C3E3A2A2257" descr="Picture"/>
        <xdr:cNvPicPr/>
      </xdr:nvPicPr>
      <xdr:blipFill>
        <a:blip r:embed="rId307" cstate="print"/>
        <a:stretch>
          <a:fillRect/>
        </a:stretch>
      </xdr:blipFill>
      <xdr:spPr>
        <a:xfrm>
          <a:off x="13106400" y="145840450"/>
          <a:ext cx="1438275" cy="2533650"/>
        </a:xfrm>
        <a:prstGeom prst="rect">
          <a:avLst/>
        </a:prstGeom>
      </xdr:spPr>
    </xdr:pic>
  </etc:cellImage>
  <etc:cellImage>
    <xdr:pic>
      <xdr:nvPicPr>
        <xdr:cNvPr id="203" name="ID_0EC6287220864585A8542449522B93BD" descr="Picture"/>
        <xdr:cNvPicPr/>
      </xdr:nvPicPr>
      <xdr:blipFill>
        <a:blip r:embed="rId308" cstate="print"/>
        <a:stretch>
          <a:fillRect/>
        </a:stretch>
      </xdr:blipFill>
      <xdr:spPr>
        <a:xfrm>
          <a:off x="13106400" y="142405100"/>
          <a:ext cx="1438275" cy="2533650"/>
        </a:xfrm>
        <a:prstGeom prst="rect">
          <a:avLst/>
        </a:prstGeom>
      </xdr:spPr>
    </xdr:pic>
  </etc:cellImage>
  <etc:cellImage>
    <xdr:pic>
      <xdr:nvPicPr>
        <xdr:cNvPr id="200" name="ID_965ECFE2BE274E91B285825B44F712E1" descr="Picture"/>
        <xdr:cNvPicPr/>
      </xdr:nvPicPr>
      <xdr:blipFill>
        <a:blip r:embed="rId309" cstate="print"/>
        <a:stretch>
          <a:fillRect/>
        </a:stretch>
      </xdr:blipFill>
      <xdr:spPr>
        <a:xfrm>
          <a:off x="13106400" y="139820650"/>
          <a:ext cx="1438275" cy="2533650"/>
        </a:xfrm>
        <a:prstGeom prst="rect">
          <a:avLst/>
        </a:prstGeom>
      </xdr:spPr>
    </xdr:pic>
  </etc:cellImage>
  <etc:cellImage>
    <xdr:pic>
      <xdr:nvPicPr>
        <xdr:cNvPr id="197" name="ID_E2D8FB76FBD14B23B4CB62C46BFB540E" descr="Picture"/>
        <xdr:cNvPicPr/>
      </xdr:nvPicPr>
      <xdr:blipFill>
        <a:blip r:embed="rId310" cstate="print"/>
        <a:stretch>
          <a:fillRect/>
        </a:stretch>
      </xdr:blipFill>
      <xdr:spPr>
        <a:xfrm>
          <a:off x="13106400" y="138341100"/>
          <a:ext cx="1438275" cy="1428750"/>
        </a:xfrm>
        <a:prstGeom prst="rect">
          <a:avLst/>
        </a:prstGeom>
      </xdr:spPr>
    </xdr:pic>
  </etc:cellImage>
  <etc:cellImage>
    <xdr:pic>
      <xdr:nvPicPr>
        <xdr:cNvPr id="194" name="ID_06F093B899D1437383DFB9FFFB213EB0" descr="Picture"/>
        <xdr:cNvPicPr/>
      </xdr:nvPicPr>
      <xdr:blipFill>
        <a:blip r:embed="rId311" cstate="print"/>
        <a:stretch>
          <a:fillRect/>
        </a:stretch>
      </xdr:blipFill>
      <xdr:spPr>
        <a:xfrm>
          <a:off x="13106400" y="136861550"/>
          <a:ext cx="1438275" cy="1428750"/>
        </a:xfrm>
        <a:prstGeom prst="rect">
          <a:avLst/>
        </a:prstGeom>
      </xdr:spPr>
    </xdr:pic>
  </etc:cellImage>
  <etc:cellImage>
    <xdr:pic>
      <xdr:nvPicPr>
        <xdr:cNvPr id="191" name="ID_829840194A1743D0B8507C3B78F2DC9B" descr="Picture"/>
        <xdr:cNvPicPr/>
      </xdr:nvPicPr>
      <xdr:blipFill>
        <a:blip r:embed="rId312" cstate="print"/>
        <a:stretch>
          <a:fillRect/>
        </a:stretch>
      </xdr:blipFill>
      <xdr:spPr>
        <a:xfrm>
          <a:off x="13106400" y="135382000"/>
          <a:ext cx="1438275" cy="1428750"/>
        </a:xfrm>
        <a:prstGeom prst="rect">
          <a:avLst/>
        </a:prstGeom>
      </xdr:spPr>
    </xdr:pic>
  </etc:cellImage>
  <etc:cellImage>
    <xdr:pic>
      <xdr:nvPicPr>
        <xdr:cNvPr id="188" name="ID_6B6556FA11D04D4E9A9916524826F22B" descr="Picture"/>
        <xdr:cNvPicPr/>
      </xdr:nvPicPr>
      <xdr:blipFill>
        <a:blip r:embed="rId313" cstate="print"/>
        <a:stretch>
          <a:fillRect/>
        </a:stretch>
      </xdr:blipFill>
      <xdr:spPr>
        <a:xfrm>
          <a:off x="13106400" y="133902450"/>
          <a:ext cx="1438275" cy="1428750"/>
        </a:xfrm>
        <a:prstGeom prst="rect">
          <a:avLst/>
        </a:prstGeom>
      </xdr:spPr>
    </xdr:pic>
  </etc:cellImage>
  <etc:cellImage>
    <xdr:pic>
      <xdr:nvPicPr>
        <xdr:cNvPr id="186" name="ID_0210A42439844506A849082D1D73803F" descr="Picture"/>
        <xdr:cNvPicPr/>
      </xdr:nvPicPr>
      <xdr:blipFill>
        <a:blip r:embed="rId314" cstate="print"/>
        <a:stretch>
          <a:fillRect/>
        </a:stretch>
      </xdr:blipFill>
      <xdr:spPr>
        <a:xfrm>
          <a:off x="13106400" y="132422900"/>
          <a:ext cx="1438275" cy="1428750"/>
        </a:xfrm>
        <a:prstGeom prst="rect">
          <a:avLst/>
        </a:prstGeom>
      </xdr:spPr>
    </xdr:pic>
  </etc:cellImage>
  <etc:cellImage>
    <xdr:pic>
      <xdr:nvPicPr>
        <xdr:cNvPr id="183" name="ID_3085A6C7C0804C45A03DD8DC3DEDFAFC" descr="Picture"/>
        <xdr:cNvPicPr/>
      </xdr:nvPicPr>
      <xdr:blipFill>
        <a:blip r:embed="rId315" cstate="print"/>
        <a:stretch>
          <a:fillRect/>
        </a:stretch>
      </xdr:blipFill>
      <xdr:spPr>
        <a:xfrm>
          <a:off x="13106400" y="130943350"/>
          <a:ext cx="1438275" cy="1428750"/>
        </a:xfrm>
        <a:prstGeom prst="rect">
          <a:avLst/>
        </a:prstGeom>
      </xdr:spPr>
    </xdr:pic>
  </etc:cellImage>
  <etc:cellImage>
    <xdr:pic>
      <xdr:nvPicPr>
        <xdr:cNvPr id="181" name="ID_81D08A9F36C843F587ECEC5E07DF80A0" descr="Picture"/>
        <xdr:cNvPicPr/>
      </xdr:nvPicPr>
      <xdr:blipFill>
        <a:blip r:embed="rId316" cstate="print"/>
        <a:stretch>
          <a:fillRect/>
        </a:stretch>
      </xdr:blipFill>
      <xdr:spPr>
        <a:xfrm>
          <a:off x="13106400" y="129463800"/>
          <a:ext cx="1438275" cy="1428750"/>
        </a:xfrm>
        <a:prstGeom prst="rect">
          <a:avLst/>
        </a:prstGeom>
      </xdr:spPr>
    </xdr:pic>
  </etc:cellImage>
  <etc:cellImage>
    <xdr:pic>
      <xdr:nvPicPr>
        <xdr:cNvPr id="179" name="ID_64EDE0FE03144854BE94CDB047DE0958" descr="Picture"/>
        <xdr:cNvPicPr/>
      </xdr:nvPicPr>
      <xdr:blipFill>
        <a:blip r:embed="rId317" cstate="print"/>
        <a:stretch>
          <a:fillRect/>
        </a:stretch>
      </xdr:blipFill>
      <xdr:spPr>
        <a:xfrm>
          <a:off x="13106400" y="127984250"/>
          <a:ext cx="1438275" cy="1428750"/>
        </a:xfrm>
        <a:prstGeom prst="rect">
          <a:avLst/>
        </a:prstGeom>
      </xdr:spPr>
    </xdr:pic>
  </etc:cellImage>
  <etc:cellImage>
    <xdr:pic>
      <xdr:nvPicPr>
        <xdr:cNvPr id="177" name="ID_740AA6DE24714E48AB93B83194599897" descr="Picture"/>
        <xdr:cNvPicPr/>
      </xdr:nvPicPr>
      <xdr:blipFill>
        <a:blip r:embed="rId318" cstate="print"/>
        <a:stretch>
          <a:fillRect/>
        </a:stretch>
      </xdr:blipFill>
      <xdr:spPr>
        <a:xfrm>
          <a:off x="13106400" y="126504700"/>
          <a:ext cx="1438275" cy="1428750"/>
        </a:xfrm>
        <a:prstGeom prst="rect">
          <a:avLst/>
        </a:prstGeom>
      </xdr:spPr>
    </xdr:pic>
  </etc:cellImage>
  <etc:cellImage>
    <xdr:pic>
      <xdr:nvPicPr>
        <xdr:cNvPr id="175" name="ID_24A23C5AEC1A4D349F121A4407129573" descr="Picture"/>
        <xdr:cNvPicPr/>
      </xdr:nvPicPr>
      <xdr:blipFill>
        <a:blip r:embed="rId319" cstate="print"/>
        <a:stretch>
          <a:fillRect/>
        </a:stretch>
      </xdr:blipFill>
      <xdr:spPr>
        <a:xfrm>
          <a:off x="13106400" y="125025150"/>
          <a:ext cx="1438275" cy="1428750"/>
        </a:xfrm>
        <a:prstGeom prst="rect">
          <a:avLst/>
        </a:prstGeom>
      </xdr:spPr>
    </xdr:pic>
  </etc:cellImage>
  <etc:cellImage>
    <xdr:pic>
      <xdr:nvPicPr>
        <xdr:cNvPr id="173" name="ID_18496D2B7D9A4A22B27E9D68B41E9F82" descr="Picture"/>
        <xdr:cNvPicPr/>
      </xdr:nvPicPr>
      <xdr:blipFill>
        <a:blip r:embed="rId320" cstate="print"/>
        <a:stretch>
          <a:fillRect/>
        </a:stretch>
      </xdr:blipFill>
      <xdr:spPr>
        <a:xfrm>
          <a:off x="13106400" y="123545600"/>
          <a:ext cx="1438275" cy="1428750"/>
        </a:xfrm>
        <a:prstGeom prst="rect">
          <a:avLst/>
        </a:prstGeom>
      </xdr:spPr>
    </xdr:pic>
  </etc:cellImage>
  <etc:cellImage>
    <xdr:pic>
      <xdr:nvPicPr>
        <xdr:cNvPr id="171" name="ID_409A5394C3694D229C3EE01CC3B9C090" descr="Picture"/>
        <xdr:cNvPicPr/>
      </xdr:nvPicPr>
      <xdr:blipFill>
        <a:blip r:embed="rId321" cstate="print"/>
        <a:stretch>
          <a:fillRect/>
        </a:stretch>
      </xdr:blipFill>
      <xdr:spPr>
        <a:xfrm>
          <a:off x="13106400" y="122066050"/>
          <a:ext cx="1438275" cy="1428750"/>
        </a:xfrm>
        <a:prstGeom prst="rect">
          <a:avLst/>
        </a:prstGeom>
      </xdr:spPr>
    </xdr:pic>
  </etc:cellImage>
  <etc:cellImage>
    <xdr:pic>
      <xdr:nvPicPr>
        <xdr:cNvPr id="169" name="ID_BC7F7B1538F24651AF7329724CB196A5" descr="Picture"/>
        <xdr:cNvPicPr/>
      </xdr:nvPicPr>
      <xdr:blipFill>
        <a:blip r:embed="rId322" cstate="print"/>
        <a:stretch>
          <a:fillRect/>
        </a:stretch>
      </xdr:blipFill>
      <xdr:spPr>
        <a:xfrm>
          <a:off x="13106400" y="120586500"/>
          <a:ext cx="1438275" cy="1428750"/>
        </a:xfrm>
        <a:prstGeom prst="rect">
          <a:avLst/>
        </a:prstGeom>
      </xdr:spPr>
    </xdr:pic>
  </etc:cellImage>
  <etc:cellImage>
    <xdr:pic>
      <xdr:nvPicPr>
        <xdr:cNvPr id="166" name="ID_DF24A131222B447CAE7C639A6F8E01A3" descr="Picture"/>
        <xdr:cNvPicPr/>
      </xdr:nvPicPr>
      <xdr:blipFill>
        <a:blip r:embed="rId323" cstate="print"/>
        <a:stretch>
          <a:fillRect/>
        </a:stretch>
      </xdr:blipFill>
      <xdr:spPr>
        <a:xfrm>
          <a:off x="13106400" y="115989100"/>
          <a:ext cx="1438275" cy="2533650"/>
        </a:xfrm>
        <a:prstGeom prst="rect">
          <a:avLst/>
        </a:prstGeom>
      </xdr:spPr>
    </xdr:pic>
  </etc:cellImage>
  <etc:cellImage>
    <xdr:pic>
      <xdr:nvPicPr>
        <xdr:cNvPr id="163" name="ID_D4AC242F43E34EDCB3EAE37F1257563F" descr="Picture"/>
        <xdr:cNvPicPr/>
      </xdr:nvPicPr>
      <xdr:blipFill>
        <a:blip r:embed="rId324" cstate="print"/>
        <a:stretch>
          <a:fillRect/>
        </a:stretch>
      </xdr:blipFill>
      <xdr:spPr>
        <a:xfrm>
          <a:off x="13106400" y="113404650"/>
          <a:ext cx="1438275" cy="2533650"/>
        </a:xfrm>
        <a:prstGeom prst="rect">
          <a:avLst/>
        </a:prstGeom>
      </xdr:spPr>
    </xdr:pic>
  </etc:cellImage>
  <etc:cellImage>
    <xdr:pic>
      <xdr:nvPicPr>
        <xdr:cNvPr id="160" name="ID_FC3A5F906340480D94064A33B2212619" descr="Picture"/>
        <xdr:cNvPicPr/>
      </xdr:nvPicPr>
      <xdr:blipFill>
        <a:blip r:embed="rId325" cstate="print"/>
        <a:stretch>
          <a:fillRect/>
        </a:stretch>
      </xdr:blipFill>
      <xdr:spPr>
        <a:xfrm>
          <a:off x="13106400" y="110820200"/>
          <a:ext cx="1438275" cy="2533650"/>
        </a:xfrm>
        <a:prstGeom prst="rect">
          <a:avLst/>
        </a:prstGeom>
      </xdr:spPr>
    </xdr:pic>
  </etc:cellImage>
  <etc:cellImage>
    <xdr:pic>
      <xdr:nvPicPr>
        <xdr:cNvPr id="157" name="ID_37F3A03C98144398959E0E34F97C322A" descr="Picture"/>
        <xdr:cNvPicPr/>
      </xdr:nvPicPr>
      <xdr:blipFill>
        <a:blip r:embed="rId326" cstate="print"/>
        <a:stretch>
          <a:fillRect/>
        </a:stretch>
      </xdr:blipFill>
      <xdr:spPr>
        <a:xfrm>
          <a:off x="13106400" y="108235750"/>
          <a:ext cx="1438275" cy="2533650"/>
        </a:xfrm>
        <a:prstGeom prst="rect">
          <a:avLst/>
        </a:prstGeom>
      </xdr:spPr>
    </xdr:pic>
  </etc:cellImage>
  <etc:cellImage>
    <xdr:pic>
      <xdr:nvPicPr>
        <xdr:cNvPr id="154" name="ID_4463DB37070A41E99A91A0FE521CCB87" descr="Picture"/>
        <xdr:cNvPicPr/>
      </xdr:nvPicPr>
      <xdr:blipFill>
        <a:blip r:embed="rId327" cstate="print"/>
        <a:stretch>
          <a:fillRect/>
        </a:stretch>
      </xdr:blipFill>
      <xdr:spPr>
        <a:xfrm>
          <a:off x="13106400" y="106756200"/>
          <a:ext cx="1438275" cy="1428750"/>
        </a:xfrm>
        <a:prstGeom prst="rect">
          <a:avLst/>
        </a:prstGeom>
      </xdr:spPr>
    </xdr:pic>
  </etc:cellImage>
  <etc:cellImage>
    <xdr:pic>
      <xdr:nvPicPr>
        <xdr:cNvPr id="151" name="ID_D49CC1406C4249D8B3EA555DED4BE074" descr="Picture"/>
        <xdr:cNvPicPr/>
      </xdr:nvPicPr>
      <xdr:blipFill>
        <a:blip r:embed="rId328" cstate="print"/>
        <a:stretch>
          <a:fillRect/>
        </a:stretch>
      </xdr:blipFill>
      <xdr:spPr>
        <a:xfrm>
          <a:off x="13106400" y="104171750"/>
          <a:ext cx="1438275" cy="2533650"/>
        </a:xfrm>
        <a:prstGeom prst="rect">
          <a:avLst/>
        </a:prstGeom>
      </xdr:spPr>
    </xdr:pic>
  </etc:cellImage>
  <etc:cellImage>
    <xdr:pic>
      <xdr:nvPicPr>
        <xdr:cNvPr id="148" name="ID_7E1A122E47DF4CF5ADF02434543A699F" descr="Picture"/>
        <xdr:cNvPicPr/>
      </xdr:nvPicPr>
      <xdr:blipFill>
        <a:blip r:embed="rId329" cstate="print"/>
        <a:stretch>
          <a:fillRect/>
        </a:stretch>
      </xdr:blipFill>
      <xdr:spPr>
        <a:xfrm>
          <a:off x="13106400" y="102692200"/>
          <a:ext cx="1438275" cy="1428750"/>
        </a:xfrm>
        <a:prstGeom prst="rect">
          <a:avLst/>
        </a:prstGeom>
      </xdr:spPr>
    </xdr:pic>
  </etc:cellImage>
  <etc:cellImage>
    <xdr:pic>
      <xdr:nvPicPr>
        <xdr:cNvPr id="145" name="ID_CE058159B0434A798B987E9DEDFDB0ED" descr="Picture"/>
        <xdr:cNvPicPr/>
      </xdr:nvPicPr>
      <xdr:blipFill>
        <a:blip r:embed="rId330" cstate="print"/>
        <a:stretch>
          <a:fillRect/>
        </a:stretch>
      </xdr:blipFill>
      <xdr:spPr>
        <a:xfrm>
          <a:off x="13106400" y="101212650"/>
          <a:ext cx="1438275" cy="1428750"/>
        </a:xfrm>
        <a:prstGeom prst="rect">
          <a:avLst/>
        </a:prstGeom>
      </xdr:spPr>
    </xdr:pic>
  </etc:cellImage>
  <etc:cellImage>
    <xdr:pic>
      <xdr:nvPicPr>
        <xdr:cNvPr id="142" name="ID_2DF86F1139814BB5B5DFF6A10AB31198" descr="Picture"/>
        <xdr:cNvPicPr/>
      </xdr:nvPicPr>
      <xdr:blipFill>
        <a:blip r:embed="rId331" cstate="print"/>
        <a:stretch>
          <a:fillRect/>
        </a:stretch>
      </xdr:blipFill>
      <xdr:spPr>
        <a:xfrm>
          <a:off x="13106400" y="98628200"/>
          <a:ext cx="1438275" cy="2533650"/>
        </a:xfrm>
        <a:prstGeom prst="rect">
          <a:avLst/>
        </a:prstGeom>
      </xdr:spPr>
    </xdr:pic>
  </etc:cellImage>
  <etc:cellImage>
    <xdr:pic>
      <xdr:nvPicPr>
        <xdr:cNvPr id="139" name="ID_F59E34AD68A04EAFAA2FDB26CB638FF2" descr="Picture"/>
        <xdr:cNvPicPr/>
      </xdr:nvPicPr>
      <xdr:blipFill>
        <a:blip r:embed="rId332" cstate="print"/>
        <a:stretch>
          <a:fillRect/>
        </a:stretch>
      </xdr:blipFill>
      <xdr:spPr>
        <a:xfrm>
          <a:off x="13106400" y="97148650"/>
          <a:ext cx="1438275" cy="1428750"/>
        </a:xfrm>
        <a:prstGeom prst="rect">
          <a:avLst/>
        </a:prstGeom>
      </xdr:spPr>
    </xdr:pic>
  </etc:cellImage>
  <etc:cellImage>
    <xdr:pic>
      <xdr:nvPicPr>
        <xdr:cNvPr id="137" name="ID_0B030DDA2416472E94E361725749E530" descr="Picture"/>
        <xdr:cNvPicPr/>
      </xdr:nvPicPr>
      <xdr:blipFill>
        <a:blip r:embed="rId333" cstate="print"/>
        <a:stretch>
          <a:fillRect/>
        </a:stretch>
      </xdr:blipFill>
      <xdr:spPr>
        <a:xfrm>
          <a:off x="13106400" y="95669100"/>
          <a:ext cx="1438275" cy="1428750"/>
        </a:xfrm>
        <a:prstGeom prst="rect">
          <a:avLst/>
        </a:prstGeom>
      </xdr:spPr>
    </xdr:pic>
  </etc:cellImage>
  <etc:cellImage>
    <xdr:pic>
      <xdr:nvPicPr>
        <xdr:cNvPr id="134" name="ID_E388818071BD4056BE17272681220C9C" descr="Picture"/>
        <xdr:cNvPicPr/>
      </xdr:nvPicPr>
      <xdr:blipFill>
        <a:blip r:embed="rId334" cstate="print"/>
        <a:stretch>
          <a:fillRect/>
        </a:stretch>
      </xdr:blipFill>
      <xdr:spPr>
        <a:xfrm>
          <a:off x="13106400" y="94189550"/>
          <a:ext cx="1438275" cy="1428750"/>
        </a:xfrm>
        <a:prstGeom prst="rect">
          <a:avLst/>
        </a:prstGeom>
      </xdr:spPr>
    </xdr:pic>
  </etc:cellImage>
  <etc:cellImage>
    <xdr:pic>
      <xdr:nvPicPr>
        <xdr:cNvPr id="132" name="ID_623EB1C9D4FD4EF4BCA110BBE67F7C71" descr="Picture"/>
        <xdr:cNvPicPr/>
      </xdr:nvPicPr>
      <xdr:blipFill>
        <a:blip r:embed="rId335" cstate="print"/>
        <a:stretch>
          <a:fillRect/>
        </a:stretch>
      </xdr:blipFill>
      <xdr:spPr>
        <a:xfrm>
          <a:off x="13106400" y="92710000"/>
          <a:ext cx="1438275" cy="1428750"/>
        </a:xfrm>
        <a:prstGeom prst="rect">
          <a:avLst/>
        </a:prstGeom>
      </xdr:spPr>
    </xdr:pic>
  </etc:cellImage>
  <etc:cellImage>
    <xdr:pic>
      <xdr:nvPicPr>
        <xdr:cNvPr id="130" name="ID_41617ADAE0014F21934D6472673A6563" descr="Picture"/>
        <xdr:cNvPicPr/>
      </xdr:nvPicPr>
      <xdr:blipFill>
        <a:blip r:embed="rId336" cstate="print"/>
        <a:stretch>
          <a:fillRect/>
        </a:stretch>
      </xdr:blipFill>
      <xdr:spPr>
        <a:xfrm>
          <a:off x="13106400" y="91230450"/>
          <a:ext cx="1438275" cy="1428750"/>
        </a:xfrm>
        <a:prstGeom prst="rect">
          <a:avLst/>
        </a:prstGeom>
      </xdr:spPr>
    </xdr:pic>
  </etc:cellImage>
  <etc:cellImage>
    <xdr:pic>
      <xdr:nvPicPr>
        <xdr:cNvPr id="128" name="ID_4A144144F195460A9B617C58459EC4BD" descr="Picture"/>
        <xdr:cNvPicPr/>
      </xdr:nvPicPr>
      <xdr:blipFill>
        <a:blip r:embed="rId337" cstate="print"/>
        <a:stretch>
          <a:fillRect/>
        </a:stretch>
      </xdr:blipFill>
      <xdr:spPr>
        <a:xfrm>
          <a:off x="13106400" y="89750900"/>
          <a:ext cx="1438275" cy="1428750"/>
        </a:xfrm>
        <a:prstGeom prst="rect">
          <a:avLst/>
        </a:prstGeom>
      </xdr:spPr>
    </xdr:pic>
  </etc:cellImage>
  <etc:cellImage>
    <xdr:pic>
      <xdr:nvPicPr>
        <xdr:cNvPr id="126" name="ID_7B5E01D57677471E8A11E2DC5345A904" descr="Picture"/>
        <xdr:cNvPicPr/>
      </xdr:nvPicPr>
      <xdr:blipFill>
        <a:blip r:embed="rId338" cstate="print"/>
        <a:stretch>
          <a:fillRect/>
        </a:stretch>
      </xdr:blipFill>
      <xdr:spPr>
        <a:xfrm>
          <a:off x="13106400" y="88271350"/>
          <a:ext cx="1438275" cy="1428750"/>
        </a:xfrm>
        <a:prstGeom prst="rect">
          <a:avLst/>
        </a:prstGeom>
      </xdr:spPr>
    </xdr:pic>
  </etc:cellImage>
  <etc:cellImage>
    <xdr:pic>
      <xdr:nvPicPr>
        <xdr:cNvPr id="124" name="ID_3645B914054340BFA3191F737D5642AE" descr="Picture"/>
        <xdr:cNvPicPr/>
      </xdr:nvPicPr>
      <xdr:blipFill>
        <a:blip r:embed="rId339" cstate="print"/>
        <a:stretch>
          <a:fillRect/>
        </a:stretch>
      </xdr:blipFill>
      <xdr:spPr>
        <a:xfrm>
          <a:off x="13106400" y="86791800"/>
          <a:ext cx="1438275" cy="1428750"/>
        </a:xfrm>
        <a:prstGeom prst="rect">
          <a:avLst/>
        </a:prstGeom>
      </xdr:spPr>
    </xdr:pic>
  </etc:cellImage>
  <etc:cellImage>
    <xdr:pic>
      <xdr:nvPicPr>
        <xdr:cNvPr id="122" name="ID_4AC8713CD5A443EC866F567E16EFC50D" descr="Picture"/>
        <xdr:cNvPicPr/>
      </xdr:nvPicPr>
      <xdr:blipFill>
        <a:blip r:embed="rId340" cstate="print"/>
        <a:stretch>
          <a:fillRect/>
        </a:stretch>
      </xdr:blipFill>
      <xdr:spPr>
        <a:xfrm>
          <a:off x="13106400" y="85312250"/>
          <a:ext cx="1438275" cy="1428750"/>
        </a:xfrm>
        <a:prstGeom prst="rect">
          <a:avLst/>
        </a:prstGeom>
      </xdr:spPr>
    </xdr:pic>
  </etc:cellImage>
  <etc:cellImage>
    <xdr:pic>
      <xdr:nvPicPr>
        <xdr:cNvPr id="120" name="ID_2C2BD9BCACFC406690E75C0F9AAFE61C" descr="Picture"/>
        <xdr:cNvPicPr/>
      </xdr:nvPicPr>
      <xdr:blipFill>
        <a:blip r:embed="rId341" cstate="print"/>
        <a:stretch>
          <a:fillRect/>
        </a:stretch>
      </xdr:blipFill>
      <xdr:spPr>
        <a:xfrm>
          <a:off x="13106400" y="83832700"/>
          <a:ext cx="1438275" cy="1428750"/>
        </a:xfrm>
        <a:prstGeom prst="rect">
          <a:avLst/>
        </a:prstGeom>
      </xdr:spPr>
    </xdr:pic>
  </etc:cellImage>
  <etc:cellImage>
    <xdr:pic>
      <xdr:nvPicPr>
        <xdr:cNvPr id="118" name="ID_657E4B3E6F974387A03C44B0D4E1A1D9" descr="Picture"/>
        <xdr:cNvPicPr/>
      </xdr:nvPicPr>
      <xdr:blipFill>
        <a:blip r:embed="rId342" cstate="print"/>
        <a:stretch>
          <a:fillRect/>
        </a:stretch>
      </xdr:blipFill>
      <xdr:spPr>
        <a:xfrm>
          <a:off x="13106400" y="81248250"/>
          <a:ext cx="1438275" cy="2533650"/>
        </a:xfrm>
        <a:prstGeom prst="rect">
          <a:avLst/>
        </a:prstGeom>
      </xdr:spPr>
    </xdr:pic>
  </etc:cellImage>
  <etc:cellImage>
    <xdr:pic>
      <xdr:nvPicPr>
        <xdr:cNvPr id="115" name="ID_F21EBBD46D7E431E923E6D354C7E3CA1" descr="Picture"/>
        <xdr:cNvPicPr/>
      </xdr:nvPicPr>
      <xdr:blipFill>
        <a:blip r:embed="rId343" cstate="print"/>
        <a:stretch>
          <a:fillRect/>
        </a:stretch>
      </xdr:blipFill>
      <xdr:spPr>
        <a:xfrm>
          <a:off x="13106400" y="78663800"/>
          <a:ext cx="1438275" cy="2533650"/>
        </a:xfrm>
        <a:prstGeom prst="rect">
          <a:avLst/>
        </a:prstGeom>
      </xdr:spPr>
    </xdr:pic>
  </etc:cellImage>
  <etc:cellImage>
    <xdr:pic>
      <xdr:nvPicPr>
        <xdr:cNvPr id="112" name="ID_5F8652D59C2F46AE8E908A74699FCFE5" descr="Picture"/>
        <xdr:cNvPicPr/>
      </xdr:nvPicPr>
      <xdr:blipFill>
        <a:blip r:embed="rId344" cstate="print"/>
        <a:stretch>
          <a:fillRect/>
        </a:stretch>
      </xdr:blipFill>
      <xdr:spPr>
        <a:xfrm>
          <a:off x="13106400" y="76079350"/>
          <a:ext cx="1438275" cy="2533650"/>
        </a:xfrm>
        <a:prstGeom prst="rect">
          <a:avLst/>
        </a:prstGeom>
      </xdr:spPr>
    </xdr:pic>
  </etc:cellImage>
  <etc:cellImage>
    <xdr:pic>
      <xdr:nvPicPr>
        <xdr:cNvPr id="109" name="ID_AA6374D45E1C4D45B524BCF52DE57F5F" descr="Picture"/>
        <xdr:cNvPicPr/>
      </xdr:nvPicPr>
      <xdr:blipFill>
        <a:blip r:embed="rId345" cstate="print"/>
        <a:stretch>
          <a:fillRect/>
        </a:stretch>
      </xdr:blipFill>
      <xdr:spPr>
        <a:xfrm>
          <a:off x="13106400" y="74599800"/>
          <a:ext cx="1438275" cy="1428750"/>
        </a:xfrm>
        <a:prstGeom prst="rect">
          <a:avLst/>
        </a:prstGeom>
      </xdr:spPr>
    </xdr:pic>
  </etc:cellImage>
  <etc:cellImage>
    <xdr:pic>
      <xdr:nvPicPr>
        <xdr:cNvPr id="106" name="ID_09B8DBCBBDC24D12B5D9F03B397AADB8" descr="Picture"/>
        <xdr:cNvPicPr/>
      </xdr:nvPicPr>
      <xdr:blipFill>
        <a:blip r:embed="rId346" cstate="print"/>
        <a:stretch>
          <a:fillRect/>
        </a:stretch>
      </xdr:blipFill>
      <xdr:spPr>
        <a:xfrm>
          <a:off x="13106400" y="73120250"/>
          <a:ext cx="1438275" cy="1428750"/>
        </a:xfrm>
        <a:prstGeom prst="rect">
          <a:avLst/>
        </a:prstGeom>
      </xdr:spPr>
    </xdr:pic>
  </etc:cellImage>
  <etc:cellImage>
    <xdr:pic>
      <xdr:nvPicPr>
        <xdr:cNvPr id="103" name="ID_370FB045B9114E03B725BF154CC71F6D" descr="Picture"/>
        <xdr:cNvPicPr/>
      </xdr:nvPicPr>
      <xdr:blipFill>
        <a:blip r:embed="rId347" cstate="print"/>
        <a:stretch>
          <a:fillRect/>
        </a:stretch>
      </xdr:blipFill>
      <xdr:spPr>
        <a:xfrm>
          <a:off x="13106400" y="71640700"/>
          <a:ext cx="1438275" cy="1428750"/>
        </a:xfrm>
        <a:prstGeom prst="rect">
          <a:avLst/>
        </a:prstGeom>
      </xdr:spPr>
    </xdr:pic>
  </etc:cellImage>
  <etc:cellImage>
    <xdr:pic>
      <xdr:nvPicPr>
        <xdr:cNvPr id="100" name="ID_C3F865E8CC4143149A02D9DEFD674B9A" descr="Picture"/>
        <xdr:cNvPicPr/>
      </xdr:nvPicPr>
      <xdr:blipFill>
        <a:blip r:embed="rId348" cstate="print"/>
        <a:stretch>
          <a:fillRect/>
        </a:stretch>
      </xdr:blipFill>
      <xdr:spPr>
        <a:xfrm>
          <a:off x="13106400" y="70161150"/>
          <a:ext cx="1438275" cy="1428750"/>
        </a:xfrm>
        <a:prstGeom prst="rect">
          <a:avLst/>
        </a:prstGeom>
      </xdr:spPr>
    </xdr:pic>
  </etc:cellImage>
  <etc:cellImage>
    <xdr:pic>
      <xdr:nvPicPr>
        <xdr:cNvPr id="98" name="ID_C2ECBB03D650454587EFE2E2E59C23C6" descr="Picture"/>
        <xdr:cNvPicPr/>
      </xdr:nvPicPr>
      <xdr:blipFill>
        <a:blip r:embed="rId349" cstate="print"/>
        <a:stretch>
          <a:fillRect/>
        </a:stretch>
      </xdr:blipFill>
      <xdr:spPr>
        <a:xfrm>
          <a:off x="13106400" y="68681600"/>
          <a:ext cx="1438275" cy="1428750"/>
        </a:xfrm>
        <a:prstGeom prst="rect">
          <a:avLst/>
        </a:prstGeom>
      </xdr:spPr>
    </xdr:pic>
  </etc:cellImage>
  <etc:cellImage>
    <xdr:pic>
      <xdr:nvPicPr>
        <xdr:cNvPr id="95" name="ID_B6E1D4422C5A46439E96B1DC05623640" descr="Picture"/>
        <xdr:cNvPicPr/>
      </xdr:nvPicPr>
      <xdr:blipFill>
        <a:blip r:embed="rId350" cstate="print"/>
        <a:stretch>
          <a:fillRect/>
        </a:stretch>
      </xdr:blipFill>
      <xdr:spPr>
        <a:xfrm>
          <a:off x="13106400" y="67202050"/>
          <a:ext cx="1438275" cy="1428750"/>
        </a:xfrm>
        <a:prstGeom prst="rect">
          <a:avLst/>
        </a:prstGeom>
      </xdr:spPr>
    </xdr:pic>
  </etc:cellImage>
  <etc:cellImage>
    <xdr:pic>
      <xdr:nvPicPr>
        <xdr:cNvPr id="93" name="ID_B8DB10BC4BD049BDBAD2936D248AAD43" descr="Picture"/>
        <xdr:cNvPicPr/>
      </xdr:nvPicPr>
      <xdr:blipFill>
        <a:blip r:embed="rId351" cstate="print"/>
        <a:stretch>
          <a:fillRect/>
        </a:stretch>
      </xdr:blipFill>
      <xdr:spPr>
        <a:xfrm>
          <a:off x="13106400" y="65722500"/>
          <a:ext cx="1438275" cy="1428750"/>
        </a:xfrm>
        <a:prstGeom prst="rect">
          <a:avLst/>
        </a:prstGeom>
      </xdr:spPr>
    </xdr:pic>
  </etc:cellImage>
  <etc:cellImage>
    <xdr:pic>
      <xdr:nvPicPr>
        <xdr:cNvPr id="91" name="ID_031D7350B4AF4DA5BDCC53C65870AA77" descr="Picture"/>
        <xdr:cNvPicPr/>
      </xdr:nvPicPr>
      <xdr:blipFill>
        <a:blip r:embed="rId352" cstate="print"/>
        <a:stretch>
          <a:fillRect/>
        </a:stretch>
      </xdr:blipFill>
      <xdr:spPr>
        <a:xfrm>
          <a:off x="13106400" y="64242950"/>
          <a:ext cx="1438275" cy="1428750"/>
        </a:xfrm>
        <a:prstGeom prst="rect">
          <a:avLst/>
        </a:prstGeom>
      </xdr:spPr>
    </xdr:pic>
  </etc:cellImage>
  <etc:cellImage>
    <xdr:pic>
      <xdr:nvPicPr>
        <xdr:cNvPr id="89" name="ID_AB8453D5E6704148AFA74DBAC3AB55CB" descr="Picture"/>
        <xdr:cNvPicPr/>
      </xdr:nvPicPr>
      <xdr:blipFill>
        <a:blip r:embed="rId353" cstate="print"/>
        <a:stretch>
          <a:fillRect/>
        </a:stretch>
      </xdr:blipFill>
      <xdr:spPr>
        <a:xfrm>
          <a:off x="13106400" y="62763400"/>
          <a:ext cx="1438275" cy="1428750"/>
        </a:xfrm>
        <a:prstGeom prst="rect">
          <a:avLst/>
        </a:prstGeom>
      </xdr:spPr>
    </xdr:pic>
  </etc:cellImage>
  <etc:cellImage>
    <xdr:pic>
      <xdr:nvPicPr>
        <xdr:cNvPr id="87" name="ID_7DB12FF0DF044A7C85A1A63D8E8AD297" descr="Picture"/>
        <xdr:cNvPicPr/>
      </xdr:nvPicPr>
      <xdr:blipFill>
        <a:blip r:embed="rId354" cstate="print"/>
        <a:stretch>
          <a:fillRect/>
        </a:stretch>
      </xdr:blipFill>
      <xdr:spPr>
        <a:xfrm>
          <a:off x="13106400" y="61283850"/>
          <a:ext cx="1438275" cy="1428750"/>
        </a:xfrm>
        <a:prstGeom prst="rect">
          <a:avLst/>
        </a:prstGeom>
      </xdr:spPr>
    </xdr:pic>
  </etc:cellImage>
  <etc:cellImage>
    <xdr:pic>
      <xdr:nvPicPr>
        <xdr:cNvPr id="85" name="ID_39257C6D7AD74FA9AA0717A033C54989" descr="Picture"/>
        <xdr:cNvPicPr/>
      </xdr:nvPicPr>
      <xdr:blipFill>
        <a:blip r:embed="rId355" cstate="print"/>
        <a:stretch>
          <a:fillRect/>
        </a:stretch>
      </xdr:blipFill>
      <xdr:spPr>
        <a:xfrm>
          <a:off x="13106400" y="59804300"/>
          <a:ext cx="1438275" cy="1428750"/>
        </a:xfrm>
        <a:prstGeom prst="rect">
          <a:avLst/>
        </a:prstGeom>
      </xdr:spPr>
    </xdr:pic>
  </etc:cellImage>
  <etc:cellImage>
    <xdr:pic>
      <xdr:nvPicPr>
        <xdr:cNvPr id="83" name="ID_A3B458E327454DC994237747AD7939C1" descr="Picture"/>
        <xdr:cNvPicPr/>
      </xdr:nvPicPr>
      <xdr:blipFill>
        <a:blip r:embed="rId356" cstate="print"/>
        <a:stretch>
          <a:fillRect/>
        </a:stretch>
      </xdr:blipFill>
      <xdr:spPr>
        <a:xfrm>
          <a:off x="13106400" y="58324750"/>
          <a:ext cx="1438275" cy="1428750"/>
        </a:xfrm>
        <a:prstGeom prst="rect">
          <a:avLst/>
        </a:prstGeom>
      </xdr:spPr>
    </xdr:pic>
  </etc:cellImage>
  <etc:cellImage>
    <xdr:pic>
      <xdr:nvPicPr>
        <xdr:cNvPr id="81" name="ID_BF69CF125CBA47A59DF983793779B77D" descr="Picture"/>
        <xdr:cNvPicPr/>
      </xdr:nvPicPr>
      <xdr:blipFill>
        <a:blip r:embed="rId357" cstate="print"/>
        <a:stretch>
          <a:fillRect/>
        </a:stretch>
      </xdr:blipFill>
      <xdr:spPr>
        <a:xfrm>
          <a:off x="13106400" y="56845200"/>
          <a:ext cx="1438275" cy="1428750"/>
        </a:xfrm>
        <a:prstGeom prst="rect">
          <a:avLst/>
        </a:prstGeom>
      </xdr:spPr>
    </xdr:pic>
  </etc:cellImage>
  <etc:cellImage>
    <xdr:pic>
      <xdr:nvPicPr>
        <xdr:cNvPr id="78" name="ID_ADCE8590F82E4C8FA76977D8A142DA8C" descr="Picture"/>
        <xdr:cNvPicPr/>
      </xdr:nvPicPr>
      <xdr:blipFill>
        <a:blip r:embed="rId358" cstate="print"/>
        <a:stretch>
          <a:fillRect/>
        </a:stretch>
      </xdr:blipFill>
      <xdr:spPr>
        <a:xfrm>
          <a:off x="13106400" y="55365650"/>
          <a:ext cx="1438275" cy="1428750"/>
        </a:xfrm>
        <a:prstGeom prst="rect">
          <a:avLst/>
        </a:prstGeom>
      </xdr:spPr>
    </xdr:pic>
  </etc:cellImage>
  <etc:cellImage>
    <xdr:pic>
      <xdr:nvPicPr>
        <xdr:cNvPr id="75" name="ID_0900E4C1FA4940B8B456F22882EB5C4D" descr="Picture"/>
        <xdr:cNvPicPr/>
      </xdr:nvPicPr>
      <xdr:blipFill>
        <a:blip r:embed="rId359" cstate="print"/>
        <a:stretch>
          <a:fillRect/>
        </a:stretch>
      </xdr:blipFill>
      <xdr:spPr>
        <a:xfrm>
          <a:off x="13106400" y="53886100"/>
          <a:ext cx="1438275" cy="1428750"/>
        </a:xfrm>
        <a:prstGeom prst="rect">
          <a:avLst/>
        </a:prstGeom>
      </xdr:spPr>
    </xdr:pic>
  </etc:cellImage>
  <etc:cellImage>
    <xdr:pic>
      <xdr:nvPicPr>
        <xdr:cNvPr id="72" name="ID_F8F959BB89054749910C82B6BAA1DCB6" descr="Picture"/>
        <xdr:cNvPicPr/>
      </xdr:nvPicPr>
      <xdr:blipFill>
        <a:blip r:embed="rId360" cstate="print"/>
        <a:stretch>
          <a:fillRect/>
        </a:stretch>
      </xdr:blipFill>
      <xdr:spPr>
        <a:xfrm>
          <a:off x="13106400" y="52406550"/>
          <a:ext cx="1438275" cy="1428750"/>
        </a:xfrm>
        <a:prstGeom prst="rect">
          <a:avLst/>
        </a:prstGeom>
      </xdr:spPr>
    </xdr:pic>
  </etc:cellImage>
  <etc:cellImage>
    <xdr:pic>
      <xdr:nvPicPr>
        <xdr:cNvPr id="69" name="ID_5A68AF6AA50A4537B35E72827FAEF263" descr="Picture"/>
        <xdr:cNvPicPr/>
      </xdr:nvPicPr>
      <xdr:blipFill>
        <a:blip r:embed="rId361" cstate="print"/>
        <a:stretch>
          <a:fillRect/>
        </a:stretch>
      </xdr:blipFill>
      <xdr:spPr>
        <a:xfrm>
          <a:off x="13106400" y="50927000"/>
          <a:ext cx="1438275" cy="1428750"/>
        </a:xfrm>
        <a:prstGeom prst="rect">
          <a:avLst/>
        </a:prstGeom>
      </xdr:spPr>
    </xdr:pic>
  </etc:cellImage>
  <etc:cellImage>
    <xdr:pic>
      <xdr:nvPicPr>
        <xdr:cNvPr id="67" name="ID_0D89DBC1EEB24A388D6225F16E4573C0" descr="Picture"/>
        <xdr:cNvPicPr/>
      </xdr:nvPicPr>
      <xdr:blipFill>
        <a:blip r:embed="rId362" cstate="print"/>
        <a:stretch>
          <a:fillRect/>
        </a:stretch>
      </xdr:blipFill>
      <xdr:spPr>
        <a:xfrm>
          <a:off x="13106400" y="49447450"/>
          <a:ext cx="1438275" cy="1428750"/>
        </a:xfrm>
        <a:prstGeom prst="rect">
          <a:avLst/>
        </a:prstGeom>
      </xdr:spPr>
    </xdr:pic>
  </etc:cellImage>
  <etc:cellImage>
    <xdr:pic>
      <xdr:nvPicPr>
        <xdr:cNvPr id="8" name="ID_EFEB0E31C3A843809497CD29C5A84211" descr="Picture"/>
        <xdr:cNvPicPr/>
      </xdr:nvPicPr>
      <xdr:blipFill>
        <a:blip r:embed="rId363" cstate="print"/>
        <a:stretch>
          <a:fillRect/>
        </a:stretch>
      </xdr:blipFill>
      <xdr:spPr>
        <a:xfrm>
          <a:off x="13106400" y="3816350"/>
          <a:ext cx="1438275" cy="2533650"/>
        </a:xfrm>
        <a:prstGeom prst="rect">
          <a:avLst/>
        </a:prstGeom>
      </xdr:spPr>
    </xdr:pic>
  </etc:cellImage>
  <etc:cellImage>
    <xdr:pic>
      <xdr:nvPicPr>
        <xdr:cNvPr id="4" name="ID_1F67CFA7DE6B498DA215E64ADDDDD66B" descr="Picture"/>
        <xdr:cNvPicPr/>
      </xdr:nvPicPr>
      <xdr:blipFill>
        <a:blip r:embed="rId364" cstate="print"/>
        <a:stretch>
          <a:fillRect/>
        </a:stretch>
      </xdr:blipFill>
      <xdr:spPr>
        <a:xfrm>
          <a:off x="13106400" y="190500"/>
          <a:ext cx="1438275" cy="2533650"/>
        </a:xfrm>
        <a:prstGeom prst="rect">
          <a:avLst/>
        </a:prstGeom>
      </xdr:spPr>
    </xdr:pic>
  </etc:cellImage>
  <etc:cellImage>
    <xdr:pic>
      <xdr:nvPicPr>
        <xdr:cNvPr id="11" name="ID_5565F156F1094125ACE44F866B73D7D2" descr="Picture"/>
        <xdr:cNvPicPr/>
      </xdr:nvPicPr>
      <xdr:blipFill>
        <a:blip r:embed="rId365" cstate="print"/>
        <a:stretch>
          <a:fillRect/>
        </a:stretch>
      </xdr:blipFill>
      <xdr:spPr>
        <a:xfrm>
          <a:off x="13106400" y="6400800"/>
          <a:ext cx="1438275" cy="2533650"/>
        </a:xfrm>
        <a:prstGeom prst="rect">
          <a:avLst/>
        </a:prstGeom>
      </xdr:spPr>
    </xdr:pic>
  </etc:cellImage>
  <etc:cellImage>
    <xdr:pic>
      <xdr:nvPicPr>
        <xdr:cNvPr id="14" name="ID_88F4111FEE214C389017B1191B6EB7EE" descr="Picture"/>
        <xdr:cNvPicPr/>
      </xdr:nvPicPr>
      <xdr:blipFill>
        <a:blip r:embed="rId366" cstate="print"/>
        <a:stretch>
          <a:fillRect/>
        </a:stretch>
      </xdr:blipFill>
      <xdr:spPr>
        <a:xfrm>
          <a:off x="13106400" y="8985250"/>
          <a:ext cx="1438275" cy="2533650"/>
        </a:xfrm>
        <a:prstGeom prst="rect">
          <a:avLst/>
        </a:prstGeom>
      </xdr:spPr>
    </xdr:pic>
  </etc:cellImage>
  <etc:cellImage>
    <xdr:pic>
      <xdr:nvPicPr>
        <xdr:cNvPr id="19" name="ID_7E40C53E241944B5867445B35A09816A" descr="Picture"/>
        <xdr:cNvPicPr/>
      </xdr:nvPicPr>
      <xdr:blipFill>
        <a:blip r:embed="rId367" cstate="print"/>
        <a:stretch>
          <a:fillRect/>
        </a:stretch>
      </xdr:blipFill>
      <xdr:spPr>
        <a:xfrm>
          <a:off x="13106400" y="14154150"/>
          <a:ext cx="1438275" cy="2533650"/>
        </a:xfrm>
        <a:prstGeom prst="rect">
          <a:avLst/>
        </a:prstGeom>
      </xdr:spPr>
    </xdr:pic>
  </etc:cellImage>
  <etc:cellImage>
    <xdr:pic>
      <xdr:nvPicPr>
        <xdr:cNvPr id="22" name="ID_B4B9594DAF5548508C83AEBBAFD1D73A" descr="Picture"/>
        <xdr:cNvPicPr/>
      </xdr:nvPicPr>
      <xdr:blipFill>
        <a:blip r:embed="rId368" cstate="print"/>
        <a:stretch>
          <a:fillRect/>
        </a:stretch>
      </xdr:blipFill>
      <xdr:spPr>
        <a:xfrm>
          <a:off x="13106400" y="16738600"/>
          <a:ext cx="1438275" cy="2533650"/>
        </a:xfrm>
        <a:prstGeom prst="rect">
          <a:avLst/>
        </a:prstGeom>
      </xdr:spPr>
    </xdr:pic>
  </etc:cellImage>
  <etc:cellImage>
    <xdr:pic>
      <xdr:nvPicPr>
        <xdr:cNvPr id="25" name="ID_DBA72745447B4C26AC673AAB7D27E5BF" descr="Picture"/>
        <xdr:cNvPicPr/>
      </xdr:nvPicPr>
      <xdr:blipFill>
        <a:blip r:embed="rId369" cstate="print"/>
        <a:stretch>
          <a:fillRect/>
        </a:stretch>
      </xdr:blipFill>
      <xdr:spPr>
        <a:xfrm>
          <a:off x="13106400" y="21336000"/>
          <a:ext cx="1438275" cy="1428750"/>
        </a:xfrm>
        <a:prstGeom prst="rect">
          <a:avLst/>
        </a:prstGeom>
      </xdr:spPr>
    </xdr:pic>
  </etc:cellImage>
  <etc:cellImage>
    <xdr:pic>
      <xdr:nvPicPr>
        <xdr:cNvPr id="26" name="ID_F857F62F3E204BF993E9C804EC32EE6E" descr="Picture"/>
        <xdr:cNvPicPr/>
      </xdr:nvPicPr>
      <xdr:blipFill>
        <a:blip r:embed="rId370" cstate="print"/>
        <a:stretch>
          <a:fillRect/>
        </a:stretch>
      </xdr:blipFill>
      <xdr:spPr>
        <a:xfrm>
          <a:off x="13106400" y="22815550"/>
          <a:ext cx="1438275" cy="1428750"/>
        </a:xfrm>
        <a:prstGeom prst="rect">
          <a:avLst/>
        </a:prstGeom>
      </xdr:spPr>
    </xdr:pic>
  </etc:cellImage>
  <etc:cellImage>
    <xdr:pic>
      <xdr:nvPicPr>
        <xdr:cNvPr id="28" name="ID_3E02A13BA9FC46AD97C3F7A322746B61" descr="Picture"/>
        <xdr:cNvPicPr/>
      </xdr:nvPicPr>
      <xdr:blipFill>
        <a:blip r:embed="rId371" cstate="print"/>
        <a:stretch>
          <a:fillRect/>
        </a:stretch>
      </xdr:blipFill>
      <xdr:spPr>
        <a:xfrm>
          <a:off x="13106400" y="24295100"/>
          <a:ext cx="1438275" cy="1428750"/>
        </a:xfrm>
        <a:prstGeom prst="rect">
          <a:avLst/>
        </a:prstGeom>
      </xdr:spPr>
    </xdr:pic>
  </etc:cellImage>
  <etc:cellImage>
    <xdr:pic>
      <xdr:nvPicPr>
        <xdr:cNvPr id="30" name="ID_D66E468D587A4722B7D925D732321A62" descr="Picture"/>
        <xdr:cNvPicPr/>
      </xdr:nvPicPr>
      <xdr:blipFill>
        <a:blip r:embed="rId372" cstate="print"/>
        <a:stretch>
          <a:fillRect/>
        </a:stretch>
      </xdr:blipFill>
      <xdr:spPr>
        <a:xfrm>
          <a:off x="13106400" y="25774650"/>
          <a:ext cx="1438275" cy="1428750"/>
        </a:xfrm>
        <a:prstGeom prst="rect">
          <a:avLst/>
        </a:prstGeom>
      </xdr:spPr>
    </xdr:pic>
  </etc:cellImage>
  <etc:cellImage>
    <xdr:pic>
      <xdr:nvPicPr>
        <xdr:cNvPr id="32" name="ID_84A341F5245F4C8E8B353F8B5791FE73" descr="Picture"/>
        <xdr:cNvPicPr/>
      </xdr:nvPicPr>
      <xdr:blipFill>
        <a:blip r:embed="rId373" cstate="print"/>
        <a:stretch>
          <a:fillRect/>
        </a:stretch>
      </xdr:blipFill>
      <xdr:spPr>
        <a:xfrm>
          <a:off x="13106400" y="27254200"/>
          <a:ext cx="1438275" cy="1428750"/>
        </a:xfrm>
        <a:prstGeom prst="rect">
          <a:avLst/>
        </a:prstGeom>
      </xdr:spPr>
    </xdr:pic>
  </etc:cellImage>
  <etc:cellImage>
    <xdr:pic>
      <xdr:nvPicPr>
        <xdr:cNvPr id="34" name="ID_0B25706E2A42425E85275DAF9058DD56" descr="Picture"/>
        <xdr:cNvPicPr/>
      </xdr:nvPicPr>
      <xdr:blipFill>
        <a:blip r:embed="rId374" cstate="print"/>
        <a:stretch>
          <a:fillRect/>
        </a:stretch>
      </xdr:blipFill>
      <xdr:spPr>
        <a:xfrm>
          <a:off x="13106400" y="28733750"/>
          <a:ext cx="1438275" cy="1428750"/>
        </a:xfrm>
        <a:prstGeom prst="rect">
          <a:avLst/>
        </a:prstGeom>
      </xdr:spPr>
    </xdr:pic>
  </etc:cellImage>
  <etc:cellImage>
    <xdr:pic>
      <xdr:nvPicPr>
        <xdr:cNvPr id="37" name="ID_346DD5F05B994943BCC6E97A7DC70D2E" descr="Picture"/>
        <xdr:cNvPicPr/>
      </xdr:nvPicPr>
      <xdr:blipFill>
        <a:blip r:embed="rId375" cstate="print"/>
        <a:stretch>
          <a:fillRect/>
        </a:stretch>
      </xdr:blipFill>
      <xdr:spPr>
        <a:xfrm>
          <a:off x="13106400" y="30213300"/>
          <a:ext cx="1438275" cy="1428750"/>
        </a:xfrm>
        <a:prstGeom prst="rect">
          <a:avLst/>
        </a:prstGeom>
      </xdr:spPr>
    </xdr:pic>
  </etc:cellImage>
  <etc:cellImage>
    <xdr:pic>
      <xdr:nvPicPr>
        <xdr:cNvPr id="39" name="ID_423A0D8BA3A94EF7AB7C99151CBED73D" descr="Picture"/>
        <xdr:cNvPicPr/>
      </xdr:nvPicPr>
      <xdr:blipFill>
        <a:blip r:embed="rId376" cstate="print"/>
        <a:stretch>
          <a:fillRect/>
        </a:stretch>
      </xdr:blipFill>
      <xdr:spPr>
        <a:xfrm>
          <a:off x="13106400" y="31692850"/>
          <a:ext cx="1438275" cy="1428750"/>
        </a:xfrm>
        <a:prstGeom prst="rect">
          <a:avLst/>
        </a:prstGeom>
      </xdr:spPr>
    </xdr:pic>
  </etc:cellImage>
  <etc:cellImage>
    <xdr:pic>
      <xdr:nvPicPr>
        <xdr:cNvPr id="42" name="ID_ED1693400CE547B0AC9A6B99523879C9" descr="Picture"/>
        <xdr:cNvPicPr/>
      </xdr:nvPicPr>
      <xdr:blipFill>
        <a:blip r:embed="rId146" cstate="print"/>
        <a:stretch>
          <a:fillRect/>
        </a:stretch>
      </xdr:blipFill>
      <xdr:spPr>
        <a:xfrm>
          <a:off x="13106400" y="33172400"/>
          <a:ext cx="1438275" cy="1428750"/>
        </a:xfrm>
        <a:prstGeom prst="rect">
          <a:avLst/>
        </a:prstGeom>
      </xdr:spPr>
    </xdr:pic>
  </etc:cellImage>
  <etc:cellImage>
    <xdr:pic>
      <xdr:nvPicPr>
        <xdr:cNvPr id="45" name="ID_9BB0E54F9F374A95A3EDE5F5D55AC8BC" descr="Picture"/>
        <xdr:cNvPicPr/>
      </xdr:nvPicPr>
      <xdr:blipFill>
        <a:blip r:embed="rId377" cstate="print"/>
        <a:stretch>
          <a:fillRect/>
        </a:stretch>
      </xdr:blipFill>
      <xdr:spPr>
        <a:xfrm>
          <a:off x="13106400" y="34651950"/>
          <a:ext cx="1438275" cy="1428750"/>
        </a:xfrm>
        <a:prstGeom prst="rect">
          <a:avLst/>
        </a:prstGeom>
      </xdr:spPr>
    </xdr:pic>
  </etc:cellImage>
  <etc:cellImage>
    <xdr:pic>
      <xdr:nvPicPr>
        <xdr:cNvPr id="48" name="ID_8A993437355749858286CD03BFA13508" descr="Picture"/>
        <xdr:cNvPicPr/>
      </xdr:nvPicPr>
      <xdr:blipFill>
        <a:blip r:embed="rId378" cstate="print"/>
        <a:stretch>
          <a:fillRect/>
        </a:stretch>
      </xdr:blipFill>
      <xdr:spPr>
        <a:xfrm>
          <a:off x="13106400" y="36131500"/>
          <a:ext cx="1438275" cy="1428750"/>
        </a:xfrm>
        <a:prstGeom prst="rect">
          <a:avLst/>
        </a:prstGeom>
      </xdr:spPr>
    </xdr:pic>
  </etc:cellImage>
  <etc:cellImage>
    <xdr:pic>
      <xdr:nvPicPr>
        <xdr:cNvPr id="50" name="ID_6782C2C7933847878A0BC89139448051" descr="Picture"/>
        <xdr:cNvPicPr/>
      </xdr:nvPicPr>
      <xdr:blipFill>
        <a:blip r:embed="rId379" cstate="print"/>
        <a:stretch>
          <a:fillRect/>
        </a:stretch>
      </xdr:blipFill>
      <xdr:spPr>
        <a:xfrm>
          <a:off x="13106400" y="37611050"/>
          <a:ext cx="1438275" cy="1428750"/>
        </a:xfrm>
        <a:prstGeom prst="rect">
          <a:avLst/>
        </a:prstGeom>
      </xdr:spPr>
    </xdr:pic>
  </etc:cellImage>
  <etc:cellImage>
    <xdr:pic>
      <xdr:nvPicPr>
        <xdr:cNvPr id="52" name="ID_1EDB04070A164A5197101CC2157110B7" descr="Picture"/>
        <xdr:cNvPicPr/>
      </xdr:nvPicPr>
      <xdr:blipFill>
        <a:blip r:embed="rId369" cstate="print"/>
        <a:stretch>
          <a:fillRect/>
        </a:stretch>
      </xdr:blipFill>
      <xdr:spPr>
        <a:xfrm>
          <a:off x="13106400" y="39090600"/>
          <a:ext cx="1438275" cy="1428750"/>
        </a:xfrm>
        <a:prstGeom prst="rect">
          <a:avLst/>
        </a:prstGeom>
      </xdr:spPr>
    </xdr:pic>
  </etc:cellImage>
  <etc:cellImage>
    <xdr:pic>
      <xdr:nvPicPr>
        <xdr:cNvPr id="54" name="ID_B544DAB7ABD64F378AC6C34530182F9E" descr="Picture"/>
        <xdr:cNvPicPr/>
      </xdr:nvPicPr>
      <xdr:blipFill>
        <a:blip r:embed="rId380" cstate="print"/>
        <a:stretch>
          <a:fillRect/>
        </a:stretch>
      </xdr:blipFill>
      <xdr:spPr>
        <a:xfrm>
          <a:off x="13106400" y="40570150"/>
          <a:ext cx="1438275" cy="1428750"/>
        </a:xfrm>
        <a:prstGeom prst="rect">
          <a:avLst/>
        </a:prstGeom>
      </xdr:spPr>
    </xdr:pic>
  </etc:cellImage>
  <etc:cellImage>
    <xdr:pic>
      <xdr:nvPicPr>
        <xdr:cNvPr id="56" name="ID_28979F91A132422591404808D276FF00" descr="Picture"/>
        <xdr:cNvPicPr/>
      </xdr:nvPicPr>
      <xdr:blipFill>
        <a:blip r:embed="rId381" cstate="print"/>
        <a:stretch>
          <a:fillRect/>
        </a:stretch>
      </xdr:blipFill>
      <xdr:spPr>
        <a:xfrm>
          <a:off x="13106400" y="42049700"/>
          <a:ext cx="1438275" cy="1428750"/>
        </a:xfrm>
        <a:prstGeom prst="rect">
          <a:avLst/>
        </a:prstGeom>
      </xdr:spPr>
    </xdr:pic>
  </etc:cellImage>
  <etc:cellImage>
    <xdr:pic>
      <xdr:nvPicPr>
        <xdr:cNvPr id="58" name="ID_6A639E5CF2164ACDA232C3B07BBB52CD" descr="Picture"/>
        <xdr:cNvPicPr/>
      </xdr:nvPicPr>
      <xdr:blipFill>
        <a:blip r:embed="rId381" cstate="print"/>
        <a:stretch>
          <a:fillRect/>
        </a:stretch>
      </xdr:blipFill>
      <xdr:spPr>
        <a:xfrm>
          <a:off x="13106400" y="43529250"/>
          <a:ext cx="1438275" cy="1428750"/>
        </a:xfrm>
        <a:prstGeom prst="rect">
          <a:avLst/>
        </a:prstGeom>
      </xdr:spPr>
    </xdr:pic>
  </etc:cellImage>
  <etc:cellImage>
    <xdr:pic>
      <xdr:nvPicPr>
        <xdr:cNvPr id="60" name="ID_33B33E13AA6944C9A996647F987F64F1" descr="Picture"/>
        <xdr:cNvPicPr/>
      </xdr:nvPicPr>
      <xdr:blipFill>
        <a:blip r:embed="rId382" cstate="print"/>
        <a:stretch>
          <a:fillRect/>
        </a:stretch>
      </xdr:blipFill>
      <xdr:spPr>
        <a:xfrm>
          <a:off x="13106400" y="45008800"/>
          <a:ext cx="1438275" cy="1428750"/>
        </a:xfrm>
        <a:prstGeom prst="rect">
          <a:avLst/>
        </a:prstGeom>
      </xdr:spPr>
    </xdr:pic>
  </etc:cellImage>
  <etc:cellImage>
    <xdr:pic>
      <xdr:nvPicPr>
        <xdr:cNvPr id="62" name="ID_A3F8658B9949491F9C8F536448B3BE1F" descr="Picture"/>
        <xdr:cNvPicPr/>
      </xdr:nvPicPr>
      <xdr:blipFill>
        <a:blip r:embed="rId383" cstate="print"/>
        <a:stretch>
          <a:fillRect/>
        </a:stretch>
      </xdr:blipFill>
      <xdr:spPr>
        <a:xfrm>
          <a:off x="13106400" y="46488350"/>
          <a:ext cx="1438275" cy="1428750"/>
        </a:xfrm>
        <a:prstGeom prst="rect">
          <a:avLst/>
        </a:prstGeom>
      </xdr:spPr>
    </xdr:pic>
  </etc:cellImage>
  <etc:cellImage>
    <xdr:pic>
      <xdr:nvPicPr>
        <xdr:cNvPr id="64" name="ID_01ED70AD98A94E39BDB4D2551D94F4B0" descr="Picture"/>
        <xdr:cNvPicPr/>
      </xdr:nvPicPr>
      <xdr:blipFill>
        <a:blip r:embed="rId384" cstate="print"/>
        <a:stretch>
          <a:fillRect/>
        </a:stretch>
      </xdr:blipFill>
      <xdr:spPr>
        <a:xfrm>
          <a:off x="13106400" y="47967900"/>
          <a:ext cx="1438275" cy="1428750"/>
        </a:xfrm>
        <a:prstGeom prst="rect">
          <a:avLst/>
        </a:prstGeom>
      </xdr:spPr>
    </xdr:pic>
  </etc:cellImage>
  <etc:cellImage>
    <xdr:pic>
      <xdr:nvPicPr>
        <xdr:cNvPr id="1345" name="ID_CE8172FC28E34008A078D7FF380D8523"/>
        <xdr:cNvPicPr>
          <a:picLocks noChangeAspect="1"/>
        </xdr:cNvPicPr>
      </xdr:nvPicPr>
      <xdr:blipFill>
        <a:blip r:embed="rId385"/>
        <a:stretch>
          <a:fillRect/>
        </a:stretch>
      </xdr:blipFill>
      <xdr:spPr>
        <a:xfrm>
          <a:off x="9334500" y="327660000"/>
          <a:ext cx="1800225" cy="1358900"/>
        </a:xfrm>
        <a:prstGeom prst="rect">
          <a:avLst/>
        </a:prstGeom>
      </xdr:spPr>
    </xdr:pic>
  </etc:cellImage>
  <etc:cellImage>
    <xdr:pic>
      <xdr:nvPicPr>
        <xdr:cNvPr id="1943" name="ID_A2EC3E45BD4F4713967609A626D24DEB"/>
        <xdr:cNvPicPr>
          <a:picLocks noChangeAspect="1"/>
        </xdr:cNvPicPr>
      </xdr:nvPicPr>
      <xdr:blipFill>
        <a:blip r:embed="rId386"/>
        <a:stretch>
          <a:fillRect/>
        </a:stretch>
      </xdr:blipFill>
      <xdr:spPr>
        <a:xfrm>
          <a:off x="8001000" y="474345000"/>
          <a:ext cx="1800225" cy="1358900"/>
        </a:xfrm>
        <a:prstGeom prst="rect">
          <a:avLst/>
        </a:prstGeom>
      </xdr:spPr>
    </xdr:pic>
  </etc:cellImage>
  <etc:cellImage>
    <xdr:pic>
      <xdr:nvPicPr>
        <xdr:cNvPr id="1942" name="ID_5EE44E0893C6445F9A9CF87A3056065B"/>
        <xdr:cNvPicPr>
          <a:picLocks noChangeAspect="1"/>
        </xdr:cNvPicPr>
      </xdr:nvPicPr>
      <xdr:blipFill>
        <a:blip r:embed="rId387"/>
        <a:stretch>
          <a:fillRect/>
        </a:stretch>
      </xdr:blipFill>
      <xdr:spPr>
        <a:xfrm>
          <a:off x="6667500" y="474345000"/>
          <a:ext cx="1800225" cy="1358900"/>
        </a:xfrm>
        <a:prstGeom prst="rect">
          <a:avLst/>
        </a:prstGeom>
      </xdr:spPr>
    </xdr:pic>
  </etc:cellImage>
  <etc:cellImage>
    <xdr:pic>
      <xdr:nvPicPr>
        <xdr:cNvPr id="1945" name="ID_6B23AEDD479445F8B11BFF94FD15B65C"/>
        <xdr:cNvPicPr>
          <a:picLocks noChangeAspect="1"/>
        </xdr:cNvPicPr>
      </xdr:nvPicPr>
      <xdr:blipFill>
        <a:blip r:embed="rId388"/>
        <a:stretch>
          <a:fillRect/>
        </a:stretch>
      </xdr:blipFill>
      <xdr:spPr>
        <a:xfrm>
          <a:off x="6667500" y="474980000"/>
          <a:ext cx="1800225" cy="1358900"/>
        </a:xfrm>
        <a:prstGeom prst="rect">
          <a:avLst/>
        </a:prstGeom>
      </xdr:spPr>
    </xdr:pic>
  </etc:cellImage>
  <etc:cellImage>
    <xdr:pic>
      <xdr:nvPicPr>
        <xdr:cNvPr id="1366" name="ID_5AB48074A15542A7B0D520C72F5A4760"/>
        <xdr:cNvPicPr>
          <a:picLocks noChangeAspect="1"/>
        </xdr:cNvPicPr>
      </xdr:nvPicPr>
      <xdr:blipFill>
        <a:blip r:embed="rId389"/>
        <a:stretch>
          <a:fillRect/>
        </a:stretch>
      </xdr:blipFill>
      <xdr:spPr>
        <a:xfrm>
          <a:off x="8001000" y="333375000"/>
          <a:ext cx="1800225" cy="1358900"/>
        </a:xfrm>
        <a:prstGeom prst="rect">
          <a:avLst/>
        </a:prstGeom>
      </xdr:spPr>
    </xdr:pic>
  </etc:cellImage>
  <etc:cellImage>
    <xdr:pic>
      <xdr:nvPicPr>
        <xdr:cNvPr id="1934" name="ID_D1D492B78DDC4C98A763FCB86CFE2DC4"/>
        <xdr:cNvPicPr>
          <a:picLocks noChangeAspect="1"/>
        </xdr:cNvPicPr>
      </xdr:nvPicPr>
      <xdr:blipFill>
        <a:blip r:embed="rId390"/>
        <a:stretch>
          <a:fillRect/>
        </a:stretch>
      </xdr:blipFill>
      <xdr:spPr>
        <a:xfrm>
          <a:off x="9334500" y="471805000"/>
          <a:ext cx="1800225" cy="1358900"/>
        </a:xfrm>
        <a:prstGeom prst="rect">
          <a:avLst/>
        </a:prstGeom>
      </xdr:spPr>
    </xdr:pic>
  </etc:cellImage>
  <etc:cellImage>
    <xdr:pic>
      <xdr:nvPicPr>
        <xdr:cNvPr id="1932" name="ID_3FA2E7A53C34457189F6EEEBB0B74505"/>
        <xdr:cNvPicPr>
          <a:picLocks noChangeAspect="1"/>
        </xdr:cNvPicPr>
      </xdr:nvPicPr>
      <xdr:blipFill>
        <a:blip r:embed="rId391"/>
        <a:stretch>
          <a:fillRect/>
        </a:stretch>
      </xdr:blipFill>
      <xdr:spPr>
        <a:xfrm>
          <a:off x="9334500" y="471170000"/>
          <a:ext cx="1800225" cy="1358900"/>
        </a:xfrm>
        <a:prstGeom prst="rect">
          <a:avLst/>
        </a:prstGeom>
      </xdr:spPr>
    </xdr:pic>
  </etc:cellImage>
  <etc:cellImage>
    <xdr:pic>
      <xdr:nvPicPr>
        <xdr:cNvPr id="462" name="ID_1B960960781D4697B4F4FFCCB21C6367"/>
        <xdr:cNvPicPr>
          <a:picLocks noChangeAspect="1"/>
        </xdr:cNvPicPr>
      </xdr:nvPicPr>
      <xdr:blipFill>
        <a:blip r:embed="rId392"/>
        <a:stretch>
          <a:fillRect/>
        </a:stretch>
      </xdr:blipFill>
      <xdr:spPr>
        <a:xfrm>
          <a:off x="6667500" y="114300000"/>
          <a:ext cx="1800225" cy="1358900"/>
        </a:xfrm>
        <a:prstGeom prst="rect">
          <a:avLst/>
        </a:prstGeom>
      </xdr:spPr>
    </xdr:pic>
  </etc:cellImage>
  <etc:cellImage>
    <xdr:pic>
      <xdr:nvPicPr>
        <xdr:cNvPr id="1948" name="ID_0B6E5B4ED69542F6846C68E3D4AE7629"/>
        <xdr:cNvPicPr>
          <a:picLocks noChangeAspect="1"/>
        </xdr:cNvPicPr>
      </xdr:nvPicPr>
      <xdr:blipFill>
        <a:blip r:embed="rId393"/>
        <a:stretch>
          <a:fillRect/>
        </a:stretch>
      </xdr:blipFill>
      <xdr:spPr>
        <a:xfrm>
          <a:off x="6667500" y="475615000"/>
          <a:ext cx="1800225" cy="1358900"/>
        </a:xfrm>
        <a:prstGeom prst="rect">
          <a:avLst/>
        </a:prstGeom>
      </xdr:spPr>
    </xdr:pic>
  </etc:cellImage>
  <etc:cellImage>
    <xdr:pic>
      <xdr:nvPicPr>
        <xdr:cNvPr id="1561" name="ID_5897E7D3AAD642EC8875ED38D968DA8B"/>
        <xdr:cNvPicPr>
          <a:picLocks noChangeAspect="1"/>
        </xdr:cNvPicPr>
      </xdr:nvPicPr>
      <xdr:blipFill>
        <a:blip r:embed="rId394"/>
        <a:stretch>
          <a:fillRect/>
        </a:stretch>
      </xdr:blipFill>
      <xdr:spPr>
        <a:xfrm>
          <a:off x="9334500" y="382270000"/>
          <a:ext cx="1800225" cy="1358900"/>
        </a:xfrm>
        <a:prstGeom prst="rect">
          <a:avLst/>
        </a:prstGeom>
      </xdr:spPr>
    </xdr:pic>
  </etc:cellImage>
  <etc:cellImage>
    <xdr:pic>
      <xdr:nvPicPr>
        <xdr:cNvPr id="1946" name="ID_439733A11FAF485A9406BBA7BCBD7488"/>
        <xdr:cNvPicPr>
          <a:picLocks noChangeAspect="1"/>
        </xdr:cNvPicPr>
      </xdr:nvPicPr>
      <xdr:blipFill>
        <a:blip r:embed="rId395"/>
        <a:stretch>
          <a:fillRect/>
        </a:stretch>
      </xdr:blipFill>
      <xdr:spPr>
        <a:xfrm>
          <a:off x="8001000" y="474980000"/>
          <a:ext cx="1800225" cy="1358900"/>
        </a:xfrm>
        <a:prstGeom prst="rect">
          <a:avLst/>
        </a:prstGeom>
      </xdr:spPr>
    </xdr:pic>
  </etc:cellImage>
  <etc:cellImage>
    <xdr:pic>
      <xdr:nvPicPr>
        <xdr:cNvPr id="1949" name="ID_D226714A989646D68B0BA46D025DEF90"/>
        <xdr:cNvPicPr>
          <a:picLocks noChangeAspect="1"/>
        </xdr:cNvPicPr>
      </xdr:nvPicPr>
      <xdr:blipFill>
        <a:blip r:embed="rId396"/>
        <a:stretch>
          <a:fillRect/>
        </a:stretch>
      </xdr:blipFill>
      <xdr:spPr>
        <a:xfrm>
          <a:off x="8001000" y="475615000"/>
          <a:ext cx="1800225" cy="1358900"/>
        </a:xfrm>
        <a:prstGeom prst="rect">
          <a:avLst/>
        </a:prstGeom>
      </xdr:spPr>
    </xdr:pic>
  </etc:cellImage>
  <etc:cellImage>
    <xdr:pic>
      <xdr:nvPicPr>
        <xdr:cNvPr id="1558" name="ID_2619698679A641A4B48C278FA5B6A10F"/>
        <xdr:cNvPicPr>
          <a:picLocks noChangeAspect="1"/>
        </xdr:cNvPicPr>
      </xdr:nvPicPr>
      <xdr:blipFill>
        <a:blip r:embed="rId397"/>
        <a:stretch>
          <a:fillRect/>
        </a:stretch>
      </xdr:blipFill>
      <xdr:spPr>
        <a:xfrm>
          <a:off x="9334500" y="381635000"/>
          <a:ext cx="1800225" cy="1358900"/>
        </a:xfrm>
        <a:prstGeom prst="rect">
          <a:avLst/>
        </a:prstGeom>
      </xdr:spPr>
    </xdr:pic>
  </etc:cellImage>
  <etc:cellImage>
    <xdr:pic>
      <xdr:nvPicPr>
        <xdr:cNvPr id="1947" name="ID_70588700F17A42828A44AFC71783719D"/>
        <xdr:cNvPicPr>
          <a:picLocks noChangeAspect="1"/>
        </xdr:cNvPicPr>
      </xdr:nvPicPr>
      <xdr:blipFill>
        <a:blip r:embed="rId398"/>
        <a:stretch>
          <a:fillRect/>
        </a:stretch>
      </xdr:blipFill>
      <xdr:spPr>
        <a:xfrm>
          <a:off x="9334500" y="474980000"/>
          <a:ext cx="1800225" cy="1358900"/>
        </a:xfrm>
        <a:prstGeom prst="rect">
          <a:avLst/>
        </a:prstGeom>
      </xdr:spPr>
    </xdr:pic>
  </etc:cellImage>
  <etc:cellImage>
    <xdr:pic>
      <xdr:nvPicPr>
        <xdr:cNvPr id="1950" name="ID_136183D24FC349BE8699F284A02F8887"/>
        <xdr:cNvPicPr>
          <a:picLocks noChangeAspect="1"/>
        </xdr:cNvPicPr>
      </xdr:nvPicPr>
      <xdr:blipFill>
        <a:blip r:embed="rId399"/>
        <a:stretch>
          <a:fillRect/>
        </a:stretch>
      </xdr:blipFill>
      <xdr:spPr>
        <a:xfrm>
          <a:off x="9334500" y="475615000"/>
          <a:ext cx="1800225" cy="1358900"/>
        </a:xfrm>
        <a:prstGeom prst="rect">
          <a:avLst/>
        </a:prstGeom>
      </xdr:spPr>
    </xdr:pic>
  </etc:cellImage>
  <etc:cellImage>
    <xdr:pic>
      <xdr:nvPicPr>
        <xdr:cNvPr id="1944" name="ID_ED05D4D26A5D4809A818EA8097A106D7"/>
        <xdr:cNvPicPr>
          <a:picLocks noChangeAspect="1"/>
        </xdr:cNvPicPr>
      </xdr:nvPicPr>
      <xdr:blipFill>
        <a:blip r:embed="rId400"/>
        <a:stretch>
          <a:fillRect/>
        </a:stretch>
      </xdr:blipFill>
      <xdr:spPr>
        <a:xfrm>
          <a:off x="9334500" y="474345000"/>
          <a:ext cx="1800225" cy="1358900"/>
        </a:xfrm>
        <a:prstGeom prst="rect">
          <a:avLst/>
        </a:prstGeom>
      </xdr:spPr>
    </xdr:pic>
  </etc:cellImage>
  <etc:cellImage>
    <xdr:pic>
      <xdr:nvPicPr>
        <xdr:cNvPr id="1544" name="ID_1D2B062F922142BBAD1F12320EE1E770"/>
        <xdr:cNvPicPr>
          <a:picLocks noChangeAspect="1"/>
        </xdr:cNvPicPr>
      </xdr:nvPicPr>
      <xdr:blipFill>
        <a:blip r:embed="rId401"/>
        <a:stretch>
          <a:fillRect/>
        </a:stretch>
      </xdr:blipFill>
      <xdr:spPr>
        <a:xfrm>
          <a:off x="6667500" y="378460000"/>
          <a:ext cx="1800225" cy="1358900"/>
        </a:xfrm>
        <a:prstGeom prst="rect">
          <a:avLst/>
        </a:prstGeom>
      </xdr:spPr>
    </xdr:pic>
  </etc:cellImage>
  <etc:cellImage>
    <xdr:pic>
      <xdr:nvPicPr>
        <xdr:cNvPr id="1940" name="ID_3EBEF25B5B664DFFB7E149204A7A46D9"/>
        <xdr:cNvPicPr>
          <a:picLocks noChangeAspect="1"/>
        </xdr:cNvPicPr>
      </xdr:nvPicPr>
      <xdr:blipFill>
        <a:blip r:embed="rId402"/>
        <a:stretch>
          <a:fillRect/>
        </a:stretch>
      </xdr:blipFill>
      <xdr:spPr>
        <a:xfrm>
          <a:off x="6667500" y="473710000"/>
          <a:ext cx="1800225" cy="1358900"/>
        </a:xfrm>
        <a:prstGeom prst="rect">
          <a:avLst/>
        </a:prstGeom>
      </xdr:spPr>
    </xdr:pic>
  </etc:cellImage>
  <etc:cellImage>
    <xdr:pic>
      <xdr:nvPicPr>
        <xdr:cNvPr id="894" name="ID_40A7B0749FB2468B951E018FD26397F2"/>
        <xdr:cNvPicPr>
          <a:picLocks noChangeAspect="1"/>
        </xdr:cNvPicPr>
      </xdr:nvPicPr>
      <xdr:blipFill>
        <a:blip r:embed="rId403"/>
        <a:stretch>
          <a:fillRect/>
        </a:stretch>
      </xdr:blipFill>
      <xdr:spPr>
        <a:xfrm>
          <a:off x="9334500" y="219075000"/>
          <a:ext cx="1800225" cy="1358900"/>
        </a:xfrm>
        <a:prstGeom prst="rect">
          <a:avLst/>
        </a:prstGeom>
      </xdr:spPr>
    </xdr:pic>
  </etc:cellImage>
  <etc:cellImage>
    <xdr:pic>
      <xdr:nvPicPr>
        <xdr:cNvPr id="1941" name="ID_F53E0D9EE8AD4701B2D26368BB37B6CF"/>
        <xdr:cNvPicPr>
          <a:picLocks noChangeAspect="1"/>
        </xdr:cNvPicPr>
      </xdr:nvPicPr>
      <xdr:blipFill>
        <a:blip r:embed="rId404"/>
        <a:stretch>
          <a:fillRect/>
        </a:stretch>
      </xdr:blipFill>
      <xdr:spPr>
        <a:xfrm>
          <a:off x="9334500" y="473710000"/>
          <a:ext cx="1800225" cy="1358900"/>
        </a:xfrm>
        <a:prstGeom prst="rect">
          <a:avLst/>
        </a:prstGeom>
      </xdr:spPr>
    </xdr:pic>
  </etc:cellImage>
  <etc:cellImage>
    <xdr:pic>
      <xdr:nvPicPr>
        <xdr:cNvPr id="1546" name="ID_2483F278726A454ABEF6C48125320DB2"/>
        <xdr:cNvPicPr>
          <a:picLocks noChangeAspect="1"/>
        </xdr:cNvPicPr>
      </xdr:nvPicPr>
      <xdr:blipFill>
        <a:blip r:embed="rId405"/>
        <a:stretch>
          <a:fillRect/>
        </a:stretch>
      </xdr:blipFill>
      <xdr:spPr>
        <a:xfrm>
          <a:off x="6667500" y="379095000"/>
          <a:ext cx="1800225" cy="1358900"/>
        </a:xfrm>
        <a:prstGeom prst="rect">
          <a:avLst/>
        </a:prstGeom>
      </xdr:spPr>
    </xdr:pic>
  </etc:cellImage>
  <etc:cellImage>
    <xdr:pic>
      <xdr:nvPicPr>
        <xdr:cNvPr id="1937" name="ID_7DDE8E4A66CB410898F21F4D546F783C"/>
        <xdr:cNvPicPr>
          <a:picLocks noChangeAspect="1"/>
        </xdr:cNvPicPr>
      </xdr:nvPicPr>
      <xdr:blipFill>
        <a:blip r:embed="rId406"/>
        <a:stretch>
          <a:fillRect/>
        </a:stretch>
      </xdr:blipFill>
      <xdr:spPr>
        <a:xfrm>
          <a:off x="6667500" y="473075000"/>
          <a:ext cx="1800225" cy="1358900"/>
        </a:xfrm>
        <a:prstGeom prst="rect">
          <a:avLst/>
        </a:prstGeom>
      </xdr:spPr>
    </xdr:pic>
  </etc:cellImage>
  <etc:cellImage>
    <xdr:pic>
      <xdr:nvPicPr>
        <xdr:cNvPr id="1938" name="ID_CE7D5F4F35EF46CEB7F8649EFCFADF75"/>
        <xdr:cNvPicPr>
          <a:picLocks noChangeAspect="1"/>
        </xdr:cNvPicPr>
      </xdr:nvPicPr>
      <xdr:blipFill>
        <a:blip r:embed="rId407"/>
        <a:stretch>
          <a:fillRect/>
        </a:stretch>
      </xdr:blipFill>
      <xdr:spPr>
        <a:xfrm>
          <a:off x="8001000" y="473075000"/>
          <a:ext cx="1800225" cy="1358900"/>
        </a:xfrm>
        <a:prstGeom prst="rect">
          <a:avLst/>
        </a:prstGeom>
      </xdr:spPr>
    </xdr:pic>
  </etc:cellImage>
  <etc:cellImage>
    <xdr:pic>
      <xdr:nvPicPr>
        <xdr:cNvPr id="1939" name="ID_815996D89392427DBA5B011C4041C236"/>
        <xdr:cNvPicPr>
          <a:picLocks noChangeAspect="1"/>
        </xdr:cNvPicPr>
      </xdr:nvPicPr>
      <xdr:blipFill>
        <a:blip r:embed="rId408"/>
        <a:stretch>
          <a:fillRect/>
        </a:stretch>
      </xdr:blipFill>
      <xdr:spPr>
        <a:xfrm>
          <a:off x="9334500" y="473075000"/>
          <a:ext cx="1800225" cy="1358900"/>
        </a:xfrm>
        <a:prstGeom prst="rect">
          <a:avLst/>
        </a:prstGeom>
      </xdr:spPr>
    </xdr:pic>
  </etc:cellImage>
  <etc:cellImage>
    <xdr:pic>
      <xdr:nvPicPr>
        <xdr:cNvPr id="1548" name="ID_885E02331BD24E839B8EB768CCE1FA0B"/>
        <xdr:cNvPicPr>
          <a:picLocks noChangeAspect="1"/>
        </xdr:cNvPicPr>
      </xdr:nvPicPr>
      <xdr:blipFill>
        <a:blip r:embed="rId409"/>
        <a:stretch>
          <a:fillRect/>
        </a:stretch>
      </xdr:blipFill>
      <xdr:spPr>
        <a:xfrm>
          <a:off x="6667500" y="379730000"/>
          <a:ext cx="1800225" cy="1358900"/>
        </a:xfrm>
        <a:prstGeom prst="rect">
          <a:avLst/>
        </a:prstGeom>
      </xdr:spPr>
    </xdr:pic>
  </etc:cellImage>
  <etc:cellImage>
    <xdr:pic>
      <xdr:nvPicPr>
        <xdr:cNvPr id="1935" name="ID_8DB27732D9864F55BD20E235CB4B137F"/>
        <xdr:cNvPicPr>
          <a:picLocks noChangeAspect="1"/>
        </xdr:cNvPicPr>
      </xdr:nvPicPr>
      <xdr:blipFill>
        <a:blip r:embed="rId410"/>
        <a:stretch>
          <a:fillRect/>
        </a:stretch>
      </xdr:blipFill>
      <xdr:spPr>
        <a:xfrm>
          <a:off x="6667500" y="472440000"/>
          <a:ext cx="1800225" cy="1358900"/>
        </a:xfrm>
        <a:prstGeom prst="rect">
          <a:avLst/>
        </a:prstGeom>
      </xdr:spPr>
    </xdr:pic>
  </etc:cellImage>
  <etc:cellImage>
    <xdr:pic>
      <xdr:nvPicPr>
        <xdr:cNvPr id="1559" name="ID_248231C41D874DC0A424A5886AEC082A"/>
        <xdr:cNvPicPr>
          <a:picLocks noChangeAspect="1"/>
        </xdr:cNvPicPr>
      </xdr:nvPicPr>
      <xdr:blipFill>
        <a:blip r:embed="rId411"/>
        <a:stretch>
          <a:fillRect/>
        </a:stretch>
      </xdr:blipFill>
      <xdr:spPr>
        <a:xfrm>
          <a:off x="6667500" y="382270000"/>
          <a:ext cx="1800225" cy="1358900"/>
        </a:xfrm>
        <a:prstGeom prst="rect">
          <a:avLst/>
        </a:prstGeom>
      </xdr:spPr>
    </xdr:pic>
  </etc:cellImage>
  <etc:cellImage>
    <xdr:pic>
      <xdr:nvPicPr>
        <xdr:cNvPr id="889" name="ID_3F7D847D810B4D4E8345442C4FC119B1"/>
        <xdr:cNvPicPr>
          <a:picLocks noChangeAspect="1"/>
        </xdr:cNvPicPr>
      </xdr:nvPicPr>
      <xdr:blipFill>
        <a:blip r:embed="rId412"/>
        <a:stretch>
          <a:fillRect/>
        </a:stretch>
      </xdr:blipFill>
      <xdr:spPr>
        <a:xfrm>
          <a:off x="9334500" y="217805000"/>
          <a:ext cx="1800225" cy="1358900"/>
        </a:xfrm>
        <a:prstGeom prst="rect">
          <a:avLst/>
        </a:prstGeom>
      </xdr:spPr>
    </xdr:pic>
  </etc:cellImage>
  <etc:cellImage>
    <xdr:pic>
      <xdr:nvPicPr>
        <xdr:cNvPr id="1936" name="ID_CE2D2D25B82048FF95804F280DBAFED0"/>
        <xdr:cNvPicPr>
          <a:picLocks noChangeAspect="1"/>
        </xdr:cNvPicPr>
      </xdr:nvPicPr>
      <xdr:blipFill>
        <a:blip r:embed="rId413"/>
        <a:stretch>
          <a:fillRect/>
        </a:stretch>
      </xdr:blipFill>
      <xdr:spPr>
        <a:xfrm>
          <a:off x="9334500" y="472440000"/>
          <a:ext cx="1800225" cy="1358900"/>
        </a:xfrm>
        <a:prstGeom prst="rect">
          <a:avLst/>
        </a:prstGeom>
      </xdr:spPr>
    </xdr:pic>
  </etc:cellImage>
  <etc:cellImage>
    <xdr:pic>
      <xdr:nvPicPr>
        <xdr:cNvPr id="1557" name="ID_DD2CB229011F4292AF34D878490EB5FB"/>
        <xdr:cNvPicPr>
          <a:picLocks noChangeAspect="1"/>
        </xdr:cNvPicPr>
      </xdr:nvPicPr>
      <xdr:blipFill>
        <a:blip r:embed="rId414"/>
        <a:stretch>
          <a:fillRect/>
        </a:stretch>
      </xdr:blipFill>
      <xdr:spPr>
        <a:xfrm>
          <a:off x="8001000" y="381635000"/>
          <a:ext cx="1800225" cy="1358900"/>
        </a:xfrm>
        <a:prstGeom prst="rect">
          <a:avLst/>
        </a:prstGeom>
      </xdr:spPr>
    </xdr:pic>
  </etc:cellImage>
  <etc:cellImage>
    <xdr:pic>
      <xdr:nvPicPr>
        <xdr:cNvPr id="597" name="ID_D296407F54334337BED64F6FD3A47094"/>
        <xdr:cNvPicPr>
          <a:picLocks noChangeAspect="1"/>
        </xdr:cNvPicPr>
      </xdr:nvPicPr>
      <xdr:blipFill>
        <a:blip r:embed="rId415"/>
        <a:stretch>
          <a:fillRect/>
        </a:stretch>
      </xdr:blipFill>
      <xdr:spPr>
        <a:xfrm>
          <a:off x="8001000" y="146050000"/>
          <a:ext cx="1800225" cy="3171825"/>
        </a:xfrm>
        <a:prstGeom prst="rect">
          <a:avLst/>
        </a:prstGeom>
      </xdr:spPr>
    </xdr:pic>
  </etc:cellImage>
  <etc:cellImage>
    <xdr:pic>
      <xdr:nvPicPr>
        <xdr:cNvPr id="1933" name="ID_CC5BF6B86C5A4DB99C914811DECD9493"/>
        <xdr:cNvPicPr>
          <a:picLocks noChangeAspect="1"/>
        </xdr:cNvPicPr>
      </xdr:nvPicPr>
      <xdr:blipFill>
        <a:blip r:embed="rId416"/>
        <a:stretch>
          <a:fillRect/>
        </a:stretch>
      </xdr:blipFill>
      <xdr:spPr>
        <a:xfrm>
          <a:off x="6667500" y="471805000"/>
          <a:ext cx="1800225" cy="1358900"/>
        </a:xfrm>
        <a:prstGeom prst="rect">
          <a:avLst/>
        </a:prstGeom>
      </xdr:spPr>
    </xdr:pic>
  </etc:cellImage>
  <etc:cellImage>
    <xdr:pic>
      <xdr:nvPicPr>
        <xdr:cNvPr id="1536" name="ID_C33B023A99214526BC58444EEE042639"/>
        <xdr:cNvPicPr>
          <a:picLocks noChangeAspect="1"/>
        </xdr:cNvPicPr>
      </xdr:nvPicPr>
      <xdr:blipFill>
        <a:blip r:embed="rId417"/>
        <a:stretch>
          <a:fillRect/>
        </a:stretch>
      </xdr:blipFill>
      <xdr:spPr>
        <a:xfrm>
          <a:off x="6667500" y="375920000"/>
          <a:ext cx="1800225" cy="1358900"/>
        </a:xfrm>
        <a:prstGeom prst="rect">
          <a:avLst/>
        </a:prstGeom>
      </xdr:spPr>
    </xdr:pic>
  </etc:cellImage>
  <etc:cellImage>
    <xdr:pic>
      <xdr:nvPicPr>
        <xdr:cNvPr id="482" name="ID_11494397F8F14CC4B5D451D727CABCC3"/>
        <xdr:cNvPicPr>
          <a:picLocks noChangeAspect="1"/>
        </xdr:cNvPicPr>
      </xdr:nvPicPr>
      <xdr:blipFill>
        <a:blip r:embed="rId418"/>
        <a:stretch>
          <a:fillRect/>
        </a:stretch>
      </xdr:blipFill>
      <xdr:spPr>
        <a:xfrm>
          <a:off x="6667500" y="118745000"/>
          <a:ext cx="1800225" cy="1358900"/>
        </a:xfrm>
        <a:prstGeom prst="rect">
          <a:avLst/>
        </a:prstGeom>
      </xdr:spPr>
    </xdr:pic>
  </etc:cellImage>
  <etc:cellImage>
    <xdr:pic>
      <xdr:nvPicPr>
        <xdr:cNvPr id="1554" name="ID_842A7D2BE3054DACA7AA4478C35BDA08"/>
        <xdr:cNvPicPr>
          <a:picLocks noChangeAspect="1"/>
        </xdr:cNvPicPr>
      </xdr:nvPicPr>
      <xdr:blipFill>
        <a:blip r:embed="rId419"/>
        <a:stretch>
          <a:fillRect/>
        </a:stretch>
      </xdr:blipFill>
      <xdr:spPr>
        <a:xfrm>
          <a:off x="8001000" y="381000000"/>
          <a:ext cx="1800225" cy="1358900"/>
        </a:xfrm>
        <a:prstGeom prst="rect">
          <a:avLst/>
        </a:prstGeom>
      </xdr:spPr>
    </xdr:pic>
  </etc:cellImage>
  <etc:cellImage>
    <xdr:pic>
      <xdr:nvPicPr>
        <xdr:cNvPr id="600" name="ID_65CA3544D5454B77A6958D50000D7EFE"/>
        <xdr:cNvPicPr>
          <a:picLocks noChangeAspect="1"/>
        </xdr:cNvPicPr>
      </xdr:nvPicPr>
      <xdr:blipFill>
        <a:blip r:embed="rId420"/>
        <a:stretch>
          <a:fillRect/>
        </a:stretch>
      </xdr:blipFill>
      <xdr:spPr>
        <a:xfrm>
          <a:off x="8001000" y="146685000"/>
          <a:ext cx="1800225" cy="3171825"/>
        </a:xfrm>
        <a:prstGeom prst="rect">
          <a:avLst/>
        </a:prstGeom>
      </xdr:spPr>
    </xdr:pic>
  </etc:cellImage>
  <etc:cellImage>
    <xdr:pic>
      <xdr:nvPicPr>
        <xdr:cNvPr id="1922" name="ID_8902F95383264FAC91AD93D804F1F6D5"/>
        <xdr:cNvPicPr>
          <a:picLocks noChangeAspect="1"/>
        </xdr:cNvPicPr>
      </xdr:nvPicPr>
      <xdr:blipFill>
        <a:blip r:embed="rId421"/>
        <a:stretch>
          <a:fillRect/>
        </a:stretch>
      </xdr:blipFill>
      <xdr:spPr>
        <a:xfrm>
          <a:off x="9334500" y="467995000"/>
          <a:ext cx="1800225" cy="1358900"/>
        </a:xfrm>
        <a:prstGeom prst="rect">
          <a:avLst/>
        </a:prstGeom>
      </xdr:spPr>
    </xdr:pic>
  </etc:cellImage>
  <etc:cellImage>
    <xdr:pic>
      <xdr:nvPicPr>
        <xdr:cNvPr id="1931" name="ID_A18D2781E24648EC8FFD06CFE471EB8D"/>
        <xdr:cNvPicPr>
          <a:picLocks noChangeAspect="1"/>
        </xdr:cNvPicPr>
      </xdr:nvPicPr>
      <xdr:blipFill>
        <a:blip r:embed="rId422"/>
        <a:stretch>
          <a:fillRect/>
        </a:stretch>
      </xdr:blipFill>
      <xdr:spPr>
        <a:xfrm>
          <a:off x="6667500" y="471170000"/>
          <a:ext cx="1800225" cy="1358900"/>
        </a:xfrm>
        <a:prstGeom prst="rect">
          <a:avLst/>
        </a:prstGeom>
      </xdr:spPr>
    </xdr:pic>
  </etc:cellImage>
  <etc:cellImage>
    <xdr:pic>
      <xdr:nvPicPr>
        <xdr:cNvPr id="406" name="ID_30BF282C66274ADE96646596C93E8113"/>
        <xdr:cNvPicPr>
          <a:picLocks noChangeAspect="1"/>
        </xdr:cNvPicPr>
      </xdr:nvPicPr>
      <xdr:blipFill>
        <a:blip r:embed="rId423"/>
        <a:stretch>
          <a:fillRect/>
        </a:stretch>
      </xdr:blipFill>
      <xdr:spPr>
        <a:xfrm>
          <a:off x="9334500" y="29210000"/>
          <a:ext cx="1800225" cy="1358900"/>
        </a:xfrm>
        <a:prstGeom prst="rect">
          <a:avLst/>
        </a:prstGeom>
      </xdr:spPr>
    </xdr:pic>
  </etc:cellImage>
  <etc:cellImage>
    <xdr:pic>
      <xdr:nvPicPr>
        <xdr:cNvPr id="1538" name="ID_34AFD65B4D8C406C9697A050E13CCE4A"/>
        <xdr:cNvPicPr>
          <a:picLocks noChangeAspect="1"/>
        </xdr:cNvPicPr>
      </xdr:nvPicPr>
      <xdr:blipFill>
        <a:blip r:embed="rId424"/>
        <a:stretch>
          <a:fillRect/>
        </a:stretch>
      </xdr:blipFill>
      <xdr:spPr>
        <a:xfrm>
          <a:off x="6667500" y="376555000"/>
          <a:ext cx="1800225" cy="1358900"/>
        </a:xfrm>
        <a:prstGeom prst="rect">
          <a:avLst/>
        </a:prstGeom>
      </xdr:spPr>
    </xdr:pic>
  </etc:cellImage>
  <etc:cellImage>
    <xdr:pic>
      <xdr:nvPicPr>
        <xdr:cNvPr id="1549" name="ID_DC20BCB814004256B8A63E7AEA08310B"/>
        <xdr:cNvPicPr>
          <a:picLocks noChangeAspect="1"/>
        </xdr:cNvPicPr>
      </xdr:nvPicPr>
      <xdr:blipFill>
        <a:blip r:embed="rId425"/>
        <a:stretch>
          <a:fillRect/>
        </a:stretch>
      </xdr:blipFill>
      <xdr:spPr>
        <a:xfrm>
          <a:off x="8001000" y="379730000"/>
          <a:ext cx="1800225" cy="1358900"/>
        </a:xfrm>
        <a:prstGeom prst="rect">
          <a:avLst/>
        </a:prstGeom>
      </xdr:spPr>
    </xdr:pic>
  </etc:cellImage>
  <etc:cellImage>
    <xdr:pic>
      <xdr:nvPicPr>
        <xdr:cNvPr id="448" name="ID_196B2E71EEB141B08BFE0454E89E239D"/>
        <xdr:cNvPicPr>
          <a:picLocks noChangeAspect="1"/>
        </xdr:cNvPicPr>
      </xdr:nvPicPr>
      <xdr:blipFill>
        <a:blip r:embed="rId426"/>
        <a:stretch>
          <a:fillRect/>
        </a:stretch>
      </xdr:blipFill>
      <xdr:spPr>
        <a:xfrm>
          <a:off x="9334500" y="109220000"/>
          <a:ext cx="1800225" cy="1358900"/>
        </a:xfrm>
        <a:prstGeom prst="rect">
          <a:avLst/>
        </a:prstGeom>
      </xdr:spPr>
    </xdr:pic>
  </etc:cellImage>
  <etc:cellImage>
    <xdr:pic>
      <xdr:nvPicPr>
        <xdr:cNvPr id="1929" name="ID_514D95D5CBE94FA6AE10F0B1E7FA0018"/>
        <xdr:cNvPicPr>
          <a:picLocks noChangeAspect="1"/>
        </xdr:cNvPicPr>
      </xdr:nvPicPr>
      <xdr:blipFill>
        <a:blip r:embed="rId427"/>
        <a:stretch>
          <a:fillRect/>
        </a:stretch>
      </xdr:blipFill>
      <xdr:spPr>
        <a:xfrm>
          <a:off x="6667500" y="470535000"/>
          <a:ext cx="1800225" cy="1358900"/>
        </a:xfrm>
        <a:prstGeom prst="rect">
          <a:avLst/>
        </a:prstGeom>
      </xdr:spPr>
    </xdr:pic>
  </etc:cellImage>
  <etc:cellImage>
    <xdr:pic>
      <xdr:nvPicPr>
        <xdr:cNvPr id="1930" name="ID_F21CED0F7F744FAAB541357CD8E5B043"/>
        <xdr:cNvPicPr>
          <a:picLocks noChangeAspect="1"/>
        </xdr:cNvPicPr>
      </xdr:nvPicPr>
      <xdr:blipFill>
        <a:blip r:embed="rId428"/>
        <a:stretch>
          <a:fillRect/>
        </a:stretch>
      </xdr:blipFill>
      <xdr:spPr>
        <a:xfrm>
          <a:off x="9334500" y="470535000"/>
          <a:ext cx="1800225" cy="1358900"/>
        </a:xfrm>
        <a:prstGeom prst="rect">
          <a:avLst/>
        </a:prstGeom>
      </xdr:spPr>
    </xdr:pic>
  </etc:cellImage>
  <etc:cellImage>
    <xdr:pic>
      <xdr:nvPicPr>
        <xdr:cNvPr id="1560" name="ID_296A0038071E4440ACE4D911322D2C56"/>
        <xdr:cNvPicPr>
          <a:picLocks noChangeAspect="1"/>
        </xdr:cNvPicPr>
      </xdr:nvPicPr>
      <xdr:blipFill>
        <a:blip r:embed="rId429"/>
        <a:stretch>
          <a:fillRect/>
        </a:stretch>
      </xdr:blipFill>
      <xdr:spPr>
        <a:xfrm>
          <a:off x="8001000" y="382270000"/>
          <a:ext cx="1800225" cy="1358900"/>
        </a:xfrm>
        <a:prstGeom prst="rect">
          <a:avLst/>
        </a:prstGeom>
      </xdr:spPr>
    </xdr:pic>
  </etc:cellImage>
  <etc:cellImage>
    <xdr:pic>
      <xdr:nvPicPr>
        <xdr:cNvPr id="1927" name="ID_AB6B594D5A1F44A5A6E6C21F662EAA07"/>
        <xdr:cNvPicPr>
          <a:picLocks noChangeAspect="1"/>
        </xdr:cNvPicPr>
      </xdr:nvPicPr>
      <xdr:blipFill>
        <a:blip r:embed="rId430"/>
        <a:stretch>
          <a:fillRect/>
        </a:stretch>
      </xdr:blipFill>
      <xdr:spPr>
        <a:xfrm>
          <a:off x="6667500" y="469900000"/>
          <a:ext cx="1800225" cy="1358900"/>
        </a:xfrm>
        <a:prstGeom prst="rect">
          <a:avLst/>
        </a:prstGeom>
      </xdr:spPr>
    </xdr:pic>
  </etc:cellImage>
  <etc:cellImage>
    <xdr:pic>
      <xdr:nvPicPr>
        <xdr:cNvPr id="1928" name="ID_270B008AEB544981841E93D87F182C88"/>
        <xdr:cNvPicPr>
          <a:picLocks noChangeAspect="1"/>
        </xdr:cNvPicPr>
      </xdr:nvPicPr>
      <xdr:blipFill>
        <a:blip r:embed="rId431"/>
        <a:stretch>
          <a:fillRect/>
        </a:stretch>
      </xdr:blipFill>
      <xdr:spPr>
        <a:xfrm>
          <a:off x="9334500" y="469900000"/>
          <a:ext cx="1800225" cy="1358900"/>
        </a:xfrm>
        <a:prstGeom prst="rect">
          <a:avLst/>
        </a:prstGeom>
      </xdr:spPr>
    </xdr:pic>
  </etc:cellImage>
  <etc:cellImage>
    <xdr:pic>
      <xdr:nvPicPr>
        <xdr:cNvPr id="1365" name="ID_5291E99AAA634076AD6A25E9F715C97A"/>
        <xdr:cNvPicPr>
          <a:picLocks noChangeAspect="1"/>
        </xdr:cNvPicPr>
      </xdr:nvPicPr>
      <xdr:blipFill>
        <a:blip r:embed="rId432"/>
        <a:stretch>
          <a:fillRect/>
        </a:stretch>
      </xdr:blipFill>
      <xdr:spPr>
        <a:xfrm>
          <a:off x="6667500" y="333375000"/>
          <a:ext cx="1800225" cy="1358900"/>
        </a:xfrm>
        <a:prstGeom prst="rect">
          <a:avLst/>
        </a:prstGeom>
      </xdr:spPr>
    </xdr:pic>
  </etc:cellImage>
  <etc:cellImage>
    <xdr:pic>
      <xdr:nvPicPr>
        <xdr:cNvPr id="449" name="ID_ECDBBCDDBB14421DA268EF3938876429"/>
        <xdr:cNvPicPr>
          <a:picLocks noChangeAspect="1"/>
        </xdr:cNvPicPr>
      </xdr:nvPicPr>
      <xdr:blipFill>
        <a:blip r:embed="rId433"/>
        <a:stretch>
          <a:fillRect/>
        </a:stretch>
      </xdr:blipFill>
      <xdr:spPr>
        <a:xfrm>
          <a:off x="6667500" y="109855000"/>
          <a:ext cx="1800225" cy="1358900"/>
        </a:xfrm>
        <a:prstGeom prst="rect">
          <a:avLst/>
        </a:prstGeom>
      </xdr:spPr>
    </xdr:pic>
  </etc:cellImage>
  <etc:cellImage>
    <xdr:pic>
      <xdr:nvPicPr>
        <xdr:cNvPr id="1925" name="ID_4874D4B7F0E142068349248E0C891130"/>
        <xdr:cNvPicPr>
          <a:picLocks noChangeAspect="1"/>
        </xdr:cNvPicPr>
      </xdr:nvPicPr>
      <xdr:blipFill>
        <a:blip r:embed="rId434"/>
        <a:stretch>
          <a:fillRect/>
        </a:stretch>
      </xdr:blipFill>
      <xdr:spPr>
        <a:xfrm>
          <a:off x="6667500" y="469265000"/>
          <a:ext cx="1800225" cy="1358900"/>
        </a:xfrm>
        <a:prstGeom prst="rect">
          <a:avLst/>
        </a:prstGeom>
      </xdr:spPr>
    </xdr:pic>
  </etc:cellImage>
  <etc:cellImage>
    <xdr:pic>
      <xdr:nvPicPr>
        <xdr:cNvPr id="407" name="ID_D1518A800D544A2999B9ED6E9230838A"/>
        <xdr:cNvPicPr>
          <a:picLocks noChangeAspect="1"/>
        </xdr:cNvPicPr>
      </xdr:nvPicPr>
      <xdr:blipFill>
        <a:blip r:embed="rId435"/>
        <a:stretch>
          <a:fillRect/>
        </a:stretch>
      </xdr:blipFill>
      <xdr:spPr>
        <a:xfrm>
          <a:off x="9334500" y="27940000"/>
          <a:ext cx="1800225" cy="1358900"/>
        </a:xfrm>
        <a:prstGeom prst="rect">
          <a:avLst/>
        </a:prstGeom>
      </xdr:spPr>
    </xdr:pic>
  </etc:cellImage>
  <etc:cellImage>
    <xdr:pic>
      <xdr:nvPicPr>
        <xdr:cNvPr id="1926" name="ID_76ECF3EC206F48B296CFBFE241EE0071"/>
        <xdr:cNvPicPr>
          <a:picLocks noChangeAspect="1"/>
        </xdr:cNvPicPr>
      </xdr:nvPicPr>
      <xdr:blipFill>
        <a:blip r:embed="rId436"/>
        <a:stretch>
          <a:fillRect/>
        </a:stretch>
      </xdr:blipFill>
      <xdr:spPr>
        <a:xfrm>
          <a:off x="9334500" y="469265000"/>
          <a:ext cx="1800225" cy="1358900"/>
        </a:xfrm>
        <a:prstGeom prst="rect">
          <a:avLst/>
        </a:prstGeom>
      </xdr:spPr>
    </xdr:pic>
  </etc:cellImage>
  <etc:cellImage>
    <xdr:pic>
      <xdr:nvPicPr>
        <xdr:cNvPr id="893" name="ID_1A3BCCFEE464451F824409B33C6666FE"/>
        <xdr:cNvPicPr>
          <a:picLocks noChangeAspect="1"/>
        </xdr:cNvPicPr>
      </xdr:nvPicPr>
      <xdr:blipFill>
        <a:blip r:embed="rId437"/>
        <a:stretch>
          <a:fillRect/>
        </a:stretch>
      </xdr:blipFill>
      <xdr:spPr>
        <a:xfrm>
          <a:off x="6667500" y="219075000"/>
          <a:ext cx="1800225" cy="1358900"/>
        </a:xfrm>
        <a:prstGeom prst="rect">
          <a:avLst/>
        </a:prstGeom>
      </xdr:spPr>
    </xdr:pic>
  </etc:cellImage>
  <etc:cellImage>
    <xdr:pic>
      <xdr:nvPicPr>
        <xdr:cNvPr id="1362" name="ID_32BAAE0A32C24D259A018977C2DEA453"/>
        <xdr:cNvPicPr>
          <a:picLocks noChangeAspect="1"/>
        </xdr:cNvPicPr>
      </xdr:nvPicPr>
      <xdr:blipFill>
        <a:blip r:embed="rId438"/>
        <a:stretch>
          <a:fillRect/>
        </a:stretch>
      </xdr:blipFill>
      <xdr:spPr>
        <a:xfrm>
          <a:off x="6667500" y="332740000"/>
          <a:ext cx="1800225" cy="1358900"/>
        </a:xfrm>
        <a:prstGeom prst="rect">
          <a:avLst/>
        </a:prstGeom>
      </xdr:spPr>
    </xdr:pic>
  </etc:cellImage>
  <etc:cellImage>
    <xdr:pic>
      <xdr:nvPicPr>
        <xdr:cNvPr id="1923" name="ID_71216617A4D34AE3AD871673BB6FD0E8"/>
        <xdr:cNvPicPr>
          <a:picLocks noChangeAspect="1"/>
        </xdr:cNvPicPr>
      </xdr:nvPicPr>
      <xdr:blipFill>
        <a:blip r:embed="rId439"/>
        <a:stretch>
          <a:fillRect/>
        </a:stretch>
      </xdr:blipFill>
      <xdr:spPr>
        <a:xfrm>
          <a:off x="6667500" y="468630000"/>
          <a:ext cx="1800225" cy="1358900"/>
        </a:xfrm>
        <a:prstGeom prst="rect">
          <a:avLst/>
        </a:prstGeom>
      </xdr:spPr>
    </xdr:pic>
  </etc:cellImage>
  <etc:cellImage>
    <xdr:pic>
      <xdr:nvPicPr>
        <xdr:cNvPr id="1924" name="ID_FC798AB719334BBD84378EF4EE65DB39"/>
        <xdr:cNvPicPr>
          <a:picLocks noChangeAspect="1"/>
        </xdr:cNvPicPr>
      </xdr:nvPicPr>
      <xdr:blipFill>
        <a:blip r:embed="rId440"/>
        <a:stretch>
          <a:fillRect/>
        </a:stretch>
      </xdr:blipFill>
      <xdr:spPr>
        <a:xfrm>
          <a:off x="9334500" y="468630000"/>
          <a:ext cx="1800225" cy="1358900"/>
        </a:xfrm>
        <a:prstGeom prst="rect">
          <a:avLst/>
        </a:prstGeom>
      </xdr:spPr>
    </xdr:pic>
  </etc:cellImage>
  <etc:cellImage>
    <xdr:pic>
      <xdr:nvPicPr>
        <xdr:cNvPr id="1552" name="ID_0209A004A416481D9C756B71B1AB0682"/>
        <xdr:cNvPicPr>
          <a:picLocks noChangeAspect="1"/>
        </xdr:cNvPicPr>
      </xdr:nvPicPr>
      <xdr:blipFill>
        <a:blip r:embed="rId441"/>
        <a:stretch>
          <a:fillRect/>
        </a:stretch>
      </xdr:blipFill>
      <xdr:spPr>
        <a:xfrm>
          <a:off x="9334500" y="380365000"/>
          <a:ext cx="1800225" cy="1358900"/>
        </a:xfrm>
        <a:prstGeom prst="rect">
          <a:avLst/>
        </a:prstGeom>
      </xdr:spPr>
    </xdr:pic>
  </etc:cellImage>
  <etc:cellImage>
    <xdr:pic>
      <xdr:nvPicPr>
        <xdr:cNvPr id="1921" name="ID_0010088D5CAB4D40921FAEA7EB7AAF70"/>
        <xdr:cNvPicPr>
          <a:picLocks noChangeAspect="1"/>
        </xdr:cNvPicPr>
      </xdr:nvPicPr>
      <xdr:blipFill>
        <a:blip r:embed="rId442"/>
        <a:stretch>
          <a:fillRect/>
        </a:stretch>
      </xdr:blipFill>
      <xdr:spPr>
        <a:xfrm>
          <a:off x="6667500" y="467995000"/>
          <a:ext cx="1800225" cy="1358900"/>
        </a:xfrm>
        <a:prstGeom prst="rect">
          <a:avLst/>
        </a:prstGeom>
      </xdr:spPr>
    </xdr:pic>
  </etc:cellImage>
  <etc:cellImage>
    <xdr:pic>
      <xdr:nvPicPr>
        <xdr:cNvPr id="1556" name="ID_8384965595EC4E36A15E856603791E20"/>
        <xdr:cNvPicPr>
          <a:picLocks noChangeAspect="1"/>
        </xdr:cNvPicPr>
      </xdr:nvPicPr>
      <xdr:blipFill>
        <a:blip r:embed="rId443"/>
        <a:stretch>
          <a:fillRect/>
        </a:stretch>
      </xdr:blipFill>
      <xdr:spPr>
        <a:xfrm>
          <a:off x="6667500" y="381635000"/>
          <a:ext cx="1800225" cy="1358900"/>
        </a:xfrm>
        <a:prstGeom prst="rect">
          <a:avLst/>
        </a:prstGeom>
      </xdr:spPr>
    </xdr:pic>
  </etc:cellImage>
  <etc:cellImage>
    <xdr:pic>
      <xdr:nvPicPr>
        <xdr:cNvPr id="483" name="ID_9DFF4F3052E4427290B91E1E92671391"/>
        <xdr:cNvPicPr>
          <a:picLocks noChangeAspect="1"/>
        </xdr:cNvPicPr>
      </xdr:nvPicPr>
      <xdr:blipFill>
        <a:blip r:embed="rId444"/>
        <a:stretch>
          <a:fillRect/>
        </a:stretch>
      </xdr:blipFill>
      <xdr:spPr>
        <a:xfrm>
          <a:off x="8001000" y="118745000"/>
          <a:ext cx="1800225" cy="1358900"/>
        </a:xfrm>
        <a:prstGeom prst="rect">
          <a:avLst/>
        </a:prstGeom>
      </xdr:spPr>
    </xdr:pic>
  </etc:cellImage>
  <etc:cellImage>
    <xdr:pic>
      <xdr:nvPicPr>
        <xdr:cNvPr id="1553" name="ID_073BBBB879B9489C8C5B25A2B1D10EFD"/>
        <xdr:cNvPicPr>
          <a:picLocks noChangeAspect="1"/>
        </xdr:cNvPicPr>
      </xdr:nvPicPr>
      <xdr:blipFill>
        <a:blip r:embed="rId445"/>
        <a:stretch>
          <a:fillRect/>
        </a:stretch>
      </xdr:blipFill>
      <xdr:spPr>
        <a:xfrm>
          <a:off x="6667500" y="381000000"/>
          <a:ext cx="1800225" cy="1358900"/>
        </a:xfrm>
        <a:prstGeom prst="rect">
          <a:avLst/>
        </a:prstGeom>
      </xdr:spPr>
    </xdr:pic>
  </etc:cellImage>
  <etc:cellImage>
    <xdr:pic>
      <xdr:nvPicPr>
        <xdr:cNvPr id="1555" name="ID_37939BF1C3924B4AAD67C60A953793A0"/>
        <xdr:cNvPicPr>
          <a:picLocks noChangeAspect="1"/>
        </xdr:cNvPicPr>
      </xdr:nvPicPr>
      <xdr:blipFill>
        <a:blip r:embed="rId446"/>
        <a:stretch>
          <a:fillRect/>
        </a:stretch>
      </xdr:blipFill>
      <xdr:spPr>
        <a:xfrm>
          <a:off x="9334500" y="381000000"/>
          <a:ext cx="1800225" cy="1358900"/>
        </a:xfrm>
        <a:prstGeom prst="rect">
          <a:avLst/>
        </a:prstGeom>
      </xdr:spPr>
    </xdr:pic>
  </etc:cellImage>
  <etc:cellImage>
    <xdr:pic>
      <xdr:nvPicPr>
        <xdr:cNvPr id="1551" name="ID_260F60417AE44441908E61E2275F9F0C"/>
        <xdr:cNvPicPr>
          <a:picLocks noChangeAspect="1"/>
        </xdr:cNvPicPr>
      </xdr:nvPicPr>
      <xdr:blipFill>
        <a:blip r:embed="rId447"/>
        <a:stretch>
          <a:fillRect/>
        </a:stretch>
      </xdr:blipFill>
      <xdr:spPr>
        <a:xfrm>
          <a:off x="6667500" y="380365000"/>
          <a:ext cx="1800225" cy="1358900"/>
        </a:xfrm>
        <a:prstGeom prst="rect">
          <a:avLst/>
        </a:prstGeom>
      </xdr:spPr>
    </xdr:pic>
  </etc:cellImage>
  <etc:cellImage>
    <xdr:pic>
      <xdr:nvPicPr>
        <xdr:cNvPr id="1550" name="ID_80D44E14D98A466180443DA9CEF0C6CC"/>
        <xdr:cNvPicPr>
          <a:picLocks noChangeAspect="1"/>
        </xdr:cNvPicPr>
      </xdr:nvPicPr>
      <xdr:blipFill>
        <a:blip r:embed="rId448"/>
        <a:stretch>
          <a:fillRect/>
        </a:stretch>
      </xdr:blipFill>
      <xdr:spPr>
        <a:xfrm>
          <a:off x="9334500" y="379730000"/>
          <a:ext cx="1800225" cy="1358900"/>
        </a:xfrm>
        <a:prstGeom prst="rect">
          <a:avLst/>
        </a:prstGeom>
      </xdr:spPr>
    </xdr:pic>
  </etc:cellImage>
  <etc:cellImage>
    <xdr:pic>
      <xdr:nvPicPr>
        <xdr:cNvPr id="1547" name="ID_90D5B17EDFEC4FDF944015BBBA7C1255"/>
        <xdr:cNvPicPr>
          <a:picLocks noChangeAspect="1"/>
        </xdr:cNvPicPr>
      </xdr:nvPicPr>
      <xdr:blipFill>
        <a:blip r:embed="rId449"/>
        <a:stretch>
          <a:fillRect/>
        </a:stretch>
      </xdr:blipFill>
      <xdr:spPr>
        <a:xfrm>
          <a:off x="9334500" y="379095000"/>
          <a:ext cx="1800225" cy="1358900"/>
        </a:xfrm>
        <a:prstGeom prst="rect">
          <a:avLst/>
        </a:prstGeom>
      </xdr:spPr>
    </xdr:pic>
  </etc:cellImage>
  <etc:cellImage>
    <xdr:pic>
      <xdr:nvPicPr>
        <xdr:cNvPr id="1534" name="ID_82DCB2E3DC614D21901F55D007032620"/>
        <xdr:cNvPicPr>
          <a:picLocks noChangeAspect="1"/>
        </xdr:cNvPicPr>
      </xdr:nvPicPr>
      <xdr:blipFill>
        <a:blip r:embed="rId450"/>
        <a:stretch>
          <a:fillRect/>
        </a:stretch>
      </xdr:blipFill>
      <xdr:spPr>
        <a:xfrm>
          <a:off x="6667500" y="375285000"/>
          <a:ext cx="1800225" cy="1358900"/>
        </a:xfrm>
        <a:prstGeom prst="rect">
          <a:avLst/>
        </a:prstGeom>
      </xdr:spPr>
    </xdr:pic>
  </etc:cellImage>
  <etc:cellImage>
    <xdr:pic>
      <xdr:nvPicPr>
        <xdr:cNvPr id="1355" name="ID_0A571F0442E748459192AD35E370F99C"/>
        <xdr:cNvPicPr>
          <a:picLocks noChangeAspect="1"/>
        </xdr:cNvPicPr>
      </xdr:nvPicPr>
      <xdr:blipFill>
        <a:blip r:embed="rId451"/>
        <a:stretch>
          <a:fillRect/>
        </a:stretch>
      </xdr:blipFill>
      <xdr:spPr>
        <a:xfrm>
          <a:off x="8001000" y="330835000"/>
          <a:ext cx="1800225" cy="1358900"/>
        </a:xfrm>
        <a:prstGeom prst="rect">
          <a:avLst/>
        </a:prstGeom>
      </xdr:spPr>
    </xdr:pic>
  </etc:cellImage>
  <etc:cellImage>
    <xdr:pic>
      <xdr:nvPicPr>
        <xdr:cNvPr id="1545" name="ID_89B26849F3E14CC5ACE98CBD2875F5CE"/>
        <xdr:cNvPicPr>
          <a:picLocks noChangeAspect="1"/>
        </xdr:cNvPicPr>
      </xdr:nvPicPr>
      <xdr:blipFill>
        <a:blip r:embed="rId452"/>
        <a:stretch>
          <a:fillRect/>
        </a:stretch>
      </xdr:blipFill>
      <xdr:spPr>
        <a:xfrm>
          <a:off x="9334500" y="378460000"/>
          <a:ext cx="1800225" cy="1358900"/>
        </a:xfrm>
        <a:prstGeom prst="rect">
          <a:avLst/>
        </a:prstGeom>
      </xdr:spPr>
    </xdr:pic>
  </etc:cellImage>
  <etc:cellImage>
    <xdr:pic>
      <xdr:nvPicPr>
        <xdr:cNvPr id="1542" name="ID_E4999039A3F2413D96ADBBBA989140C8"/>
        <xdr:cNvPicPr>
          <a:picLocks noChangeAspect="1"/>
        </xdr:cNvPicPr>
      </xdr:nvPicPr>
      <xdr:blipFill>
        <a:blip r:embed="rId453"/>
        <a:stretch>
          <a:fillRect/>
        </a:stretch>
      </xdr:blipFill>
      <xdr:spPr>
        <a:xfrm>
          <a:off x="6667500" y="377825000"/>
          <a:ext cx="1800225" cy="1358900"/>
        </a:xfrm>
        <a:prstGeom prst="rect">
          <a:avLst/>
        </a:prstGeom>
      </xdr:spPr>
    </xdr:pic>
  </etc:cellImage>
  <etc:cellImage>
    <xdr:pic>
      <xdr:nvPicPr>
        <xdr:cNvPr id="1543" name="ID_37C15C79C1D743F6AFCFBDBE8BCB018C"/>
        <xdr:cNvPicPr>
          <a:picLocks noChangeAspect="1"/>
        </xdr:cNvPicPr>
      </xdr:nvPicPr>
      <xdr:blipFill>
        <a:blip r:embed="rId454"/>
        <a:stretch>
          <a:fillRect/>
        </a:stretch>
      </xdr:blipFill>
      <xdr:spPr>
        <a:xfrm>
          <a:off x="9334500" y="377825000"/>
          <a:ext cx="1800225" cy="1358900"/>
        </a:xfrm>
        <a:prstGeom prst="rect">
          <a:avLst/>
        </a:prstGeom>
      </xdr:spPr>
    </xdr:pic>
  </etc:cellImage>
  <etc:cellImage>
    <xdr:pic>
      <xdr:nvPicPr>
        <xdr:cNvPr id="594" name="ID_2E31F2D218744B5E8CBFF02058643F2B"/>
        <xdr:cNvPicPr>
          <a:picLocks noChangeAspect="1"/>
        </xdr:cNvPicPr>
      </xdr:nvPicPr>
      <xdr:blipFill>
        <a:blip r:embed="rId455"/>
        <a:stretch>
          <a:fillRect/>
        </a:stretch>
      </xdr:blipFill>
      <xdr:spPr>
        <a:xfrm>
          <a:off x="8001000" y="145415000"/>
          <a:ext cx="1800225" cy="3171825"/>
        </a:xfrm>
        <a:prstGeom prst="rect">
          <a:avLst/>
        </a:prstGeom>
      </xdr:spPr>
    </xdr:pic>
  </etc:cellImage>
  <etc:cellImage>
    <xdr:pic>
      <xdr:nvPicPr>
        <xdr:cNvPr id="1540" name="ID_AFC3E0711EF94D25A99200A342488088"/>
        <xdr:cNvPicPr>
          <a:picLocks noChangeAspect="1"/>
        </xdr:cNvPicPr>
      </xdr:nvPicPr>
      <xdr:blipFill>
        <a:blip r:embed="rId456"/>
        <a:stretch>
          <a:fillRect/>
        </a:stretch>
      </xdr:blipFill>
      <xdr:spPr>
        <a:xfrm>
          <a:off x="6667500" y="377190000"/>
          <a:ext cx="1800225" cy="1358900"/>
        </a:xfrm>
        <a:prstGeom prst="rect">
          <a:avLst/>
        </a:prstGeom>
      </xdr:spPr>
    </xdr:pic>
  </etc:cellImage>
  <etc:cellImage>
    <xdr:pic>
      <xdr:nvPicPr>
        <xdr:cNvPr id="1541" name="ID_5C07B2BCEEBB47B0AF61379EE8BD4640"/>
        <xdr:cNvPicPr>
          <a:picLocks noChangeAspect="1"/>
        </xdr:cNvPicPr>
      </xdr:nvPicPr>
      <xdr:blipFill>
        <a:blip r:embed="rId457"/>
        <a:stretch>
          <a:fillRect/>
        </a:stretch>
      </xdr:blipFill>
      <xdr:spPr>
        <a:xfrm>
          <a:off x="9334500" y="377190000"/>
          <a:ext cx="1800225" cy="1358900"/>
        </a:xfrm>
        <a:prstGeom prst="rect">
          <a:avLst/>
        </a:prstGeom>
      </xdr:spPr>
    </xdr:pic>
  </etc:cellImage>
  <etc:cellImage>
    <xdr:pic>
      <xdr:nvPicPr>
        <xdr:cNvPr id="1539" name="ID_9BE3E91FC62A4257AE6342A9DC5E8877"/>
        <xdr:cNvPicPr>
          <a:picLocks noChangeAspect="1"/>
        </xdr:cNvPicPr>
      </xdr:nvPicPr>
      <xdr:blipFill>
        <a:blip r:embed="rId458"/>
        <a:stretch>
          <a:fillRect/>
        </a:stretch>
      </xdr:blipFill>
      <xdr:spPr>
        <a:xfrm>
          <a:off x="9334500" y="376555000"/>
          <a:ext cx="1800225" cy="1358900"/>
        </a:xfrm>
        <a:prstGeom prst="rect">
          <a:avLst/>
        </a:prstGeom>
      </xdr:spPr>
    </xdr:pic>
  </etc:cellImage>
  <etc:cellImage>
    <xdr:pic>
      <xdr:nvPicPr>
        <xdr:cNvPr id="1537" name="ID_803C749661F94654A17A2892BB32B432"/>
        <xdr:cNvPicPr>
          <a:picLocks noChangeAspect="1"/>
        </xdr:cNvPicPr>
      </xdr:nvPicPr>
      <xdr:blipFill>
        <a:blip r:embed="rId459"/>
        <a:stretch>
          <a:fillRect/>
        </a:stretch>
      </xdr:blipFill>
      <xdr:spPr>
        <a:xfrm>
          <a:off x="9334500" y="375920000"/>
          <a:ext cx="1800225" cy="1358900"/>
        </a:xfrm>
        <a:prstGeom prst="rect">
          <a:avLst/>
        </a:prstGeom>
      </xdr:spPr>
    </xdr:pic>
  </etc:cellImage>
  <etc:cellImage>
    <xdr:pic>
      <xdr:nvPicPr>
        <xdr:cNvPr id="884" name="ID_3B3B8FAC0A684CD7BB25055583358211"/>
        <xdr:cNvPicPr>
          <a:picLocks noChangeAspect="1"/>
        </xdr:cNvPicPr>
      </xdr:nvPicPr>
      <xdr:blipFill>
        <a:blip r:embed="rId460"/>
        <a:stretch>
          <a:fillRect/>
        </a:stretch>
      </xdr:blipFill>
      <xdr:spPr>
        <a:xfrm>
          <a:off x="9334500" y="216535000"/>
          <a:ext cx="1800225" cy="1358900"/>
        </a:xfrm>
        <a:prstGeom prst="rect">
          <a:avLst/>
        </a:prstGeom>
      </xdr:spPr>
    </xdr:pic>
  </etc:cellImage>
  <etc:cellImage>
    <xdr:pic>
      <xdr:nvPicPr>
        <xdr:cNvPr id="1535" name="ID_6F3BACB249034AD9A29CB29330F1C83B"/>
        <xdr:cNvPicPr>
          <a:picLocks noChangeAspect="1"/>
        </xdr:cNvPicPr>
      </xdr:nvPicPr>
      <xdr:blipFill>
        <a:blip r:embed="rId461"/>
        <a:stretch>
          <a:fillRect/>
        </a:stretch>
      </xdr:blipFill>
      <xdr:spPr>
        <a:xfrm>
          <a:off x="9334500" y="375285000"/>
          <a:ext cx="1800225" cy="1358900"/>
        </a:xfrm>
        <a:prstGeom prst="rect">
          <a:avLst/>
        </a:prstGeom>
      </xdr:spPr>
    </xdr:pic>
  </etc:cellImage>
  <etc:cellImage>
    <xdr:pic>
      <xdr:nvPicPr>
        <xdr:cNvPr id="1367" name="ID_54B5BFAD8C5643A18F962AE239FF36B1"/>
        <xdr:cNvPicPr>
          <a:picLocks noChangeAspect="1"/>
        </xdr:cNvPicPr>
      </xdr:nvPicPr>
      <xdr:blipFill>
        <a:blip r:embed="rId462"/>
        <a:stretch>
          <a:fillRect/>
        </a:stretch>
      </xdr:blipFill>
      <xdr:spPr>
        <a:xfrm>
          <a:off x="9334500" y="333375000"/>
          <a:ext cx="1800225" cy="1358900"/>
        </a:xfrm>
        <a:prstGeom prst="rect">
          <a:avLst/>
        </a:prstGeom>
      </xdr:spPr>
    </xdr:pic>
  </etc:cellImage>
  <etc:cellImage>
    <xdr:pic>
      <xdr:nvPicPr>
        <xdr:cNvPr id="1532" name="ID_92AD6E98620E4560B243A5BCFD4EFD49"/>
        <xdr:cNvPicPr>
          <a:picLocks noChangeAspect="1"/>
        </xdr:cNvPicPr>
      </xdr:nvPicPr>
      <xdr:blipFill>
        <a:blip r:embed="rId463"/>
        <a:stretch>
          <a:fillRect/>
        </a:stretch>
      </xdr:blipFill>
      <xdr:spPr>
        <a:xfrm>
          <a:off x="6667500" y="374650000"/>
          <a:ext cx="1800225" cy="1358900"/>
        </a:xfrm>
        <a:prstGeom prst="rect">
          <a:avLst/>
        </a:prstGeom>
      </xdr:spPr>
    </xdr:pic>
  </etc:cellImage>
  <etc:cellImage>
    <xdr:pic>
      <xdr:nvPicPr>
        <xdr:cNvPr id="1533" name="ID_33BD07ED0BFB447EA8864294BCADD071"/>
        <xdr:cNvPicPr>
          <a:picLocks noChangeAspect="1"/>
        </xdr:cNvPicPr>
      </xdr:nvPicPr>
      <xdr:blipFill>
        <a:blip r:embed="rId464"/>
        <a:stretch>
          <a:fillRect/>
        </a:stretch>
      </xdr:blipFill>
      <xdr:spPr>
        <a:xfrm>
          <a:off x="9334500" y="374650000"/>
          <a:ext cx="1800225" cy="1358900"/>
        </a:xfrm>
        <a:prstGeom prst="rect">
          <a:avLst/>
        </a:prstGeom>
      </xdr:spPr>
    </xdr:pic>
  </etc:cellImage>
  <etc:cellImage>
    <xdr:pic>
      <xdr:nvPicPr>
        <xdr:cNvPr id="605" name="ID_C14A31896F9E4148A4FE3D668ECDD33C"/>
        <xdr:cNvPicPr>
          <a:picLocks noChangeAspect="1"/>
        </xdr:cNvPicPr>
      </xdr:nvPicPr>
      <xdr:blipFill>
        <a:blip r:embed="rId465"/>
        <a:stretch>
          <a:fillRect/>
        </a:stretch>
      </xdr:blipFill>
      <xdr:spPr>
        <a:xfrm>
          <a:off x="6667500" y="147955000"/>
          <a:ext cx="1800225" cy="992505"/>
        </a:xfrm>
        <a:prstGeom prst="rect">
          <a:avLst/>
        </a:prstGeom>
      </xdr:spPr>
    </xdr:pic>
  </etc:cellImage>
  <etc:cellImage>
    <xdr:pic>
      <xdr:nvPicPr>
        <xdr:cNvPr id="1363" name="ID_0AF03E7E3E414ABCA199557EEF383786"/>
        <xdr:cNvPicPr>
          <a:picLocks noChangeAspect="1"/>
        </xdr:cNvPicPr>
      </xdr:nvPicPr>
      <xdr:blipFill>
        <a:blip r:embed="rId466"/>
        <a:stretch>
          <a:fillRect/>
        </a:stretch>
      </xdr:blipFill>
      <xdr:spPr>
        <a:xfrm>
          <a:off x="8001000" y="332740000"/>
          <a:ext cx="1800225" cy="1358900"/>
        </a:xfrm>
        <a:prstGeom prst="rect">
          <a:avLst/>
        </a:prstGeom>
      </xdr:spPr>
    </xdr:pic>
  </etc:cellImage>
  <etc:cellImage>
    <xdr:pic>
      <xdr:nvPicPr>
        <xdr:cNvPr id="1364" name="ID_5366E4B0B42C4182BEB549A40E582E0C"/>
        <xdr:cNvPicPr>
          <a:picLocks noChangeAspect="1"/>
        </xdr:cNvPicPr>
      </xdr:nvPicPr>
      <xdr:blipFill>
        <a:blip r:embed="rId467"/>
        <a:stretch>
          <a:fillRect/>
        </a:stretch>
      </xdr:blipFill>
      <xdr:spPr>
        <a:xfrm>
          <a:off x="9334500" y="332740000"/>
          <a:ext cx="1800225" cy="1358900"/>
        </a:xfrm>
        <a:prstGeom prst="rect">
          <a:avLst/>
        </a:prstGeom>
      </xdr:spPr>
    </xdr:pic>
  </etc:cellImage>
  <etc:cellImage>
    <xdr:pic>
      <xdr:nvPicPr>
        <xdr:cNvPr id="1359" name="ID_DD63F3C3D77D404C861811B8EE07292A"/>
        <xdr:cNvPicPr>
          <a:picLocks noChangeAspect="1"/>
        </xdr:cNvPicPr>
      </xdr:nvPicPr>
      <xdr:blipFill>
        <a:blip r:embed="rId468"/>
        <a:stretch>
          <a:fillRect/>
        </a:stretch>
      </xdr:blipFill>
      <xdr:spPr>
        <a:xfrm>
          <a:off x="6667500" y="332105000"/>
          <a:ext cx="1800225" cy="1358900"/>
        </a:xfrm>
        <a:prstGeom prst="rect">
          <a:avLst/>
        </a:prstGeom>
      </xdr:spPr>
    </xdr:pic>
  </etc:cellImage>
  <etc:cellImage>
    <xdr:pic>
      <xdr:nvPicPr>
        <xdr:cNvPr id="1360" name="ID_F37858FDBB0C4407858BF68BCFF1B338"/>
        <xdr:cNvPicPr>
          <a:picLocks noChangeAspect="1"/>
        </xdr:cNvPicPr>
      </xdr:nvPicPr>
      <xdr:blipFill>
        <a:blip r:embed="rId469"/>
        <a:stretch>
          <a:fillRect/>
        </a:stretch>
      </xdr:blipFill>
      <xdr:spPr>
        <a:xfrm>
          <a:off x="8001000" y="332105000"/>
          <a:ext cx="1800225" cy="1358900"/>
        </a:xfrm>
        <a:prstGeom prst="rect">
          <a:avLst/>
        </a:prstGeom>
      </xdr:spPr>
    </xdr:pic>
  </etc:cellImage>
  <etc:cellImage>
    <xdr:pic>
      <xdr:nvPicPr>
        <xdr:cNvPr id="408" name="ID_2C529EABD11A418380289D73A420DD7D"/>
        <xdr:cNvPicPr>
          <a:picLocks noChangeAspect="1"/>
        </xdr:cNvPicPr>
      </xdr:nvPicPr>
      <xdr:blipFill>
        <a:blip r:embed="rId470"/>
        <a:stretch>
          <a:fillRect/>
        </a:stretch>
      </xdr:blipFill>
      <xdr:spPr>
        <a:xfrm>
          <a:off x="6667500" y="35560000"/>
          <a:ext cx="1800225" cy="1358900"/>
        </a:xfrm>
        <a:prstGeom prst="rect">
          <a:avLst/>
        </a:prstGeom>
      </xdr:spPr>
    </xdr:pic>
  </etc:cellImage>
  <etc:cellImage>
    <xdr:pic>
      <xdr:nvPicPr>
        <xdr:cNvPr id="1361" name="ID_78B5A469930C4F22B5ACADBC7178C250"/>
        <xdr:cNvPicPr>
          <a:picLocks noChangeAspect="1"/>
        </xdr:cNvPicPr>
      </xdr:nvPicPr>
      <xdr:blipFill>
        <a:blip r:embed="rId471"/>
        <a:stretch>
          <a:fillRect/>
        </a:stretch>
      </xdr:blipFill>
      <xdr:spPr>
        <a:xfrm>
          <a:off x="9334500" y="332105000"/>
          <a:ext cx="1800225" cy="1358900"/>
        </a:xfrm>
        <a:prstGeom prst="rect">
          <a:avLst/>
        </a:prstGeom>
      </xdr:spPr>
    </xdr:pic>
  </etc:cellImage>
  <etc:cellImage>
    <xdr:pic>
      <xdr:nvPicPr>
        <xdr:cNvPr id="1357" name="ID_B30567A62D8E4440A06078C5EAF4DB9A"/>
        <xdr:cNvPicPr>
          <a:picLocks noChangeAspect="1"/>
        </xdr:cNvPicPr>
      </xdr:nvPicPr>
      <xdr:blipFill>
        <a:blip r:embed="rId472"/>
        <a:stretch>
          <a:fillRect/>
        </a:stretch>
      </xdr:blipFill>
      <xdr:spPr>
        <a:xfrm>
          <a:off x="6667500" y="331470000"/>
          <a:ext cx="1800225" cy="1358900"/>
        </a:xfrm>
        <a:prstGeom prst="rect">
          <a:avLst/>
        </a:prstGeom>
      </xdr:spPr>
    </xdr:pic>
  </etc:cellImage>
  <etc:cellImage>
    <xdr:pic>
      <xdr:nvPicPr>
        <xdr:cNvPr id="1358" name="ID_44F29BE6ADE54B84BC57BA9209ACE914"/>
        <xdr:cNvPicPr>
          <a:picLocks noChangeAspect="1"/>
        </xdr:cNvPicPr>
      </xdr:nvPicPr>
      <xdr:blipFill>
        <a:blip r:embed="rId473"/>
        <a:stretch>
          <a:fillRect/>
        </a:stretch>
      </xdr:blipFill>
      <xdr:spPr>
        <a:xfrm>
          <a:off x="9334500" y="331470000"/>
          <a:ext cx="1800225" cy="1358900"/>
        </a:xfrm>
        <a:prstGeom prst="rect">
          <a:avLst/>
        </a:prstGeom>
      </xdr:spPr>
    </xdr:pic>
  </etc:cellImage>
  <etc:cellImage>
    <xdr:pic>
      <xdr:nvPicPr>
        <xdr:cNvPr id="612" name="ID_C54533A7CDF84E43A965A321E92D54B5"/>
        <xdr:cNvPicPr>
          <a:picLocks noChangeAspect="1"/>
        </xdr:cNvPicPr>
      </xdr:nvPicPr>
      <xdr:blipFill>
        <a:blip r:embed="rId474"/>
        <a:stretch>
          <a:fillRect/>
        </a:stretch>
      </xdr:blipFill>
      <xdr:spPr>
        <a:xfrm>
          <a:off x="8001000" y="149225000"/>
          <a:ext cx="1800225" cy="3171825"/>
        </a:xfrm>
        <a:prstGeom prst="rect">
          <a:avLst/>
        </a:prstGeom>
      </xdr:spPr>
    </xdr:pic>
  </etc:cellImage>
  <etc:cellImage>
    <xdr:pic>
      <xdr:nvPicPr>
        <xdr:cNvPr id="1354" name="ID_7BC5B0A26E484800BB55EFAD96E674B1"/>
        <xdr:cNvPicPr>
          <a:picLocks noChangeAspect="1"/>
        </xdr:cNvPicPr>
      </xdr:nvPicPr>
      <xdr:blipFill>
        <a:blip r:embed="rId475"/>
        <a:stretch>
          <a:fillRect/>
        </a:stretch>
      </xdr:blipFill>
      <xdr:spPr>
        <a:xfrm>
          <a:off x="6667500" y="330835000"/>
          <a:ext cx="1800225" cy="1358900"/>
        </a:xfrm>
        <a:prstGeom prst="rect">
          <a:avLst/>
        </a:prstGeom>
      </xdr:spPr>
    </xdr:pic>
  </etc:cellImage>
  <etc:cellImage>
    <xdr:pic>
      <xdr:nvPicPr>
        <xdr:cNvPr id="409" name="ID_55245D7CA19C4DACB44BEF5A2B83E662"/>
        <xdr:cNvPicPr>
          <a:picLocks noChangeAspect="1"/>
        </xdr:cNvPicPr>
      </xdr:nvPicPr>
      <xdr:blipFill>
        <a:blip r:embed="rId476"/>
        <a:stretch>
          <a:fillRect/>
        </a:stretch>
      </xdr:blipFill>
      <xdr:spPr>
        <a:xfrm>
          <a:off x="6667500" y="30480000"/>
          <a:ext cx="1800225" cy="1358900"/>
        </a:xfrm>
        <a:prstGeom prst="rect">
          <a:avLst/>
        </a:prstGeom>
      </xdr:spPr>
    </xdr:pic>
  </etc:cellImage>
  <etc:cellImage>
    <xdr:pic>
      <xdr:nvPicPr>
        <xdr:cNvPr id="1356" name="ID_B7E001A52ACA4B628B9DAB5399DA3C90"/>
        <xdr:cNvPicPr>
          <a:picLocks noChangeAspect="1"/>
        </xdr:cNvPicPr>
      </xdr:nvPicPr>
      <xdr:blipFill>
        <a:blip r:embed="rId477"/>
        <a:stretch>
          <a:fillRect/>
        </a:stretch>
      </xdr:blipFill>
      <xdr:spPr>
        <a:xfrm>
          <a:off x="9334500" y="330835000"/>
          <a:ext cx="1800225" cy="1358900"/>
        </a:xfrm>
        <a:prstGeom prst="rect">
          <a:avLst/>
        </a:prstGeom>
      </xdr:spPr>
    </xdr:pic>
  </etc:cellImage>
  <etc:cellImage>
    <xdr:pic>
      <xdr:nvPicPr>
        <xdr:cNvPr id="1352" name="ID_AF53BE252E824FC8824A269F7D21367E"/>
        <xdr:cNvPicPr>
          <a:picLocks noChangeAspect="1"/>
        </xdr:cNvPicPr>
      </xdr:nvPicPr>
      <xdr:blipFill>
        <a:blip r:embed="rId478"/>
        <a:stretch>
          <a:fillRect/>
        </a:stretch>
      </xdr:blipFill>
      <xdr:spPr>
        <a:xfrm>
          <a:off x="6667500" y="330200000"/>
          <a:ext cx="1800225" cy="1358900"/>
        </a:xfrm>
        <a:prstGeom prst="rect">
          <a:avLst/>
        </a:prstGeom>
      </xdr:spPr>
    </xdr:pic>
  </etc:cellImage>
  <etc:cellImage>
    <xdr:pic>
      <xdr:nvPicPr>
        <xdr:cNvPr id="1353" name="ID_04A55BAFFC244DE0800E218043C5633D"/>
        <xdr:cNvPicPr>
          <a:picLocks noChangeAspect="1"/>
        </xdr:cNvPicPr>
      </xdr:nvPicPr>
      <xdr:blipFill>
        <a:blip r:embed="rId479"/>
        <a:stretch>
          <a:fillRect/>
        </a:stretch>
      </xdr:blipFill>
      <xdr:spPr>
        <a:xfrm>
          <a:off x="9334500" y="330200000"/>
          <a:ext cx="1800225" cy="1358900"/>
        </a:xfrm>
        <a:prstGeom prst="rect">
          <a:avLst/>
        </a:prstGeom>
      </xdr:spPr>
    </xdr:pic>
  </etc:cellImage>
  <etc:cellImage>
    <xdr:pic>
      <xdr:nvPicPr>
        <xdr:cNvPr id="1350" name="ID_E7E883A1161A491D8F1E3D6DB1A44912"/>
        <xdr:cNvPicPr>
          <a:picLocks noChangeAspect="1"/>
        </xdr:cNvPicPr>
      </xdr:nvPicPr>
      <xdr:blipFill>
        <a:blip r:embed="rId480"/>
        <a:stretch>
          <a:fillRect/>
        </a:stretch>
      </xdr:blipFill>
      <xdr:spPr>
        <a:xfrm>
          <a:off x="6667500" y="329565000"/>
          <a:ext cx="1800225" cy="1358900"/>
        </a:xfrm>
        <a:prstGeom prst="rect">
          <a:avLst/>
        </a:prstGeom>
      </xdr:spPr>
    </xdr:pic>
  </etc:cellImage>
  <etc:cellImage>
    <xdr:pic>
      <xdr:nvPicPr>
        <xdr:cNvPr id="1351" name="ID_8D26A40626BD419BB686053A8DF34F0C"/>
        <xdr:cNvPicPr>
          <a:picLocks noChangeAspect="1"/>
        </xdr:cNvPicPr>
      </xdr:nvPicPr>
      <xdr:blipFill>
        <a:blip r:embed="rId481"/>
        <a:stretch>
          <a:fillRect/>
        </a:stretch>
      </xdr:blipFill>
      <xdr:spPr>
        <a:xfrm>
          <a:off x="9334500" y="329565000"/>
          <a:ext cx="1800225" cy="1358900"/>
        </a:xfrm>
        <a:prstGeom prst="rect">
          <a:avLst/>
        </a:prstGeom>
      </xdr:spPr>
    </xdr:pic>
  </etc:cellImage>
  <etc:cellImage>
    <xdr:pic>
      <xdr:nvPicPr>
        <xdr:cNvPr id="874" name="ID_7364E19F51464D4EAEFA9F88E7E9BFC6"/>
        <xdr:cNvPicPr>
          <a:picLocks noChangeAspect="1"/>
        </xdr:cNvPicPr>
      </xdr:nvPicPr>
      <xdr:blipFill>
        <a:blip r:embed="rId482"/>
        <a:stretch>
          <a:fillRect/>
        </a:stretch>
      </xdr:blipFill>
      <xdr:spPr>
        <a:xfrm>
          <a:off x="9334500" y="213360000"/>
          <a:ext cx="1800225" cy="1358900"/>
        </a:xfrm>
        <a:prstGeom prst="rect">
          <a:avLst/>
        </a:prstGeom>
      </xdr:spPr>
    </xdr:pic>
  </etc:cellImage>
  <etc:cellImage>
    <xdr:pic>
      <xdr:nvPicPr>
        <xdr:cNvPr id="1348" name="ID_D8FC965A37064BA69186AA97FEFE1B54"/>
        <xdr:cNvPicPr>
          <a:picLocks noChangeAspect="1"/>
        </xdr:cNvPicPr>
      </xdr:nvPicPr>
      <xdr:blipFill>
        <a:blip r:embed="rId483"/>
        <a:stretch>
          <a:fillRect/>
        </a:stretch>
      </xdr:blipFill>
      <xdr:spPr>
        <a:xfrm>
          <a:off x="6667500" y="328930000"/>
          <a:ext cx="1800225" cy="1358900"/>
        </a:xfrm>
        <a:prstGeom prst="rect">
          <a:avLst/>
        </a:prstGeom>
      </xdr:spPr>
    </xdr:pic>
  </etc:cellImage>
  <etc:cellImage>
    <xdr:pic>
      <xdr:nvPicPr>
        <xdr:cNvPr id="1349" name="ID_FDA3C1D125194EAB8F6D63E085D28FF3"/>
        <xdr:cNvPicPr>
          <a:picLocks noChangeAspect="1"/>
        </xdr:cNvPicPr>
      </xdr:nvPicPr>
      <xdr:blipFill>
        <a:blip r:embed="rId484"/>
        <a:stretch>
          <a:fillRect/>
        </a:stretch>
      </xdr:blipFill>
      <xdr:spPr>
        <a:xfrm>
          <a:off x="9334500" y="328930000"/>
          <a:ext cx="1800225" cy="1358900"/>
        </a:xfrm>
        <a:prstGeom prst="rect">
          <a:avLst/>
        </a:prstGeom>
      </xdr:spPr>
    </xdr:pic>
  </etc:cellImage>
  <etc:cellImage>
    <xdr:pic>
      <xdr:nvPicPr>
        <xdr:cNvPr id="880" name="ID_9146493841184A5C874A5D63634FB38B"/>
        <xdr:cNvPicPr>
          <a:picLocks noChangeAspect="1"/>
        </xdr:cNvPicPr>
      </xdr:nvPicPr>
      <xdr:blipFill>
        <a:blip r:embed="rId485"/>
        <a:stretch>
          <a:fillRect/>
        </a:stretch>
      </xdr:blipFill>
      <xdr:spPr>
        <a:xfrm>
          <a:off x="9334500" y="215265000"/>
          <a:ext cx="1800225" cy="1358900"/>
        </a:xfrm>
        <a:prstGeom prst="rect">
          <a:avLst/>
        </a:prstGeom>
      </xdr:spPr>
    </xdr:pic>
  </etc:cellImage>
  <etc:cellImage>
    <xdr:pic>
      <xdr:nvPicPr>
        <xdr:cNvPr id="1346" name="ID_CAA06D922E6B4B20834CB75FBD5E3E8A"/>
        <xdr:cNvPicPr>
          <a:picLocks noChangeAspect="1"/>
        </xdr:cNvPicPr>
      </xdr:nvPicPr>
      <xdr:blipFill>
        <a:blip r:embed="rId486"/>
        <a:stretch>
          <a:fillRect/>
        </a:stretch>
      </xdr:blipFill>
      <xdr:spPr>
        <a:xfrm>
          <a:off x="6667500" y="328295000"/>
          <a:ext cx="1800225" cy="1358900"/>
        </a:xfrm>
        <a:prstGeom prst="rect">
          <a:avLst/>
        </a:prstGeom>
      </xdr:spPr>
    </xdr:pic>
  </etc:cellImage>
  <etc:cellImage>
    <xdr:pic>
      <xdr:nvPicPr>
        <xdr:cNvPr id="1347" name="ID_32CC9D6B96104274B1049362BE6EC369"/>
        <xdr:cNvPicPr>
          <a:picLocks noChangeAspect="1"/>
        </xdr:cNvPicPr>
      </xdr:nvPicPr>
      <xdr:blipFill>
        <a:blip r:embed="rId487"/>
        <a:stretch>
          <a:fillRect/>
        </a:stretch>
      </xdr:blipFill>
      <xdr:spPr>
        <a:xfrm>
          <a:off x="9334500" y="328295000"/>
          <a:ext cx="1800225" cy="1358900"/>
        </a:xfrm>
        <a:prstGeom prst="rect">
          <a:avLst/>
        </a:prstGeom>
      </xdr:spPr>
    </xdr:pic>
  </etc:cellImage>
  <etc:cellImage>
    <xdr:pic>
      <xdr:nvPicPr>
        <xdr:cNvPr id="1344" name="ID_1ECAC49ADDA349E5B17BE6C5CB266CAB"/>
        <xdr:cNvPicPr>
          <a:picLocks noChangeAspect="1"/>
        </xdr:cNvPicPr>
      </xdr:nvPicPr>
      <xdr:blipFill>
        <a:blip r:embed="rId488"/>
        <a:stretch>
          <a:fillRect/>
        </a:stretch>
      </xdr:blipFill>
      <xdr:spPr>
        <a:xfrm>
          <a:off x="6667500" y="327660000"/>
          <a:ext cx="1800225" cy="1358900"/>
        </a:xfrm>
        <a:prstGeom prst="rect">
          <a:avLst/>
        </a:prstGeom>
      </xdr:spPr>
    </xdr:pic>
  </etc:cellImage>
  <etc:cellImage>
    <xdr:pic>
      <xdr:nvPicPr>
        <xdr:cNvPr id="1342" name="ID_518BC1C85C694A24BB80437276F54995"/>
        <xdr:cNvPicPr>
          <a:picLocks noChangeAspect="1"/>
        </xdr:cNvPicPr>
      </xdr:nvPicPr>
      <xdr:blipFill>
        <a:blip r:embed="rId489"/>
        <a:stretch>
          <a:fillRect/>
        </a:stretch>
      </xdr:blipFill>
      <xdr:spPr>
        <a:xfrm>
          <a:off x="6667500" y="327025000"/>
          <a:ext cx="1800225" cy="1358900"/>
        </a:xfrm>
        <a:prstGeom prst="rect">
          <a:avLst/>
        </a:prstGeom>
      </xdr:spPr>
    </xdr:pic>
  </etc:cellImage>
  <etc:cellImage>
    <xdr:pic>
      <xdr:nvPicPr>
        <xdr:cNvPr id="447" name="ID_4F9E6C4B439C4EAD9DDC36C94FAA2FE6"/>
        <xdr:cNvPicPr>
          <a:picLocks noChangeAspect="1"/>
        </xdr:cNvPicPr>
      </xdr:nvPicPr>
      <xdr:blipFill>
        <a:blip r:embed="rId490"/>
        <a:stretch>
          <a:fillRect/>
        </a:stretch>
      </xdr:blipFill>
      <xdr:spPr>
        <a:xfrm>
          <a:off x="6667500" y="109220000"/>
          <a:ext cx="1800225" cy="1358900"/>
        </a:xfrm>
        <a:prstGeom prst="rect">
          <a:avLst/>
        </a:prstGeom>
      </xdr:spPr>
    </xdr:pic>
  </etc:cellImage>
  <etc:cellImage>
    <xdr:pic>
      <xdr:nvPicPr>
        <xdr:cNvPr id="1343" name="ID_8BC65140BF384BB99EDD2331621379E1"/>
        <xdr:cNvPicPr>
          <a:picLocks noChangeAspect="1"/>
        </xdr:cNvPicPr>
      </xdr:nvPicPr>
      <xdr:blipFill>
        <a:blip r:embed="rId491"/>
        <a:stretch>
          <a:fillRect/>
        </a:stretch>
      </xdr:blipFill>
      <xdr:spPr>
        <a:xfrm>
          <a:off x="9334500" y="327025000"/>
          <a:ext cx="1800225" cy="1358900"/>
        </a:xfrm>
        <a:prstGeom prst="rect">
          <a:avLst/>
        </a:prstGeom>
      </xdr:spPr>
    </xdr:pic>
  </etc:cellImage>
  <etc:cellImage>
    <xdr:pic>
      <xdr:nvPicPr>
        <xdr:cNvPr id="882" name="ID_29404948981C4E5C83DCC04301D864EF"/>
        <xdr:cNvPicPr>
          <a:picLocks noChangeAspect="1"/>
        </xdr:cNvPicPr>
      </xdr:nvPicPr>
      <xdr:blipFill>
        <a:blip r:embed="rId492"/>
        <a:stretch>
          <a:fillRect/>
        </a:stretch>
      </xdr:blipFill>
      <xdr:spPr>
        <a:xfrm>
          <a:off x="9334500" y="215900000"/>
          <a:ext cx="1800225" cy="1358900"/>
        </a:xfrm>
        <a:prstGeom prst="rect">
          <a:avLst/>
        </a:prstGeom>
      </xdr:spPr>
    </xdr:pic>
  </etc:cellImage>
  <etc:cellImage>
    <xdr:pic>
      <xdr:nvPicPr>
        <xdr:cNvPr id="1340" name="ID_30DEB56CE26E45E581A37B1E1A5A98D0"/>
        <xdr:cNvPicPr>
          <a:picLocks noChangeAspect="1"/>
        </xdr:cNvPicPr>
      </xdr:nvPicPr>
      <xdr:blipFill>
        <a:blip r:embed="rId493"/>
        <a:stretch>
          <a:fillRect/>
        </a:stretch>
      </xdr:blipFill>
      <xdr:spPr>
        <a:xfrm>
          <a:off x="6667500" y="326390000"/>
          <a:ext cx="1800225" cy="1358900"/>
        </a:xfrm>
        <a:prstGeom prst="rect">
          <a:avLst/>
        </a:prstGeom>
      </xdr:spPr>
    </xdr:pic>
  </etc:cellImage>
  <etc:cellImage>
    <xdr:pic>
      <xdr:nvPicPr>
        <xdr:cNvPr id="1341" name="ID_A64576A23FBC4A78A443320C25D47211"/>
        <xdr:cNvPicPr>
          <a:picLocks noChangeAspect="1"/>
        </xdr:cNvPicPr>
      </xdr:nvPicPr>
      <xdr:blipFill>
        <a:blip r:embed="rId494"/>
        <a:stretch>
          <a:fillRect/>
        </a:stretch>
      </xdr:blipFill>
      <xdr:spPr>
        <a:xfrm>
          <a:off x="9334500" y="326390000"/>
          <a:ext cx="1800225" cy="1358900"/>
        </a:xfrm>
        <a:prstGeom prst="rect">
          <a:avLst/>
        </a:prstGeom>
      </xdr:spPr>
    </xdr:pic>
  </etc:cellImage>
  <etc:cellImage>
    <xdr:pic>
      <xdr:nvPicPr>
        <xdr:cNvPr id="1338" name="ID_F4FE68914F1741D396F3AA14F54BFCEC"/>
        <xdr:cNvPicPr>
          <a:picLocks noChangeAspect="1"/>
        </xdr:cNvPicPr>
      </xdr:nvPicPr>
      <xdr:blipFill>
        <a:blip r:embed="rId495"/>
        <a:stretch>
          <a:fillRect/>
        </a:stretch>
      </xdr:blipFill>
      <xdr:spPr>
        <a:xfrm>
          <a:off x="6667500" y="325755000"/>
          <a:ext cx="1800225" cy="1358900"/>
        </a:xfrm>
        <a:prstGeom prst="rect">
          <a:avLst/>
        </a:prstGeom>
      </xdr:spPr>
    </xdr:pic>
  </etc:cellImage>
  <etc:cellImage>
    <xdr:pic>
      <xdr:nvPicPr>
        <xdr:cNvPr id="1339" name="ID_3CC1AD842E3B4BB292BBA35D2CC48F82"/>
        <xdr:cNvPicPr>
          <a:picLocks noChangeAspect="1"/>
        </xdr:cNvPicPr>
      </xdr:nvPicPr>
      <xdr:blipFill>
        <a:blip r:embed="rId496"/>
        <a:stretch>
          <a:fillRect/>
        </a:stretch>
      </xdr:blipFill>
      <xdr:spPr>
        <a:xfrm>
          <a:off x="9334500" y="325755000"/>
          <a:ext cx="1800225" cy="1358900"/>
        </a:xfrm>
        <a:prstGeom prst="rect">
          <a:avLst/>
        </a:prstGeom>
      </xdr:spPr>
    </xdr:pic>
  </etc:cellImage>
  <etc:cellImage>
    <xdr:pic>
      <xdr:nvPicPr>
        <xdr:cNvPr id="898" name="ID_7C1E30EB3E31482682396B561CAAC4FE"/>
        <xdr:cNvPicPr>
          <a:picLocks noChangeAspect="1"/>
        </xdr:cNvPicPr>
      </xdr:nvPicPr>
      <xdr:blipFill>
        <a:blip r:embed="rId497"/>
        <a:stretch>
          <a:fillRect/>
        </a:stretch>
      </xdr:blipFill>
      <xdr:spPr>
        <a:xfrm>
          <a:off x="6667500" y="220345000"/>
          <a:ext cx="1800225" cy="1659255"/>
        </a:xfrm>
        <a:prstGeom prst="rect">
          <a:avLst/>
        </a:prstGeom>
      </xdr:spPr>
    </xdr:pic>
  </etc:cellImage>
  <etc:cellImage>
    <xdr:pic>
      <xdr:nvPicPr>
        <xdr:cNvPr id="899" name="ID_BA170286DDEC48B78DBED7412B541FCF"/>
        <xdr:cNvPicPr>
          <a:picLocks noChangeAspect="1"/>
        </xdr:cNvPicPr>
      </xdr:nvPicPr>
      <xdr:blipFill>
        <a:blip r:embed="rId498"/>
        <a:stretch>
          <a:fillRect/>
        </a:stretch>
      </xdr:blipFill>
      <xdr:spPr>
        <a:xfrm>
          <a:off x="8001000" y="220345000"/>
          <a:ext cx="1800225" cy="1232535"/>
        </a:xfrm>
        <a:prstGeom prst="rect">
          <a:avLst/>
        </a:prstGeom>
      </xdr:spPr>
    </xdr:pic>
  </etc:cellImage>
  <etc:cellImage>
    <xdr:pic>
      <xdr:nvPicPr>
        <xdr:cNvPr id="900" name="ID_3911F0EDD1F243CA91EA3BDF9B668E43"/>
        <xdr:cNvPicPr>
          <a:picLocks noChangeAspect="1"/>
        </xdr:cNvPicPr>
      </xdr:nvPicPr>
      <xdr:blipFill>
        <a:blip r:embed="rId499"/>
        <a:stretch>
          <a:fillRect/>
        </a:stretch>
      </xdr:blipFill>
      <xdr:spPr>
        <a:xfrm>
          <a:off x="9334500" y="220345000"/>
          <a:ext cx="1800225" cy="1358900"/>
        </a:xfrm>
        <a:prstGeom prst="rect">
          <a:avLst/>
        </a:prstGeom>
      </xdr:spPr>
    </xdr:pic>
  </etc:cellImage>
  <etc:cellImage>
    <xdr:pic>
      <xdr:nvPicPr>
        <xdr:cNvPr id="895" name="ID_0C354E82B38F4A3281A7CEEE89196F2A"/>
        <xdr:cNvPicPr>
          <a:picLocks noChangeAspect="1"/>
        </xdr:cNvPicPr>
      </xdr:nvPicPr>
      <xdr:blipFill>
        <a:blip r:embed="rId500"/>
        <a:stretch>
          <a:fillRect/>
        </a:stretch>
      </xdr:blipFill>
      <xdr:spPr>
        <a:xfrm>
          <a:off x="6667500" y="219710000"/>
          <a:ext cx="1800225" cy="1358900"/>
        </a:xfrm>
        <a:prstGeom prst="rect">
          <a:avLst/>
        </a:prstGeom>
      </xdr:spPr>
    </xdr:pic>
  </etc:cellImage>
  <etc:cellImage>
    <xdr:pic>
      <xdr:nvPicPr>
        <xdr:cNvPr id="410" name="ID_71BCAD52080F4BCC89225DE5B2A493FC"/>
        <xdr:cNvPicPr>
          <a:picLocks noChangeAspect="1"/>
        </xdr:cNvPicPr>
      </xdr:nvPicPr>
      <xdr:blipFill>
        <a:blip r:embed="rId501"/>
        <a:stretch>
          <a:fillRect/>
        </a:stretch>
      </xdr:blipFill>
      <xdr:spPr>
        <a:xfrm>
          <a:off x="6667500" y="27940000"/>
          <a:ext cx="1800225" cy="1358900"/>
        </a:xfrm>
        <a:prstGeom prst="rect">
          <a:avLst/>
        </a:prstGeom>
      </xdr:spPr>
    </xdr:pic>
  </etc:cellImage>
  <etc:cellImage>
    <xdr:pic>
      <xdr:nvPicPr>
        <xdr:cNvPr id="896" name="ID_945FDB36960C40559FD2D91E28C3EF17"/>
        <xdr:cNvPicPr>
          <a:picLocks noChangeAspect="1"/>
        </xdr:cNvPicPr>
      </xdr:nvPicPr>
      <xdr:blipFill>
        <a:blip r:embed="rId502"/>
        <a:stretch>
          <a:fillRect/>
        </a:stretch>
      </xdr:blipFill>
      <xdr:spPr>
        <a:xfrm>
          <a:off x="8001000" y="219710000"/>
          <a:ext cx="1800225" cy="1358900"/>
        </a:xfrm>
        <a:prstGeom prst="rect">
          <a:avLst/>
        </a:prstGeom>
      </xdr:spPr>
    </xdr:pic>
  </etc:cellImage>
  <etc:cellImage>
    <xdr:pic>
      <xdr:nvPicPr>
        <xdr:cNvPr id="897" name="ID_FFEA2B1E45B448E48B1857D40902FBE5"/>
        <xdr:cNvPicPr>
          <a:picLocks noChangeAspect="1"/>
        </xdr:cNvPicPr>
      </xdr:nvPicPr>
      <xdr:blipFill>
        <a:blip r:embed="rId503"/>
        <a:stretch>
          <a:fillRect/>
        </a:stretch>
      </xdr:blipFill>
      <xdr:spPr>
        <a:xfrm>
          <a:off x="9334500" y="219710000"/>
          <a:ext cx="1800225" cy="1358900"/>
        </a:xfrm>
        <a:prstGeom prst="rect">
          <a:avLst/>
        </a:prstGeom>
      </xdr:spPr>
    </xdr:pic>
  </etc:cellImage>
  <etc:cellImage>
    <xdr:pic>
      <xdr:nvPicPr>
        <xdr:cNvPr id="490" name="ID_E5CCFD0ED19D4ABB807F6E989EDFD53B"/>
        <xdr:cNvPicPr>
          <a:picLocks noChangeAspect="1"/>
        </xdr:cNvPicPr>
      </xdr:nvPicPr>
      <xdr:blipFill>
        <a:blip r:embed="rId504"/>
        <a:stretch>
          <a:fillRect/>
        </a:stretch>
      </xdr:blipFill>
      <xdr:spPr>
        <a:xfrm>
          <a:off x="9334500" y="120015000"/>
          <a:ext cx="1800225" cy="1358900"/>
        </a:xfrm>
        <a:prstGeom prst="rect">
          <a:avLst/>
        </a:prstGeom>
      </xdr:spPr>
    </xdr:pic>
  </etc:cellImage>
  <etc:cellImage>
    <xdr:pic>
      <xdr:nvPicPr>
        <xdr:cNvPr id="890" name="ID_12E24A3E7F3C45AC9EF8AF2F98D57355"/>
        <xdr:cNvPicPr>
          <a:picLocks noChangeAspect="1"/>
        </xdr:cNvPicPr>
      </xdr:nvPicPr>
      <xdr:blipFill>
        <a:blip r:embed="rId505"/>
        <a:stretch>
          <a:fillRect/>
        </a:stretch>
      </xdr:blipFill>
      <xdr:spPr>
        <a:xfrm>
          <a:off x="6667500" y="218440000"/>
          <a:ext cx="1800225" cy="1358900"/>
        </a:xfrm>
        <a:prstGeom prst="rect">
          <a:avLst/>
        </a:prstGeom>
      </xdr:spPr>
    </xdr:pic>
  </etc:cellImage>
  <etc:cellImage>
    <xdr:pic>
      <xdr:nvPicPr>
        <xdr:cNvPr id="891" name="ID_0575C732FC844CDFAF2635AB1FF08BED"/>
        <xdr:cNvPicPr>
          <a:picLocks noChangeAspect="1"/>
        </xdr:cNvPicPr>
      </xdr:nvPicPr>
      <xdr:blipFill>
        <a:blip r:embed="rId506"/>
        <a:stretch>
          <a:fillRect/>
        </a:stretch>
      </xdr:blipFill>
      <xdr:spPr>
        <a:xfrm>
          <a:off x="8001000" y="218440000"/>
          <a:ext cx="1800225" cy="1358900"/>
        </a:xfrm>
        <a:prstGeom prst="rect">
          <a:avLst/>
        </a:prstGeom>
      </xdr:spPr>
    </xdr:pic>
  </etc:cellImage>
  <etc:cellImage>
    <xdr:pic>
      <xdr:nvPicPr>
        <xdr:cNvPr id="892" name="ID_F78F8D1B246943FDA3A0080E1FBC2F9C"/>
        <xdr:cNvPicPr>
          <a:picLocks noChangeAspect="1"/>
        </xdr:cNvPicPr>
      </xdr:nvPicPr>
      <xdr:blipFill>
        <a:blip r:embed="rId507"/>
        <a:stretch>
          <a:fillRect/>
        </a:stretch>
      </xdr:blipFill>
      <xdr:spPr>
        <a:xfrm>
          <a:off x="9334500" y="218440000"/>
          <a:ext cx="1800225" cy="1358900"/>
        </a:xfrm>
        <a:prstGeom prst="rect">
          <a:avLst/>
        </a:prstGeom>
      </xdr:spPr>
    </xdr:pic>
  </etc:cellImage>
  <etc:cellImage>
    <xdr:pic>
      <xdr:nvPicPr>
        <xdr:cNvPr id="887" name="ID_101BFEC8B043410E942E1398471BF5FC"/>
        <xdr:cNvPicPr>
          <a:picLocks noChangeAspect="1"/>
        </xdr:cNvPicPr>
      </xdr:nvPicPr>
      <xdr:blipFill>
        <a:blip r:embed="rId508"/>
        <a:stretch>
          <a:fillRect/>
        </a:stretch>
      </xdr:blipFill>
      <xdr:spPr>
        <a:xfrm>
          <a:off x="6667500" y="217805000"/>
          <a:ext cx="1800225" cy="1172845"/>
        </a:xfrm>
        <a:prstGeom prst="rect">
          <a:avLst/>
        </a:prstGeom>
      </xdr:spPr>
    </xdr:pic>
  </etc:cellImage>
  <etc:cellImage>
    <xdr:pic>
      <xdr:nvPicPr>
        <xdr:cNvPr id="888" name="ID_854CB5BBA14D4A0C87DDF5B26625B3D9"/>
        <xdr:cNvPicPr>
          <a:picLocks noChangeAspect="1"/>
        </xdr:cNvPicPr>
      </xdr:nvPicPr>
      <xdr:blipFill>
        <a:blip r:embed="rId509"/>
        <a:stretch>
          <a:fillRect/>
        </a:stretch>
      </xdr:blipFill>
      <xdr:spPr>
        <a:xfrm>
          <a:off x="8001000" y="217805000"/>
          <a:ext cx="1800225" cy="1358900"/>
        </a:xfrm>
        <a:prstGeom prst="rect">
          <a:avLst/>
        </a:prstGeom>
      </xdr:spPr>
    </xdr:pic>
  </etc:cellImage>
  <etc:cellImage>
    <xdr:pic>
      <xdr:nvPicPr>
        <xdr:cNvPr id="411" name="ID_44EC68D4FB72490DBE672DC8CA18DDA0"/>
        <xdr:cNvPicPr>
          <a:picLocks noChangeAspect="1"/>
        </xdr:cNvPicPr>
      </xdr:nvPicPr>
      <xdr:blipFill>
        <a:blip r:embed="rId510"/>
        <a:stretch>
          <a:fillRect/>
        </a:stretch>
      </xdr:blipFill>
      <xdr:spPr>
        <a:xfrm>
          <a:off x="9334500" y="30480000"/>
          <a:ext cx="1800225" cy="1358900"/>
        </a:xfrm>
        <a:prstGeom prst="rect">
          <a:avLst/>
        </a:prstGeom>
      </xdr:spPr>
    </xdr:pic>
  </etc:cellImage>
  <etc:cellImage>
    <xdr:pic>
      <xdr:nvPicPr>
        <xdr:cNvPr id="885" name="ID_4A03BCB21C1A47D0959A6174DAEFC8CC"/>
        <xdr:cNvPicPr>
          <a:picLocks noChangeAspect="1"/>
        </xdr:cNvPicPr>
      </xdr:nvPicPr>
      <xdr:blipFill>
        <a:blip r:embed="rId511"/>
        <a:stretch>
          <a:fillRect/>
        </a:stretch>
      </xdr:blipFill>
      <xdr:spPr>
        <a:xfrm>
          <a:off x="6667500" y="217170000"/>
          <a:ext cx="1800225" cy="1358900"/>
        </a:xfrm>
        <a:prstGeom prst="rect">
          <a:avLst/>
        </a:prstGeom>
      </xdr:spPr>
    </xdr:pic>
  </etc:cellImage>
  <etc:cellImage>
    <xdr:pic>
      <xdr:nvPicPr>
        <xdr:cNvPr id="886" name="ID_6C4DACFCCE0B43CB96272BA93661E899"/>
        <xdr:cNvPicPr>
          <a:picLocks noChangeAspect="1"/>
        </xdr:cNvPicPr>
      </xdr:nvPicPr>
      <xdr:blipFill>
        <a:blip r:embed="rId512"/>
        <a:stretch>
          <a:fillRect/>
        </a:stretch>
      </xdr:blipFill>
      <xdr:spPr>
        <a:xfrm>
          <a:off x="9334500" y="217170000"/>
          <a:ext cx="1800225" cy="1358900"/>
        </a:xfrm>
        <a:prstGeom prst="rect">
          <a:avLst/>
        </a:prstGeom>
      </xdr:spPr>
    </xdr:pic>
  </etc:cellImage>
  <etc:cellImage>
    <xdr:pic>
      <xdr:nvPicPr>
        <xdr:cNvPr id="883" name="ID_A05FE2C1B02949F0AC2EE460B4AB32A1"/>
        <xdr:cNvPicPr>
          <a:picLocks noChangeAspect="1"/>
        </xdr:cNvPicPr>
      </xdr:nvPicPr>
      <xdr:blipFill>
        <a:blip r:embed="rId513"/>
        <a:stretch>
          <a:fillRect/>
        </a:stretch>
      </xdr:blipFill>
      <xdr:spPr>
        <a:xfrm>
          <a:off x="6667500" y="216535000"/>
          <a:ext cx="1800225" cy="1358900"/>
        </a:xfrm>
        <a:prstGeom prst="rect">
          <a:avLst/>
        </a:prstGeom>
      </xdr:spPr>
    </xdr:pic>
  </etc:cellImage>
  <etc:cellImage>
    <xdr:pic>
      <xdr:nvPicPr>
        <xdr:cNvPr id="881" name="ID_CA133A47CFF04FEB91B6E0BA54C62A38"/>
        <xdr:cNvPicPr>
          <a:picLocks noChangeAspect="1"/>
        </xdr:cNvPicPr>
      </xdr:nvPicPr>
      <xdr:blipFill>
        <a:blip r:embed="rId514"/>
        <a:stretch>
          <a:fillRect/>
        </a:stretch>
      </xdr:blipFill>
      <xdr:spPr>
        <a:xfrm>
          <a:off x="6667500" y="215900000"/>
          <a:ext cx="1800225" cy="1358900"/>
        </a:xfrm>
        <a:prstGeom prst="rect">
          <a:avLst/>
        </a:prstGeom>
      </xdr:spPr>
    </xdr:pic>
  </etc:cellImage>
  <etc:cellImage>
    <xdr:pic>
      <xdr:nvPicPr>
        <xdr:cNvPr id="879" name="ID_23DC97AF4E7145EB9A1B13DC6DDD5980"/>
        <xdr:cNvPicPr>
          <a:picLocks noChangeAspect="1"/>
        </xdr:cNvPicPr>
      </xdr:nvPicPr>
      <xdr:blipFill>
        <a:blip r:embed="rId515"/>
        <a:stretch>
          <a:fillRect/>
        </a:stretch>
      </xdr:blipFill>
      <xdr:spPr>
        <a:xfrm>
          <a:off x="6667500" y="215265000"/>
          <a:ext cx="1800225" cy="1358900"/>
        </a:xfrm>
        <a:prstGeom prst="rect">
          <a:avLst/>
        </a:prstGeom>
      </xdr:spPr>
    </xdr:pic>
  </etc:cellImage>
  <etc:cellImage>
    <xdr:pic>
      <xdr:nvPicPr>
        <xdr:cNvPr id="877" name="ID_E4C846B3090D4DB28A9799230ED8A3F8"/>
        <xdr:cNvPicPr>
          <a:picLocks noChangeAspect="1"/>
        </xdr:cNvPicPr>
      </xdr:nvPicPr>
      <xdr:blipFill>
        <a:blip r:embed="rId516"/>
        <a:stretch>
          <a:fillRect/>
        </a:stretch>
      </xdr:blipFill>
      <xdr:spPr>
        <a:xfrm>
          <a:off x="6667500" y="214630000"/>
          <a:ext cx="1800225" cy="1358900"/>
        </a:xfrm>
        <a:prstGeom prst="rect">
          <a:avLst/>
        </a:prstGeom>
      </xdr:spPr>
    </xdr:pic>
  </etc:cellImage>
  <etc:cellImage>
    <xdr:pic>
      <xdr:nvPicPr>
        <xdr:cNvPr id="878" name="ID_A903655702244C7D8F8375C29EB7451E"/>
        <xdr:cNvPicPr>
          <a:picLocks noChangeAspect="1"/>
        </xdr:cNvPicPr>
      </xdr:nvPicPr>
      <xdr:blipFill>
        <a:blip r:embed="rId517"/>
        <a:stretch>
          <a:fillRect/>
        </a:stretch>
      </xdr:blipFill>
      <xdr:spPr>
        <a:xfrm>
          <a:off x="9334500" y="214630000"/>
          <a:ext cx="1800225" cy="1358900"/>
        </a:xfrm>
        <a:prstGeom prst="rect">
          <a:avLst/>
        </a:prstGeom>
      </xdr:spPr>
    </xdr:pic>
  </etc:cellImage>
  <etc:cellImage>
    <xdr:pic>
      <xdr:nvPicPr>
        <xdr:cNvPr id="875" name="ID_83BF4CA1E40442CBAB65DE0B1BBA258D"/>
        <xdr:cNvPicPr>
          <a:picLocks noChangeAspect="1"/>
        </xdr:cNvPicPr>
      </xdr:nvPicPr>
      <xdr:blipFill>
        <a:blip r:embed="rId518"/>
        <a:stretch>
          <a:fillRect/>
        </a:stretch>
      </xdr:blipFill>
      <xdr:spPr>
        <a:xfrm>
          <a:off x="6667500" y="213995000"/>
          <a:ext cx="1800225" cy="1358900"/>
        </a:xfrm>
        <a:prstGeom prst="rect">
          <a:avLst/>
        </a:prstGeom>
      </xdr:spPr>
    </xdr:pic>
  </etc:cellImage>
  <etc:cellImage>
    <xdr:pic>
      <xdr:nvPicPr>
        <xdr:cNvPr id="876" name="ID_4E1CE180607D4F238FBAD2ED00FC515F"/>
        <xdr:cNvPicPr>
          <a:picLocks noChangeAspect="1"/>
        </xdr:cNvPicPr>
      </xdr:nvPicPr>
      <xdr:blipFill>
        <a:blip r:embed="rId519"/>
        <a:stretch>
          <a:fillRect/>
        </a:stretch>
      </xdr:blipFill>
      <xdr:spPr>
        <a:xfrm>
          <a:off x="9334500" y="213995000"/>
          <a:ext cx="1800225" cy="1358900"/>
        </a:xfrm>
        <a:prstGeom prst="rect">
          <a:avLst/>
        </a:prstGeom>
      </xdr:spPr>
    </xdr:pic>
  </etc:cellImage>
  <etc:cellImage>
    <xdr:pic>
      <xdr:nvPicPr>
        <xdr:cNvPr id="613" name="ID_46C173A69D3C4DC7A7B799AF082085BA"/>
        <xdr:cNvPicPr>
          <a:picLocks noChangeAspect="1"/>
        </xdr:cNvPicPr>
      </xdr:nvPicPr>
      <xdr:blipFill>
        <a:blip r:embed="rId520"/>
        <a:stretch>
          <a:fillRect/>
        </a:stretch>
      </xdr:blipFill>
      <xdr:spPr>
        <a:xfrm>
          <a:off x="9334500" y="149225000"/>
          <a:ext cx="1800225" cy="3171825"/>
        </a:xfrm>
        <a:prstGeom prst="rect">
          <a:avLst/>
        </a:prstGeom>
      </xdr:spPr>
    </xdr:pic>
  </etc:cellImage>
  <etc:cellImage>
    <xdr:pic>
      <xdr:nvPicPr>
        <xdr:cNvPr id="873" name="ID_F2ADEE8315D2485A9FDB8BCB65605CBD"/>
        <xdr:cNvPicPr>
          <a:picLocks noChangeAspect="1"/>
        </xdr:cNvPicPr>
      </xdr:nvPicPr>
      <xdr:blipFill>
        <a:blip r:embed="rId521"/>
        <a:stretch>
          <a:fillRect/>
        </a:stretch>
      </xdr:blipFill>
      <xdr:spPr>
        <a:xfrm>
          <a:off x="6667500" y="213360000"/>
          <a:ext cx="1800225" cy="1358900"/>
        </a:xfrm>
        <a:prstGeom prst="rect">
          <a:avLst/>
        </a:prstGeom>
      </xdr:spPr>
    </xdr:pic>
  </etc:cellImage>
  <etc:cellImage>
    <xdr:pic>
      <xdr:nvPicPr>
        <xdr:cNvPr id="610" name="ID_D238EEDEB3C34ECB984BD55D7F04BB41"/>
        <xdr:cNvPicPr>
          <a:picLocks noChangeAspect="1"/>
        </xdr:cNvPicPr>
      </xdr:nvPicPr>
      <xdr:blipFill>
        <a:blip r:embed="rId522"/>
        <a:stretch>
          <a:fillRect/>
        </a:stretch>
      </xdr:blipFill>
      <xdr:spPr>
        <a:xfrm>
          <a:off x="9334500" y="148590000"/>
          <a:ext cx="1800225" cy="3171825"/>
        </a:xfrm>
        <a:prstGeom prst="rect">
          <a:avLst/>
        </a:prstGeom>
      </xdr:spPr>
    </xdr:pic>
  </etc:cellImage>
  <etc:cellImage>
    <xdr:pic>
      <xdr:nvPicPr>
        <xdr:cNvPr id="871" name="ID_3679FCDDF077433D93EB945E0CAEE990"/>
        <xdr:cNvPicPr>
          <a:picLocks noChangeAspect="1"/>
        </xdr:cNvPicPr>
      </xdr:nvPicPr>
      <xdr:blipFill>
        <a:blip r:embed="rId523"/>
        <a:stretch>
          <a:fillRect/>
        </a:stretch>
      </xdr:blipFill>
      <xdr:spPr>
        <a:xfrm>
          <a:off x="6667500" y="212725000"/>
          <a:ext cx="1800225" cy="1358900"/>
        </a:xfrm>
        <a:prstGeom prst="rect">
          <a:avLst/>
        </a:prstGeom>
      </xdr:spPr>
    </xdr:pic>
  </etc:cellImage>
  <etc:cellImage>
    <xdr:pic>
      <xdr:nvPicPr>
        <xdr:cNvPr id="872" name="ID_E8814EEE78194DCB9A10FDCAAB181D7C"/>
        <xdr:cNvPicPr>
          <a:picLocks noChangeAspect="1"/>
        </xdr:cNvPicPr>
      </xdr:nvPicPr>
      <xdr:blipFill>
        <a:blip r:embed="rId524"/>
        <a:stretch>
          <a:fillRect/>
        </a:stretch>
      </xdr:blipFill>
      <xdr:spPr>
        <a:xfrm>
          <a:off x="9334500" y="212725000"/>
          <a:ext cx="1800225" cy="1358900"/>
        </a:xfrm>
        <a:prstGeom prst="rect">
          <a:avLst/>
        </a:prstGeom>
      </xdr:spPr>
    </xdr:pic>
  </etc:cellImage>
  <etc:cellImage>
    <xdr:pic>
      <xdr:nvPicPr>
        <xdr:cNvPr id="614" name="ID_3E02FD19724E44E4B650051AD488CC82"/>
        <xdr:cNvPicPr>
          <a:picLocks noChangeAspect="1"/>
        </xdr:cNvPicPr>
      </xdr:nvPicPr>
      <xdr:blipFill>
        <a:blip r:embed="rId525"/>
        <a:stretch>
          <a:fillRect/>
        </a:stretch>
      </xdr:blipFill>
      <xdr:spPr>
        <a:xfrm>
          <a:off x="6667500" y="149860000"/>
          <a:ext cx="1800225" cy="1358900"/>
        </a:xfrm>
        <a:prstGeom prst="rect">
          <a:avLst/>
        </a:prstGeom>
      </xdr:spPr>
    </xdr:pic>
  </etc:cellImage>
  <etc:cellImage>
    <xdr:pic>
      <xdr:nvPicPr>
        <xdr:cNvPr id="611" name="ID_9D969E5A8D8145D8A942F9CA57E55C68"/>
        <xdr:cNvPicPr>
          <a:picLocks noChangeAspect="1"/>
        </xdr:cNvPicPr>
      </xdr:nvPicPr>
      <xdr:blipFill>
        <a:blip r:embed="rId526"/>
        <a:stretch>
          <a:fillRect/>
        </a:stretch>
      </xdr:blipFill>
      <xdr:spPr>
        <a:xfrm>
          <a:off x="6667500" y="149225000"/>
          <a:ext cx="1800225" cy="992505"/>
        </a:xfrm>
        <a:prstGeom prst="rect">
          <a:avLst/>
        </a:prstGeom>
      </xdr:spPr>
    </xdr:pic>
  </etc:cellImage>
  <etc:cellImage>
    <xdr:pic>
      <xdr:nvPicPr>
        <xdr:cNvPr id="608" name="ID_38136683DCAD4D17883D969F931823AC"/>
        <xdr:cNvPicPr>
          <a:picLocks noChangeAspect="1"/>
        </xdr:cNvPicPr>
      </xdr:nvPicPr>
      <xdr:blipFill>
        <a:blip r:embed="rId527"/>
        <a:stretch>
          <a:fillRect/>
        </a:stretch>
      </xdr:blipFill>
      <xdr:spPr>
        <a:xfrm>
          <a:off x="6667500" y="148590000"/>
          <a:ext cx="1800225" cy="992505"/>
        </a:xfrm>
        <a:prstGeom prst="rect">
          <a:avLst/>
        </a:prstGeom>
      </xdr:spPr>
    </xdr:pic>
  </etc:cellImage>
  <etc:cellImage>
    <xdr:pic>
      <xdr:nvPicPr>
        <xdr:cNvPr id="609" name="ID_0D83263E82AC45F9A67EB71BF9DECB65"/>
        <xdr:cNvPicPr>
          <a:picLocks noChangeAspect="1"/>
        </xdr:cNvPicPr>
      </xdr:nvPicPr>
      <xdr:blipFill>
        <a:blip r:embed="rId528"/>
        <a:stretch>
          <a:fillRect/>
        </a:stretch>
      </xdr:blipFill>
      <xdr:spPr>
        <a:xfrm>
          <a:off x="8001000" y="148590000"/>
          <a:ext cx="1800225" cy="3171825"/>
        </a:xfrm>
        <a:prstGeom prst="rect">
          <a:avLst/>
        </a:prstGeom>
      </xdr:spPr>
    </xdr:pic>
  </etc:cellImage>
  <etc:cellImage>
    <xdr:pic>
      <xdr:nvPicPr>
        <xdr:cNvPr id="606" name="ID_AD2AE989DA154DFCBBC2E62A2E0F8A4C"/>
        <xdr:cNvPicPr>
          <a:picLocks noChangeAspect="1"/>
        </xdr:cNvPicPr>
      </xdr:nvPicPr>
      <xdr:blipFill>
        <a:blip r:embed="rId529"/>
        <a:stretch>
          <a:fillRect/>
        </a:stretch>
      </xdr:blipFill>
      <xdr:spPr>
        <a:xfrm>
          <a:off x="8001000" y="147955000"/>
          <a:ext cx="1800225" cy="3171825"/>
        </a:xfrm>
        <a:prstGeom prst="rect">
          <a:avLst/>
        </a:prstGeom>
      </xdr:spPr>
    </xdr:pic>
  </etc:cellImage>
  <etc:cellImage>
    <xdr:pic>
      <xdr:nvPicPr>
        <xdr:cNvPr id="607" name="ID_740B2DE1DC034D0088905449F09794ED"/>
        <xdr:cNvPicPr>
          <a:picLocks noChangeAspect="1"/>
        </xdr:cNvPicPr>
      </xdr:nvPicPr>
      <xdr:blipFill>
        <a:blip r:embed="rId530"/>
        <a:stretch>
          <a:fillRect/>
        </a:stretch>
      </xdr:blipFill>
      <xdr:spPr>
        <a:xfrm>
          <a:off x="9334500" y="147955000"/>
          <a:ext cx="1800225" cy="3171825"/>
        </a:xfrm>
        <a:prstGeom prst="rect">
          <a:avLst/>
        </a:prstGeom>
      </xdr:spPr>
    </xdr:pic>
  </etc:cellImage>
  <etc:cellImage>
    <xdr:pic>
      <xdr:nvPicPr>
        <xdr:cNvPr id="602" name="ID_6B13E5FB43764BAB980683229897324B"/>
        <xdr:cNvPicPr>
          <a:picLocks noChangeAspect="1"/>
        </xdr:cNvPicPr>
      </xdr:nvPicPr>
      <xdr:blipFill>
        <a:blip r:embed="rId531"/>
        <a:stretch>
          <a:fillRect/>
        </a:stretch>
      </xdr:blipFill>
      <xdr:spPr>
        <a:xfrm>
          <a:off x="6667500" y="147320000"/>
          <a:ext cx="1800225" cy="992505"/>
        </a:xfrm>
        <a:prstGeom prst="rect">
          <a:avLst/>
        </a:prstGeom>
      </xdr:spPr>
    </xdr:pic>
  </etc:cellImage>
  <etc:cellImage>
    <xdr:pic>
      <xdr:nvPicPr>
        <xdr:cNvPr id="603" name="ID_67CF2A54C0B94987B5C524C2B80CD16D"/>
        <xdr:cNvPicPr>
          <a:picLocks noChangeAspect="1"/>
        </xdr:cNvPicPr>
      </xdr:nvPicPr>
      <xdr:blipFill>
        <a:blip r:embed="rId532"/>
        <a:stretch>
          <a:fillRect/>
        </a:stretch>
      </xdr:blipFill>
      <xdr:spPr>
        <a:xfrm>
          <a:off x="8001000" y="147320000"/>
          <a:ext cx="1800225" cy="3171825"/>
        </a:xfrm>
        <a:prstGeom prst="rect">
          <a:avLst/>
        </a:prstGeom>
      </xdr:spPr>
    </xdr:pic>
  </etc:cellImage>
  <etc:cellImage>
    <xdr:pic>
      <xdr:nvPicPr>
        <xdr:cNvPr id="604" name="ID_58DC4FEE9F354C308300BB89F44E25AC"/>
        <xdr:cNvPicPr>
          <a:picLocks noChangeAspect="1"/>
        </xdr:cNvPicPr>
      </xdr:nvPicPr>
      <xdr:blipFill>
        <a:blip r:embed="rId533"/>
        <a:stretch>
          <a:fillRect/>
        </a:stretch>
      </xdr:blipFill>
      <xdr:spPr>
        <a:xfrm>
          <a:off x="9334500" y="147320000"/>
          <a:ext cx="1800225" cy="3171825"/>
        </a:xfrm>
        <a:prstGeom prst="rect">
          <a:avLst/>
        </a:prstGeom>
      </xdr:spPr>
    </xdr:pic>
  </etc:cellImage>
  <etc:cellImage>
    <xdr:pic>
      <xdr:nvPicPr>
        <xdr:cNvPr id="599" name="ID_825B3AAB60C74B3E88B20D259A1848A0"/>
        <xdr:cNvPicPr>
          <a:picLocks noChangeAspect="1"/>
        </xdr:cNvPicPr>
      </xdr:nvPicPr>
      <xdr:blipFill>
        <a:blip r:embed="rId534"/>
        <a:stretch>
          <a:fillRect/>
        </a:stretch>
      </xdr:blipFill>
      <xdr:spPr>
        <a:xfrm>
          <a:off x="6667500" y="146685000"/>
          <a:ext cx="1800225" cy="992505"/>
        </a:xfrm>
        <a:prstGeom prst="rect">
          <a:avLst/>
        </a:prstGeom>
      </xdr:spPr>
    </xdr:pic>
  </etc:cellImage>
  <etc:cellImage>
    <xdr:pic>
      <xdr:nvPicPr>
        <xdr:cNvPr id="601" name="ID_07D275F5185147F288B1B445C841C6BF"/>
        <xdr:cNvPicPr>
          <a:picLocks noChangeAspect="1"/>
        </xdr:cNvPicPr>
      </xdr:nvPicPr>
      <xdr:blipFill>
        <a:blip r:embed="rId535"/>
        <a:stretch>
          <a:fillRect/>
        </a:stretch>
      </xdr:blipFill>
      <xdr:spPr>
        <a:xfrm>
          <a:off x="9334500" y="146685000"/>
          <a:ext cx="1800225" cy="3171825"/>
        </a:xfrm>
        <a:prstGeom prst="rect">
          <a:avLst/>
        </a:prstGeom>
      </xdr:spPr>
    </xdr:pic>
  </etc:cellImage>
  <etc:cellImage>
    <xdr:pic>
      <xdr:nvPicPr>
        <xdr:cNvPr id="596" name="ID_99B5CF710E9D42DD82E395B2105151C4"/>
        <xdr:cNvPicPr>
          <a:picLocks noChangeAspect="1"/>
        </xdr:cNvPicPr>
      </xdr:nvPicPr>
      <xdr:blipFill>
        <a:blip r:embed="rId536"/>
        <a:stretch>
          <a:fillRect/>
        </a:stretch>
      </xdr:blipFill>
      <xdr:spPr>
        <a:xfrm>
          <a:off x="6667500" y="146050000"/>
          <a:ext cx="1800225" cy="992505"/>
        </a:xfrm>
        <a:prstGeom prst="rect">
          <a:avLst/>
        </a:prstGeom>
      </xdr:spPr>
    </xdr:pic>
  </etc:cellImage>
  <etc:cellImage>
    <xdr:pic>
      <xdr:nvPicPr>
        <xdr:cNvPr id="598" name="ID_960AF9CDAB0945F1BCB9DE846905315B"/>
        <xdr:cNvPicPr>
          <a:picLocks noChangeAspect="1"/>
        </xdr:cNvPicPr>
      </xdr:nvPicPr>
      <xdr:blipFill>
        <a:blip r:embed="rId537"/>
        <a:stretch>
          <a:fillRect/>
        </a:stretch>
      </xdr:blipFill>
      <xdr:spPr>
        <a:xfrm>
          <a:off x="9334500" y="146050000"/>
          <a:ext cx="1800225" cy="3171825"/>
        </a:xfrm>
        <a:prstGeom prst="rect">
          <a:avLst/>
        </a:prstGeom>
      </xdr:spPr>
    </xdr:pic>
  </etc:cellImage>
  <etc:cellImage>
    <xdr:pic>
      <xdr:nvPicPr>
        <xdr:cNvPr id="593" name="ID_E3CBFACFF54046999693334BEFFDB6DE"/>
        <xdr:cNvPicPr>
          <a:picLocks noChangeAspect="1"/>
        </xdr:cNvPicPr>
      </xdr:nvPicPr>
      <xdr:blipFill>
        <a:blip r:embed="rId538"/>
        <a:stretch>
          <a:fillRect/>
        </a:stretch>
      </xdr:blipFill>
      <xdr:spPr>
        <a:xfrm>
          <a:off x="6667500" y="145415000"/>
          <a:ext cx="1800225" cy="992505"/>
        </a:xfrm>
        <a:prstGeom prst="rect">
          <a:avLst/>
        </a:prstGeom>
      </xdr:spPr>
    </xdr:pic>
  </etc:cellImage>
  <etc:cellImage>
    <xdr:pic>
      <xdr:nvPicPr>
        <xdr:cNvPr id="595" name="ID_1DDD3CBB8FD34E14AAF1CF615B9F2F5F"/>
        <xdr:cNvPicPr>
          <a:picLocks noChangeAspect="1"/>
        </xdr:cNvPicPr>
      </xdr:nvPicPr>
      <xdr:blipFill>
        <a:blip r:embed="rId539"/>
        <a:stretch>
          <a:fillRect/>
        </a:stretch>
      </xdr:blipFill>
      <xdr:spPr>
        <a:xfrm>
          <a:off x="9334500" y="145415000"/>
          <a:ext cx="1800225" cy="3171825"/>
        </a:xfrm>
        <a:prstGeom prst="rect">
          <a:avLst/>
        </a:prstGeom>
      </xdr:spPr>
    </xdr:pic>
  </etc:cellImage>
  <etc:cellImage>
    <xdr:pic>
      <xdr:nvPicPr>
        <xdr:cNvPr id="590" name="ID_2002A76B34B5477B9B8E4B3F3C91CA5B"/>
        <xdr:cNvPicPr>
          <a:picLocks noChangeAspect="1"/>
        </xdr:cNvPicPr>
      </xdr:nvPicPr>
      <xdr:blipFill>
        <a:blip r:embed="rId540"/>
        <a:stretch>
          <a:fillRect/>
        </a:stretch>
      </xdr:blipFill>
      <xdr:spPr>
        <a:xfrm>
          <a:off x="6667500" y="144780000"/>
          <a:ext cx="1800225" cy="992505"/>
        </a:xfrm>
        <a:prstGeom prst="rect">
          <a:avLst/>
        </a:prstGeom>
      </xdr:spPr>
    </xdr:pic>
  </etc:cellImage>
  <etc:cellImage>
    <xdr:pic>
      <xdr:nvPicPr>
        <xdr:cNvPr id="591" name="ID_5AD72243555546EABFA1CA5E8EAAB66A"/>
        <xdr:cNvPicPr>
          <a:picLocks noChangeAspect="1"/>
        </xdr:cNvPicPr>
      </xdr:nvPicPr>
      <xdr:blipFill>
        <a:blip r:embed="rId541"/>
        <a:stretch>
          <a:fillRect/>
        </a:stretch>
      </xdr:blipFill>
      <xdr:spPr>
        <a:xfrm>
          <a:off x="8001000" y="144780000"/>
          <a:ext cx="1800225" cy="3171825"/>
        </a:xfrm>
        <a:prstGeom prst="rect">
          <a:avLst/>
        </a:prstGeom>
      </xdr:spPr>
    </xdr:pic>
  </etc:cellImage>
  <etc:cellImage>
    <xdr:pic>
      <xdr:nvPicPr>
        <xdr:cNvPr id="592" name="ID_61F73A3418944DD58350F2976DED4F3C"/>
        <xdr:cNvPicPr>
          <a:picLocks noChangeAspect="1"/>
        </xdr:cNvPicPr>
      </xdr:nvPicPr>
      <xdr:blipFill>
        <a:blip r:embed="rId542"/>
        <a:stretch>
          <a:fillRect/>
        </a:stretch>
      </xdr:blipFill>
      <xdr:spPr>
        <a:xfrm>
          <a:off x="9334500" y="144780000"/>
          <a:ext cx="1800225" cy="3171825"/>
        </a:xfrm>
        <a:prstGeom prst="rect">
          <a:avLst/>
        </a:prstGeom>
      </xdr:spPr>
    </xdr:pic>
  </etc:cellImage>
  <etc:cellImage>
    <xdr:pic>
      <xdr:nvPicPr>
        <xdr:cNvPr id="412" name="ID_089A75BE57E24FB4B1BA0DFE83777A82"/>
        <xdr:cNvPicPr>
          <a:picLocks noChangeAspect="1"/>
        </xdr:cNvPicPr>
      </xdr:nvPicPr>
      <xdr:blipFill>
        <a:blip r:embed="rId543"/>
        <a:stretch>
          <a:fillRect/>
        </a:stretch>
      </xdr:blipFill>
      <xdr:spPr>
        <a:xfrm>
          <a:off x="6667500" y="34290000"/>
          <a:ext cx="1800225" cy="1358900"/>
        </a:xfrm>
        <a:prstGeom prst="rect">
          <a:avLst/>
        </a:prstGeom>
      </xdr:spPr>
    </xdr:pic>
  </etc:cellImage>
  <etc:cellImage>
    <xdr:pic>
      <xdr:nvPicPr>
        <xdr:cNvPr id="588" name="ID_23DE09055CF545ED977544C8606BE255"/>
        <xdr:cNvPicPr>
          <a:picLocks noChangeAspect="1"/>
        </xdr:cNvPicPr>
      </xdr:nvPicPr>
      <xdr:blipFill>
        <a:blip r:embed="rId544"/>
        <a:stretch>
          <a:fillRect/>
        </a:stretch>
      </xdr:blipFill>
      <xdr:spPr>
        <a:xfrm>
          <a:off x="6667500" y="144145000"/>
          <a:ext cx="1800225" cy="992505"/>
        </a:xfrm>
        <a:prstGeom prst="rect">
          <a:avLst/>
        </a:prstGeom>
      </xdr:spPr>
    </xdr:pic>
  </etc:cellImage>
  <etc:cellImage>
    <xdr:pic>
      <xdr:nvPicPr>
        <xdr:cNvPr id="589" name="ID_CD585F1F37DC49748E8CF7AEAC9E612E"/>
        <xdr:cNvPicPr>
          <a:picLocks noChangeAspect="1"/>
        </xdr:cNvPicPr>
      </xdr:nvPicPr>
      <xdr:blipFill>
        <a:blip r:embed="rId545"/>
        <a:stretch>
          <a:fillRect/>
        </a:stretch>
      </xdr:blipFill>
      <xdr:spPr>
        <a:xfrm>
          <a:off x="8001000" y="144145000"/>
          <a:ext cx="1800225" cy="3171825"/>
        </a:xfrm>
        <a:prstGeom prst="rect">
          <a:avLst/>
        </a:prstGeom>
      </xdr:spPr>
    </xdr:pic>
  </etc:cellImage>
  <etc:cellImage>
    <xdr:pic>
      <xdr:nvPicPr>
        <xdr:cNvPr id="488" name="ID_C825252A9A9048DFA60D07EDF8C91790"/>
        <xdr:cNvPicPr>
          <a:picLocks noChangeAspect="1"/>
        </xdr:cNvPicPr>
      </xdr:nvPicPr>
      <xdr:blipFill>
        <a:blip r:embed="rId546"/>
        <a:stretch>
          <a:fillRect/>
        </a:stretch>
      </xdr:blipFill>
      <xdr:spPr>
        <a:xfrm>
          <a:off x="6667500" y="120015000"/>
          <a:ext cx="1800225" cy="1358900"/>
        </a:xfrm>
        <a:prstGeom prst="rect">
          <a:avLst/>
        </a:prstGeom>
      </xdr:spPr>
    </xdr:pic>
  </etc:cellImage>
  <etc:cellImage>
    <xdr:pic>
      <xdr:nvPicPr>
        <xdr:cNvPr id="489" name="ID_419D5C209F6B4DFC9D3B94B924E0D68B"/>
        <xdr:cNvPicPr>
          <a:picLocks noChangeAspect="1"/>
        </xdr:cNvPicPr>
      </xdr:nvPicPr>
      <xdr:blipFill>
        <a:blip r:embed="rId547"/>
        <a:stretch>
          <a:fillRect/>
        </a:stretch>
      </xdr:blipFill>
      <xdr:spPr>
        <a:xfrm>
          <a:off x="8001000" y="120015000"/>
          <a:ext cx="1800225" cy="1358900"/>
        </a:xfrm>
        <a:prstGeom prst="rect">
          <a:avLst/>
        </a:prstGeom>
      </xdr:spPr>
    </xdr:pic>
  </etc:cellImage>
  <etc:cellImage>
    <xdr:pic>
      <xdr:nvPicPr>
        <xdr:cNvPr id="484" name="ID_84ADB2E26FB64EF58EDE4A65ADCC2BB4"/>
        <xdr:cNvPicPr>
          <a:picLocks noChangeAspect="1"/>
        </xdr:cNvPicPr>
      </xdr:nvPicPr>
      <xdr:blipFill>
        <a:blip r:embed="rId548"/>
        <a:stretch>
          <a:fillRect/>
        </a:stretch>
      </xdr:blipFill>
      <xdr:spPr>
        <a:xfrm>
          <a:off x="9334500" y="118745000"/>
          <a:ext cx="1800225" cy="1358900"/>
        </a:xfrm>
        <a:prstGeom prst="rect">
          <a:avLst/>
        </a:prstGeom>
      </xdr:spPr>
    </xdr:pic>
  </etc:cellImage>
  <etc:cellImage>
    <xdr:pic>
      <xdr:nvPicPr>
        <xdr:cNvPr id="473" name="ID_A7667F52D05946D28CEF57C474701DD5"/>
        <xdr:cNvPicPr>
          <a:picLocks noChangeAspect="1"/>
        </xdr:cNvPicPr>
      </xdr:nvPicPr>
      <xdr:blipFill>
        <a:blip r:embed="rId549"/>
        <a:stretch>
          <a:fillRect/>
        </a:stretch>
      </xdr:blipFill>
      <xdr:spPr>
        <a:xfrm>
          <a:off x="6667500" y="116840000"/>
          <a:ext cx="1800225" cy="1358900"/>
        </a:xfrm>
        <a:prstGeom prst="rect">
          <a:avLst/>
        </a:prstGeom>
      </xdr:spPr>
    </xdr:pic>
  </etc:cellImage>
  <etc:cellImage>
    <xdr:pic>
      <xdr:nvPicPr>
        <xdr:cNvPr id="474" name="ID_1B9E176CC1CA494A8EB32CE0B8C3BF50"/>
        <xdr:cNvPicPr>
          <a:picLocks noChangeAspect="1"/>
        </xdr:cNvPicPr>
      </xdr:nvPicPr>
      <xdr:blipFill>
        <a:blip r:embed="rId550"/>
        <a:stretch>
          <a:fillRect/>
        </a:stretch>
      </xdr:blipFill>
      <xdr:spPr>
        <a:xfrm>
          <a:off x="8001000" y="116840000"/>
          <a:ext cx="1800225" cy="1358900"/>
        </a:xfrm>
        <a:prstGeom prst="rect">
          <a:avLst/>
        </a:prstGeom>
      </xdr:spPr>
    </xdr:pic>
  </etc:cellImage>
  <etc:cellImage>
    <xdr:pic>
      <xdr:nvPicPr>
        <xdr:cNvPr id="475" name="ID_8EAEA6E4012A48C8802A959B3FB61E19"/>
        <xdr:cNvPicPr>
          <a:picLocks noChangeAspect="1"/>
        </xdr:cNvPicPr>
      </xdr:nvPicPr>
      <xdr:blipFill>
        <a:blip r:embed="rId551"/>
        <a:stretch>
          <a:fillRect/>
        </a:stretch>
      </xdr:blipFill>
      <xdr:spPr>
        <a:xfrm>
          <a:off x="9334500" y="116840000"/>
          <a:ext cx="1800225" cy="1358900"/>
        </a:xfrm>
        <a:prstGeom prst="rect">
          <a:avLst/>
        </a:prstGeom>
      </xdr:spPr>
    </xdr:pic>
  </etc:cellImage>
  <etc:cellImage>
    <xdr:pic>
      <xdr:nvPicPr>
        <xdr:cNvPr id="468" name="ID_B90C7B1199EA4B04A8DC41A9F760AFE1"/>
        <xdr:cNvPicPr>
          <a:picLocks noChangeAspect="1"/>
        </xdr:cNvPicPr>
      </xdr:nvPicPr>
      <xdr:blipFill>
        <a:blip r:embed="rId552"/>
        <a:stretch>
          <a:fillRect/>
        </a:stretch>
      </xdr:blipFill>
      <xdr:spPr>
        <a:xfrm>
          <a:off x="6667500" y="115570000"/>
          <a:ext cx="1800225" cy="1358900"/>
        </a:xfrm>
        <a:prstGeom prst="rect">
          <a:avLst/>
        </a:prstGeom>
      </xdr:spPr>
    </xdr:pic>
  </etc:cellImage>
  <etc:cellImage>
    <xdr:pic>
      <xdr:nvPicPr>
        <xdr:cNvPr id="469" name="ID_D94D75611C9F4187AD4CF116B8E329BC"/>
        <xdr:cNvPicPr>
          <a:picLocks noChangeAspect="1"/>
        </xdr:cNvPicPr>
      </xdr:nvPicPr>
      <xdr:blipFill>
        <a:blip r:embed="rId553"/>
        <a:stretch>
          <a:fillRect/>
        </a:stretch>
      </xdr:blipFill>
      <xdr:spPr>
        <a:xfrm>
          <a:off x="9334500" y="115570000"/>
          <a:ext cx="1800225" cy="1358900"/>
        </a:xfrm>
        <a:prstGeom prst="rect">
          <a:avLst/>
        </a:prstGeom>
      </xdr:spPr>
    </xdr:pic>
  </etc:cellImage>
  <etc:cellImage>
    <xdr:pic>
      <xdr:nvPicPr>
        <xdr:cNvPr id="463" name="ID_AC32BB9D373D46B29982A61D75A2C409"/>
        <xdr:cNvPicPr>
          <a:picLocks noChangeAspect="1"/>
        </xdr:cNvPicPr>
      </xdr:nvPicPr>
      <xdr:blipFill>
        <a:blip r:embed="rId554"/>
        <a:stretch>
          <a:fillRect/>
        </a:stretch>
      </xdr:blipFill>
      <xdr:spPr>
        <a:xfrm>
          <a:off x="8001000" y="114300000"/>
          <a:ext cx="1800225" cy="1358900"/>
        </a:xfrm>
        <a:prstGeom prst="rect">
          <a:avLst/>
        </a:prstGeom>
      </xdr:spPr>
    </xdr:pic>
  </etc:cellImage>
  <etc:cellImage>
    <xdr:pic>
      <xdr:nvPicPr>
        <xdr:cNvPr id="464" name="ID_60EBAD48D83042D5AA81B1F204170037"/>
        <xdr:cNvPicPr>
          <a:picLocks noChangeAspect="1"/>
        </xdr:cNvPicPr>
      </xdr:nvPicPr>
      <xdr:blipFill>
        <a:blip r:embed="rId555"/>
        <a:stretch>
          <a:fillRect/>
        </a:stretch>
      </xdr:blipFill>
      <xdr:spPr>
        <a:xfrm>
          <a:off x="9334500" y="114300000"/>
          <a:ext cx="1800225" cy="1358900"/>
        </a:xfrm>
        <a:prstGeom prst="rect">
          <a:avLst/>
        </a:prstGeom>
      </xdr:spPr>
    </xdr:pic>
  </etc:cellImage>
  <etc:cellImage>
    <xdr:pic>
      <xdr:nvPicPr>
        <xdr:cNvPr id="459" name="ID_15EF7FD858D449F58D2F04F5AE97070D"/>
        <xdr:cNvPicPr>
          <a:picLocks noChangeAspect="1"/>
        </xdr:cNvPicPr>
      </xdr:nvPicPr>
      <xdr:blipFill>
        <a:blip r:embed="rId556"/>
        <a:stretch>
          <a:fillRect/>
        </a:stretch>
      </xdr:blipFill>
      <xdr:spPr>
        <a:xfrm>
          <a:off x="6667500" y="113030000"/>
          <a:ext cx="1800225" cy="1358900"/>
        </a:xfrm>
        <a:prstGeom prst="rect">
          <a:avLst/>
        </a:prstGeom>
      </xdr:spPr>
    </xdr:pic>
  </etc:cellImage>
  <etc:cellImage>
    <xdr:pic>
      <xdr:nvPicPr>
        <xdr:cNvPr id="460" name="ID_80DCAD422EEC4EC9844AA36380A168EF"/>
        <xdr:cNvPicPr>
          <a:picLocks noChangeAspect="1"/>
        </xdr:cNvPicPr>
      </xdr:nvPicPr>
      <xdr:blipFill>
        <a:blip r:embed="rId557"/>
        <a:stretch>
          <a:fillRect/>
        </a:stretch>
      </xdr:blipFill>
      <xdr:spPr>
        <a:xfrm>
          <a:off x="9334500" y="113030000"/>
          <a:ext cx="1800225" cy="1358900"/>
        </a:xfrm>
        <a:prstGeom prst="rect">
          <a:avLst/>
        </a:prstGeom>
      </xdr:spPr>
    </xdr:pic>
  </etc:cellImage>
  <etc:cellImage>
    <xdr:pic>
      <xdr:nvPicPr>
        <xdr:cNvPr id="457" name="ID_E829C1CBC02649C1BC41E4530E8D6074"/>
        <xdr:cNvPicPr>
          <a:picLocks noChangeAspect="1"/>
        </xdr:cNvPicPr>
      </xdr:nvPicPr>
      <xdr:blipFill>
        <a:blip r:embed="rId558"/>
        <a:stretch>
          <a:fillRect/>
        </a:stretch>
      </xdr:blipFill>
      <xdr:spPr>
        <a:xfrm>
          <a:off x="6667500" y="112395000"/>
          <a:ext cx="1800225" cy="1358900"/>
        </a:xfrm>
        <a:prstGeom prst="rect">
          <a:avLst/>
        </a:prstGeom>
      </xdr:spPr>
    </xdr:pic>
  </etc:cellImage>
  <etc:cellImage>
    <xdr:pic>
      <xdr:nvPicPr>
        <xdr:cNvPr id="458" name="ID_FF3E9AE38F164422B1A2E185FF117717"/>
        <xdr:cNvPicPr>
          <a:picLocks noChangeAspect="1"/>
        </xdr:cNvPicPr>
      </xdr:nvPicPr>
      <xdr:blipFill>
        <a:blip r:embed="rId559"/>
        <a:stretch>
          <a:fillRect/>
        </a:stretch>
      </xdr:blipFill>
      <xdr:spPr>
        <a:xfrm>
          <a:off x="9334500" y="112395000"/>
          <a:ext cx="1800225" cy="1358900"/>
        </a:xfrm>
        <a:prstGeom prst="rect">
          <a:avLst/>
        </a:prstGeom>
      </xdr:spPr>
    </xdr:pic>
  </etc:cellImage>
  <etc:cellImage>
    <xdr:pic>
      <xdr:nvPicPr>
        <xdr:cNvPr id="455" name="ID_FE7ECF987838455E903876BD1BD075EC"/>
        <xdr:cNvPicPr>
          <a:picLocks noChangeAspect="1"/>
        </xdr:cNvPicPr>
      </xdr:nvPicPr>
      <xdr:blipFill>
        <a:blip r:embed="rId560"/>
        <a:stretch>
          <a:fillRect/>
        </a:stretch>
      </xdr:blipFill>
      <xdr:spPr>
        <a:xfrm>
          <a:off x="6667500" y="111760000"/>
          <a:ext cx="1800225" cy="1358900"/>
        </a:xfrm>
        <a:prstGeom prst="rect">
          <a:avLst/>
        </a:prstGeom>
      </xdr:spPr>
    </xdr:pic>
  </etc:cellImage>
  <etc:cellImage>
    <xdr:pic>
      <xdr:nvPicPr>
        <xdr:cNvPr id="456" name="ID_3CBFB30872FB47A18B6EE0D4286065E9"/>
        <xdr:cNvPicPr>
          <a:picLocks noChangeAspect="1"/>
        </xdr:cNvPicPr>
      </xdr:nvPicPr>
      <xdr:blipFill>
        <a:blip r:embed="rId561"/>
        <a:stretch>
          <a:fillRect/>
        </a:stretch>
      </xdr:blipFill>
      <xdr:spPr>
        <a:xfrm>
          <a:off x="9334500" y="111760000"/>
          <a:ext cx="1800225" cy="1358900"/>
        </a:xfrm>
        <a:prstGeom prst="rect">
          <a:avLst/>
        </a:prstGeom>
      </xdr:spPr>
    </xdr:pic>
  </etc:cellImage>
  <etc:cellImage>
    <xdr:pic>
      <xdr:nvPicPr>
        <xdr:cNvPr id="453" name="ID_930C44F8B7E6438F9852E8157673E168"/>
        <xdr:cNvPicPr>
          <a:picLocks noChangeAspect="1"/>
        </xdr:cNvPicPr>
      </xdr:nvPicPr>
      <xdr:blipFill>
        <a:blip r:embed="rId562"/>
        <a:stretch>
          <a:fillRect/>
        </a:stretch>
      </xdr:blipFill>
      <xdr:spPr>
        <a:xfrm>
          <a:off x="6667500" y="111125000"/>
          <a:ext cx="1800225" cy="1358900"/>
        </a:xfrm>
        <a:prstGeom prst="rect">
          <a:avLst/>
        </a:prstGeom>
      </xdr:spPr>
    </xdr:pic>
  </etc:cellImage>
  <etc:cellImage>
    <xdr:pic>
      <xdr:nvPicPr>
        <xdr:cNvPr id="454" name="ID_60AF13EE99134D499697CD52AE686BE0"/>
        <xdr:cNvPicPr>
          <a:picLocks noChangeAspect="1"/>
        </xdr:cNvPicPr>
      </xdr:nvPicPr>
      <xdr:blipFill>
        <a:blip r:embed="rId563"/>
        <a:stretch>
          <a:fillRect/>
        </a:stretch>
      </xdr:blipFill>
      <xdr:spPr>
        <a:xfrm>
          <a:off x="9334500" y="111125000"/>
          <a:ext cx="1800225" cy="1358900"/>
        </a:xfrm>
        <a:prstGeom prst="rect">
          <a:avLst/>
        </a:prstGeom>
      </xdr:spPr>
    </xdr:pic>
  </etc:cellImage>
  <etc:cellImage>
    <xdr:pic>
      <xdr:nvPicPr>
        <xdr:cNvPr id="451" name="ID_8A6AAB3B222545CCB310B986729D1FC5"/>
        <xdr:cNvPicPr>
          <a:picLocks noChangeAspect="1"/>
        </xdr:cNvPicPr>
      </xdr:nvPicPr>
      <xdr:blipFill>
        <a:blip r:embed="rId564"/>
        <a:stretch>
          <a:fillRect/>
        </a:stretch>
      </xdr:blipFill>
      <xdr:spPr>
        <a:xfrm>
          <a:off x="6667500" y="110490000"/>
          <a:ext cx="1800225" cy="1358900"/>
        </a:xfrm>
        <a:prstGeom prst="rect">
          <a:avLst/>
        </a:prstGeom>
      </xdr:spPr>
    </xdr:pic>
  </etc:cellImage>
  <etc:cellImage>
    <xdr:pic>
      <xdr:nvPicPr>
        <xdr:cNvPr id="452" name="ID_81DB25C94DBE4530BB6927F15FAAF5D0"/>
        <xdr:cNvPicPr>
          <a:picLocks noChangeAspect="1"/>
        </xdr:cNvPicPr>
      </xdr:nvPicPr>
      <xdr:blipFill>
        <a:blip r:embed="rId565"/>
        <a:stretch>
          <a:fillRect/>
        </a:stretch>
      </xdr:blipFill>
      <xdr:spPr>
        <a:xfrm>
          <a:off x="9334500" y="110490000"/>
          <a:ext cx="1800225" cy="1358900"/>
        </a:xfrm>
        <a:prstGeom prst="rect">
          <a:avLst/>
        </a:prstGeom>
      </xdr:spPr>
    </xdr:pic>
  </etc:cellImage>
  <etc:cellImage>
    <xdr:pic>
      <xdr:nvPicPr>
        <xdr:cNvPr id="450" name="ID_AB41EC7C00E04E0BA12D4EF78F7795D1"/>
        <xdr:cNvPicPr>
          <a:picLocks noChangeAspect="1"/>
        </xdr:cNvPicPr>
      </xdr:nvPicPr>
      <xdr:blipFill>
        <a:blip r:embed="rId566"/>
        <a:stretch>
          <a:fillRect/>
        </a:stretch>
      </xdr:blipFill>
      <xdr:spPr>
        <a:xfrm>
          <a:off x="9334500" y="109855000"/>
          <a:ext cx="1800225" cy="1358900"/>
        </a:xfrm>
        <a:prstGeom prst="rect">
          <a:avLst/>
        </a:prstGeom>
      </xdr:spPr>
    </xdr:pic>
  </etc:cellImage>
  <etc:cellImage>
    <xdr:pic>
      <xdr:nvPicPr>
        <xdr:cNvPr id="442" name="ID_70FD0240BB314D678AA906E7EEC1D895"/>
        <xdr:cNvPicPr>
          <a:picLocks noChangeAspect="1"/>
        </xdr:cNvPicPr>
      </xdr:nvPicPr>
      <xdr:blipFill>
        <a:blip r:embed="rId567"/>
        <a:stretch>
          <a:fillRect/>
        </a:stretch>
      </xdr:blipFill>
      <xdr:spPr>
        <a:xfrm>
          <a:off x="6667500" y="107950000"/>
          <a:ext cx="1800225" cy="1358900"/>
        </a:xfrm>
        <a:prstGeom prst="rect">
          <a:avLst/>
        </a:prstGeom>
      </xdr:spPr>
    </xdr:pic>
  </etc:cellImage>
  <etc:cellImage>
    <xdr:pic>
      <xdr:nvPicPr>
        <xdr:cNvPr id="443" name="ID_8395204690584D4D955A8ECADADCDC33"/>
        <xdr:cNvPicPr>
          <a:picLocks noChangeAspect="1"/>
        </xdr:cNvPicPr>
      </xdr:nvPicPr>
      <xdr:blipFill>
        <a:blip r:embed="rId568"/>
        <a:stretch>
          <a:fillRect/>
        </a:stretch>
      </xdr:blipFill>
      <xdr:spPr>
        <a:xfrm>
          <a:off x="9334500" y="107950000"/>
          <a:ext cx="1800225" cy="1358900"/>
        </a:xfrm>
        <a:prstGeom prst="rect">
          <a:avLst/>
        </a:prstGeom>
      </xdr:spPr>
    </xdr:pic>
  </etc:cellImage>
  <etc:cellImage>
    <xdr:pic>
      <xdr:nvPicPr>
        <xdr:cNvPr id="413" name="ID_EEEDFE9317E94BAAA276BE03C0869E3F"/>
        <xdr:cNvPicPr>
          <a:picLocks noChangeAspect="1"/>
        </xdr:cNvPicPr>
      </xdr:nvPicPr>
      <xdr:blipFill>
        <a:blip r:embed="rId569"/>
        <a:stretch>
          <a:fillRect/>
        </a:stretch>
      </xdr:blipFill>
      <xdr:spPr>
        <a:xfrm>
          <a:off x="8001000" y="35560000"/>
          <a:ext cx="1800225" cy="1358900"/>
        </a:xfrm>
        <a:prstGeom prst="rect">
          <a:avLst/>
        </a:prstGeom>
      </xdr:spPr>
    </xdr:pic>
  </etc:cellImage>
  <etc:cellImage>
    <xdr:pic>
      <xdr:nvPicPr>
        <xdr:cNvPr id="414" name="ID_F5EC097671EB4BDB93D8164D6B250245"/>
        <xdr:cNvPicPr>
          <a:picLocks noChangeAspect="1"/>
        </xdr:cNvPicPr>
      </xdr:nvPicPr>
      <xdr:blipFill>
        <a:blip r:embed="rId570"/>
        <a:stretch>
          <a:fillRect/>
        </a:stretch>
      </xdr:blipFill>
      <xdr:spPr>
        <a:xfrm>
          <a:off x="9334500" y="35560000"/>
          <a:ext cx="1800225" cy="1358900"/>
        </a:xfrm>
        <a:prstGeom prst="rect">
          <a:avLst/>
        </a:prstGeom>
      </xdr:spPr>
    </xdr:pic>
  </etc:cellImage>
  <etc:cellImage>
    <xdr:pic>
      <xdr:nvPicPr>
        <xdr:cNvPr id="415" name="ID_934A733B3937486DA6D4434DB38F2ACA"/>
        <xdr:cNvPicPr>
          <a:picLocks noChangeAspect="1"/>
        </xdr:cNvPicPr>
      </xdr:nvPicPr>
      <xdr:blipFill>
        <a:blip r:embed="rId571"/>
        <a:stretch>
          <a:fillRect/>
        </a:stretch>
      </xdr:blipFill>
      <xdr:spPr>
        <a:xfrm>
          <a:off x="6667500" y="34925000"/>
          <a:ext cx="1800225" cy="1358900"/>
        </a:xfrm>
        <a:prstGeom prst="rect">
          <a:avLst/>
        </a:prstGeom>
      </xdr:spPr>
    </xdr:pic>
  </etc:cellImage>
  <etc:cellImage>
    <xdr:pic>
      <xdr:nvPicPr>
        <xdr:cNvPr id="416" name="ID_B29EB0F003F5456DA39298D1D80A1408"/>
        <xdr:cNvPicPr>
          <a:picLocks noChangeAspect="1"/>
        </xdr:cNvPicPr>
      </xdr:nvPicPr>
      <xdr:blipFill>
        <a:blip r:embed="rId572"/>
        <a:stretch>
          <a:fillRect/>
        </a:stretch>
      </xdr:blipFill>
      <xdr:spPr>
        <a:xfrm>
          <a:off x="8001000" y="34925000"/>
          <a:ext cx="1800225" cy="1358900"/>
        </a:xfrm>
        <a:prstGeom prst="rect">
          <a:avLst/>
        </a:prstGeom>
      </xdr:spPr>
    </xdr:pic>
  </etc:cellImage>
  <etc:cellImage>
    <xdr:pic>
      <xdr:nvPicPr>
        <xdr:cNvPr id="417" name="ID_C26002073C9A48D09F28E40EF821E12B"/>
        <xdr:cNvPicPr>
          <a:picLocks noChangeAspect="1"/>
        </xdr:cNvPicPr>
      </xdr:nvPicPr>
      <xdr:blipFill>
        <a:blip r:embed="rId573"/>
        <a:stretch>
          <a:fillRect/>
        </a:stretch>
      </xdr:blipFill>
      <xdr:spPr>
        <a:xfrm>
          <a:off x="9334500" y="34925000"/>
          <a:ext cx="1800225" cy="1358900"/>
        </a:xfrm>
        <a:prstGeom prst="rect">
          <a:avLst/>
        </a:prstGeom>
      </xdr:spPr>
    </xdr:pic>
  </etc:cellImage>
  <etc:cellImage>
    <xdr:pic>
      <xdr:nvPicPr>
        <xdr:cNvPr id="418" name="ID_B7F8A25647394E5CB2395528B7AF7CEB"/>
        <xdr:cNvPicPr>
          <a:picLocks noChangeAspect="1"/>
        </xdr:cNvPicPr>
      </xdr:nvPicPr>
      <xdr:blipFill>
        <a:blip r:embed="rId574"/>
        <a:stretch>
          <a:fillRect/>
        </a:stretch>
      </xdr:blipFill>
      <xdr:spPr>
        <a:xfrm>
          <a:off x="8001000" y="34290000"/>
          <a:ext cx="1800225" cy="1358900"/>
        </a:xfrm>
        <a:prstGeom prst="rect">
          <a:avLst/>
        </a:prstGeom>
      </xdr:spPr>
    </xdr:pic>
  </etc:cellImage>
  <etc:cellImage>
    <xdr:pic>
      <xdr:nvPicPr>
        <xdr:cNvPr id="419" name="ID_1E3B43315F534139AD3E5397142CAB4F"/>
        <xdr:cNvPicPr>
          <a:picLocks noChangeAspect="1"/>
        </xdr:cNvPicPr>
      </xdr:nvPicPr>
      <xdr:blipFill>
        <a:blip r:embed="rId575"/>
        <a:stretch>
          <a:fillRect/>
        </a:stretch>
      </xdr:blipFill>
      <xdr:spPr>
        <a:xfrm>
          <a:off x="9334500" y="34290000"/>
          <a:ext cx="1800225" cy="1358900"/>
        </a:xfrm>
        <a:prstGeom prst="rect">
          <a:avLst/>
        </a:prstGeom>
      </xdr:spPr>
    </xdr:pic>
  </etc:cellImage>
  <etc:cellImage>
    <xdr:pic>
      <xdr:nvPicPr>
        <xdr:cNvPr id="420" name="ID_E3C944B66C1D41639ABE0DE61DD6294C"/>
        <xdr:cNvPicPr>
          <a:picLocks noChangeAspect="1"/>
        </xdr:cNvPicPr>
      </xdr:nvPicPr>
      <xdr:blipFill>
        <a:blip r:embed="rId576"/>
        <a:stretch>
          <a:fillRect/>
        </a:stretch>
      </xdr:blipFill>
      <xdr:spPr>
        <a:xfrm>
          <a:off x="6667500" y="33655000"/>
          <a:ext cx="1800225" cy="1358900"/>
        </a:xfrm>
        <a:prstGeom prst="rect">
          <a:avLst/>
        </a:prstGeom>
      </xdr:spPr>
    </xdr:pic>
  </etc:cellImage>
  <etc:cellImage>
    <xdr:pic>
      <xdr:nvPicPr>
        <xdr:cNvPr id="421" name="ID_5FF7DAA599AC456BAF9F28FC5D6076C8"/>
        <xdr:cNvPicPr>
          <a:picLocks noChangeAspect="1"/>
        </xdr:cNvPicPr>
      </xdr:nvPicPr>
      <xdr:blipFill>
        <a:blip r:embed="rId577"/>
        <a:stretch>
          <a:fillRect/>
        </a:stretch>
      </xdr:blipFill>
      <xdr:spPr>
        <a:xfrm>
          <a:off x="9334500" y="33655000"/>
          <a:ext cx="1800225" cy="1358900"/>
        </a:xfrm>
        <a:prstGeom prst="rect">
          <a:avLst/>
        </a:prstGeom>
      </xdr:spPr>
    </xdr:pic>
  </etc:cellImage>
  <etc:cellImage>
    <xdr:pic>
      <xdr:nvPicPr>
        <xdr:cNvPr id="422" name="ID_F797E8972E5742E8A2775DD2DB173048"/>
        <xdr:cNvPicPr>
          <a:picLocks noChangeAspect="1"/>
        </xdr:cNvPicPr>
      </xdr:nvPicPr>
      <xdr:blipFill>
        <a:blip r:embed="rId578"/>
        <a:stretch>
          <a:fillRect/>
        </a:stretch>
      </xdr:blipFill>
      <xdr:spPr>
        <a:xfrm>
          <a:off x="6667500" y="33020000"/>
          <a:ext cx="1800225" cy="1358900"/>
        </a:xfrm>
        <a:prstGeom prst="rect">
          <a:avLst/>
        </a:prstGeom>
      </xdr:spPr>
    </xdr:pic>
  </etc:cellImage>
  <etc:cellImage>
    <xdr:pic>
      <xdr:nvPicPr>
        <xdr:cNvPr id="423" name="ID_F3C78DADD4FC41A29094C4EE809E8506"/>
        <xdr:cNvPicPr>
          <a:picLocks noChangeAspect="1"/>
        </xdr:cNvPicPr>
      </xdr:nvPicPr>
      <xdr:blipFill>
        <a:blip r:embed="rId579"/>
        <a:stretch>
          <a:fillRect/>
        </a:stretch>
      </xdr:blipFill>
      <xdr:spPr>
        <a:xfrm>
          <a:off x="8001000" y="33020000"/>
          <a:ext cx="1800225" cy="1358900"/>
        </a:xfrm>
        <a:prstGeom prst="rect">
          <a:avLst/>
        </a:prstGeom>
      </xdr:spPr>
    </xdr:pic>
  </etc:cellImage>
  <etc:cellImage>
    <xdr:pic>
      <xdr:nvPicPr>
        <xdr:cNvPr id="424" name="ID_F23F3585C31A4319B13CEC6F35583501"/>
        <xdr:cNvPicPr>
          <a:picLocks noChangeAspect="1"/>
        </xdr:cNvPicPr>
      </xdr:nvPicPr>
      <xdr:blipFill>
        <a:blip r:embed="rId580"/>
        <a:stretch>
          <a:fillRect/>
        </a:stretch>
      </xdr:blipFill>
      <xdr:spPr>
        <a:xfrm>
          <a:off x="9334500" y="33020000"/>
          <a:ext cx="1800225" cy="1358900"/>
        </a:xfrm>
        <a:prstGeom prst="rect">
          <a:avLst/>
        </a:prstGeom>
      </xdr:spPr>
    </xdr:pic>
  </etc:cellImage>
  <etc:cellImage>
    <xdr:pic>
      <xdr:nvPicPr>
        <xdr:cNvPr id="425" name="ID_0B8987DFEBA442358A9AF9990DFD76D8"/>
        <xdr:cNvPicPr>
          <a:picLocks noChangeAspect="1"/>
        </xdr:cNvPicPr>
      </xdr:nvPicPr>
      <xdr:blipFill>
        <a:blip r:embed="rId581"/>
        <a:stretch>
          <a:fillRect/>
        </a:stretch>
      </xdr:blipFill>
      <xdr:spPr>
        <a:xfrm>
          <a:off x="6667500" y="32385000"/>
          <a:ext cx="1800225" cy="1358900"/>
        </a:xfrm>
        <a:prstGeom prst="rect">
          <a:avLst/>
        </a:prstGeom>
      </xdr:spPr>
    </xdr:pic>
  </etc:cellImage>
  <etc:cellImage>
    <xdr:pic>
      <xdr:nvPicPr>
        <xdr:cNvPr id="426" name="ID_8C3E5F9E73764A0CAE6BFE237BCCE8A0"/>
        <xdr:cNvPicPr>
          <a:picLocks noChangeAspect="1"/>
        </xdr:cNvPicPr>
      </xdr:nvPicPr>
      <xdr:blipFill>
        <a:blip r:embed="rId582"/>
        <a:stretch>
          <a:fillRect/>
        </a:stretch>
      </xdr:blipFill>
      <xdr:spPr>
        <a:xfrm>
          <a:off x="9334500" y="32385000"/>
          <a:ext cx="1800225" cy="1358900"/>
        </a:xfrm>
        <a:prstGeom prst="rect">
          <a:avLst/>
        </a:prstGeom>
      </xdr:spPr>
    </xdr:pic>
  </etc:cellImage>
  <etc:cellImage>
    <xdr:pic>
      <xdr:nvPicPr>
        <xdr:cNvPr id="427" name="ID_1458831D62784CC5912ECBD843807572"/>
        <xdr:cNvPicPr>
          <a:picLocks noChangeAspect="1"/>
        </xdr:cNvPicPr>
      </xdr:nvPicPr>
      <xdr:blipFill>
        <a:blip r:embed="rId583"/>
        <a:stretch>
          <a:fillRect/>
        </a:stretch>
      </xdr:blipFill>
      <xdr:spPr>
        <a:xfrm>
          <a:off x="6667500" y="31750000"/>
          <a:ext cx="1800225" cy="1358900"/>
        </a:xfrm>
        <a:prstGeom prst="rect">
          <a:avLst/>
        </a:prstGeom>
      </xdr:spPr>
    </xdr:pic>
  </etc:cellImage>
  <etc:cellImage>
    <xdr:pic>
      <xdr:nvPicPr>
        <xdr:cNvPr id="428" name="ID_FD92ADAE6F334E73BDD124616E83A10F"/>
        <xdr:cNvPicPr>
          <a:picLocks noChangeAspect="1"/>
        </xdr:cNvPicPr>
      </xdr:nvPicPr>
      <xdr:blipFill>
        <a:blip r:embed="rId584"/>
        <a:stretch>
          <a:fillRect/>
        </a:stretch>
      </xdr:blipFill>
      <xdr:spPr>
        <a:xfrm>
          <a:off x="9334500" y="31750000"/>
          <a:ext cx="1800225" cy="1358900"/>
        </a:xfrm>
        <a:prstGeom prst="rect">
          <a:avLst/>
        </a:prstGeom>
      </xdr:spPr>
    </xdr:pic>
  </etc:cellImage>
  <etc:cellImage>
    <xdr:pic>
      <xdr:nvPicPr>
        <xdr:cNvPr id="429" name="ID_563C0EE5F7F54197A5789D434231F019"/>
        <xdr:cNvPicPr>
          <a:picLocks noChangeAspect="1"/>
        </xdr:cNvPicPr>
      </xdr:nvPicPr>
      <xdr:blipFill>
        <a:blip r:embed="rId585"/>
        <a:stretch>
          <a:fillRect/>
        </a:stretch>
      </xdr:blipFill>
      <xdr:spPr>
        <a:xfrm>
          <a:off x="6667500" y="31115000"/>
          <a:ext cx="1800225" cy="1358900"/>
        </a:xfrm>
        <a:prstGeom prst="rect">
          <a:avLst/>
        </a:prstGeom>
      </xdr:spPr>
    </xdr:pic>
  </etc:cellImage>
  <etc:cellImage>
    <xdr:pic>
      <xdr:nvPicPr>
        <xdr:cNvPr id="430" name="ID_CE29E8D459B94FD3A89AB368494F5CD0"/>
        <xdr:cNvPicPr>
          <a:picLocks noChangeAspect="1"/>
        </xdr:cNvPicPr>
      </xdr:nvPicPr>
      <xdr:blipFill>
        <a:blip r:embed="rId586"/>
        <a:stretch>
          <a:fillRect/>
        </a:stretch>
      </xdr:blipFill>
      <xdr:spPr>
        <a:xfrm>
          <a:off x="9334500" y="31115000"/>
          <a:ext cx="1800225" cy="1358900"/>
        </a:xfrm>
        <a:prstGeom prst="rect">
          <a:avLst/>
        </a:prstGeom>
      </xdr:spPr>
    </xdr:pic>
  </etc:cellImage>
  <etc:cellImage>
    <xdr:pic>
      <xdr:nvPicPr>
        <xdr:cNvPr id="431" name="ID_D8F908DEC51D4966B84E6C44CDF19212"/>
        <xdr:cNvPicPr>
          <a:picLocks noChangeAspect="1"/>
        </xdr:cNvPicPr>
      </xdr:nvPicPr>
      <xdr:blipFill>
        <a:blip r:embed="rId587"/>
        <a:stretch>
          <a:fillRect/>
        </a:stretch>
      </xdr:blipFill>
      <xdr:spPr>
        <a:xfrm>
          <a:off x="6667500" y="29845000"/>
          <a:ext cx="1800225" cy="1358900"/>
        </a:xfrm>
        <a:prstGeom prst="rect">
          <a:avLst/>
        </a:prstGeom>
      </xdr:spPr>
    </xdr:pic>
  </etc:cellImage>
  <etc:cellImage>
    <xdr:pic>
      <xdr:nvPicPr>
        <xdr:cNvPr id="432" name="ID_169859466B5D4586A330EC712CD06AC6"/>
        <xdr:cNvPicPr>
          <a:picLocks noChangeAspect="1"/>
        </xdr:cNvPicPr>
      </xdr:nvPicPr>
      <xdr:blipFill>
        <a:blip r:embed="rId588"/>
        <a:stretch>
          <a:fillRect/>
        </a:stretch>
      </xdr:blipFill>
      <xdr:spPr>
        <a:xfrm>
          <a:off x="9334500" y="29845000"/>
          <a:ext cx="1800225" cy="1358900"/>
        </a:xfrm>
        <a:prstGeom prst="rect">
          <a:avLst/>
        </a:prstGeom>
      </xdr:spPr>
    </xdr:pic>
  </etc:cellImage>
  <etc:cellImage>
    <xdr:pic>
      <xdr:nvPicPr>
        <xdr:cNvPr id="433" name="ID_4113D05BED4D427C99C1DB9675034125"/>
        <xdr:cNvPicPr>
          <a:picLocks noChangeAspect="1"/>
        </xdr:cNvPicPr>
      </xdr:nvPicPr>
      <xdr:blipFill>
        <a:blip r:embed="rId589"/>
        <a:stretch>
          <a:fillRect/>
        </a:stretch>
      </xdr:blipFill>
      <xdr:spPr>
        <a:xfrm>
          <a:off x="6667500" y="29210000"/>
          <a:ext cx="1800225" cy="1358900"/>
        </a:xfrm>
        <a:prstGeom prst="rect">
          <a:avLst/>
        </a:prstGeom>
      </xdr:spPr>
    </xdr:pic>
  </etc:cellImage>
  <etc:cellImage>
    <xdr:pic>
      <xdr:nvPicPr>
        <xdr:cNvPr id="434" name="ID_45443A8E64F94C028EA4A67FAF116829"/>
        <xdr:cNvPicPr>
          <a:picLocks noChangeAspect="1"/>
        </xdr:cNvPicPr>
      </xdr:nvPicPr>
      <xdr:blipFill>
        <a:blip r:embed="rId590"/>
        <a:stretch>
          <a:fillRect/>
        </a:stretch>
      </xdr:blipFill>
      <xdr:spPr>
        <a:xfrm>
          <a:off x="6667500" y="28575000"/>
          <a:ext cx="1800225" cy="1358900"/>
        </a:xfrm>
        <a:prstGeom prst="rect">
          <a:avLst/>
        </a:prstGeom>
      </xdr:spPr>
    </xdr:pic>
  </etc:cellImage>
  <etc:cellImage>
    <xdr:pic>
      <xdr:nvPicPr>
        <xdr:cNvPr id="435" name="ID_01FB467FF78541679D3188460C7382AC"/>
        <xdr:cNvPicPr>
          <a:picLocks noChangeAspect="1"/>
        </xdr:cNvPicPr>
      </xdr:nvPicPr>
      <xdr:blipFill>
        <a:blip r:embed="rId591"/>
        <a:stretch>
          <a:fillRect/>
        </a:stretch>
      </xdr:blipFill>
      <xdr:spPr>
        <a:xfrm>
          <a:off x="9334500" y="28575000"/>
          <a:ext cx="1800225" cy="13589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<sst xmlns="http://schemas.openxmlformats.org/spreadsheetml/2006/main" count="1065" uniqueCount="46">
  <si>
    <t>ID</t>
  </si>
  <si>
    <t>用户信息</t>
  </si>
  <si>
    <t>小区</t>
  </si>
  <si>
    <t>站点</t>
  </si>
  <si>
    <t>内容</t>
  </si>
  <si>
    <t>点位照片</t>
  </si>
  <si>
    <t>投放指南</t>
  </si>
  <si>
    <t>垃圾桶照片</t>
  </si>
  <si>
    <t>创建时间</t>
  </si>
  <si>
    <t>妙玉susan(张苏毓)</t>
  </si>
  <si>
    <t>半山壹号</t>
  </si>
  <si>
    <t>点位1： 聚贤西园7号(21号楼)K1地下车库旁</t>
  </si>
  <si>
    <t>垃圾清运及时</t>
  </si>
  <si>
    <t>点位2： 聚贤西园1号(18号楼)2单元门口</t>
  </si>
  <si>
    <t>点位3： 聚贤西园3号(19号楼)1单元对面</t>
  </si>
  <si>
    <t>垃圾及时清运</t>
  </si>
  <si>
    <t>点位4： 聚贤西园9号(20号楼)1单元门口</t>
  </si>
  <si>
    <t>点位5： 聚贤西园7号(21号楼)1单元门口</t>
  </si>
  <si>
    <t>点位58： 小区2号门岗旁</t>
  </si>
  <si>
    <t>点位6： 聚贤西园17号(22号楼)2单元门口</t>
  </si>
  <si>
    <t>点位7： 聚贤西园33号(24号楼)2单元门口</t>
  </si>
  <si>
    <t>点位8： 聚贤西园29号(25号楼)2单元和地下停车场出口处</t>
  </si>
  <si>
    <t>点位自拍</t>
  </si>
  <si>
    <t>春色满园(林桐元)</t>
  </si>
  <si>
    <t>点位32： 聚贤西园34号(13号楼)2单元门口</t>
  </si>
  <si>
    <t>清</t>
  </si>
  <si>
    <t>点位33： 聚贤西园34号(13号楼)1单元门口</t>
  </si>
  <si>
    <t>点位34： 聚贤西园28号(11号楼)1单元门口</t>
  </si>
  <si>
    <t>点位35： 聚贤西园28号(11号楼)2单元门口</t>
  </si>
  <si>
    <t>点位36： 聚贤西园30号(10号楼)1单元门口</t>
  </si>
  <si>
    <t>点位37： 聚贤西园30号(10号楼)2单元门口</t>
  </si>
  <si>
    <t>点位38： 聚贤西园20号(8号楼)2单元门口</t>
  </si>
  <si>
    <t>点位39： 聚贤西园20号(8号楼)1单元门口</t>
  </si>
  <si>
    <t>点位40： 聚贤西园22号(9号楼)3单元门口</t>
  </si>
  <si>
    <t>点位41： 聚贤西园22号(9号楼)1单元门口</t>
  </si>
  <si>
    <t>请</t>
  </si>
  <si>
    <t>点位56： 聚贤西园22号(9号楼)楼下广场处</t>
  </si>
  <si>
    <t>点位30： 聚贤西园32号(12号楼)楼1单元和2单元中间</t>
  </si>
  <si>
    <t>点位31： 聚贤西园32号(12号楼)1单元门口</t>
  </si>
  <si>
    <t>待清</t>
  </si>
  <si>
    <t>淆</t>
  </si>
  <si>
    <t>待请</t>
  </si>
  <si>
    <t>洁</t>
  </si>
  <si>
    <t>点位15： 聚贤西园43号(28号楼)2单元门口</t>
  </si>
  <si>
    <t>得清</t>
  </si>
  <si>
    <t>点位18： 聚贤西园47号(30号楼)1单元门口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</si>
</sst>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1" fillId="0" borderId="0" xfId="0" applyFont="1"/>
    <xf numFmtId="14" fontId="1" fillId="0" borderId="0" xfId="0" applyNumberFormat="1" applyFont="1"/>
    <xf numFmtId="14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9" Type="http://schemas.openxmlformats.org/officeDocument/2006/relationships/image" Target="media/image99.jpeg"/><Relationship Id="rId98" Type="http://schemas.openxmlformats.org/officeDocument/2006/relationships/image" Target="media/image98.jpeg"/><Relationship Id="rId97" Type="http://schemas.openxmlformats.org/officeDocument/2006/relationships/image" Target="media/image97.jpeg"/><Relationship Id="rId96" Type="http://schemas.openxmlformats.org/officeDocument/2006/relationships/image" Target="media/image96.jpeg"/><Relationship Id="rId95" Type="http://schemas.openxmlformats.org/officeDocument/2006/relationships/image" Target="media/image95.jpeg"/><Relationship Id="rId94" Type="http://schemas.openxmlformats.org/officeDocument/2006/relationships/image" Target="media/image94.jpeg"/><Relationship Id="rId93" Type="http://schemas.openxmlformats.org/officeDocument/2006/relationships/image" Target="media/image93.jpeg"/><Relationship Id="rId92" Type="http://schemas.openxmlformats.org/officeDocument/2006/relationships/image" Target="media/image92.jpeg"/><Relationship Id="rId91" Type="http://schemas.openxmlformats.org/officeDocument/2006/relationships/image" Target="media/image91.jpeg"/><Relationship Id="rId90" Type="http://schemas.openxmlformats.org/officeDocument/2006/relationships/image" Target="media/image90.jpeg"/><Relationship Id="rId9" Type="http://schemas.openxmlformats.org/officeDocument/2006/relationships/image" Target="media/image9.jpeg"/><Relationship Id="rId89" Type="http://schemas.openxmlformats.org/officeDocument/2006/relationships/image" Target="media/image89.jpeg"/><Relationship Id="rId88" Type="http://schemas.openxmlformats.org/officeDocument/2006/relationships/image" Target="media/image88.jpeg"/><Relationship Id="rId87" Type="http://schemas.openxmlformats.org/officeDocument/2006/relationships/image" Target="media/image87.jpeg"/><Relationship Id="rId86" Type="http://schemas.openxmlformats.org/officeDocument/2006/relationships/image" Target="media/image86.jpeg"/><Relationship Id="rId85" Type="http://schemas.openxmlformats.org/officeDocument/2006/relationships/image" Target="media/image85.jpeg"/><Relationship Id="rId84" Type="http://schemas.openxmlformats.org/officeDocument/2006/relationships/image" Target="media/image84.jpeg"/><Relationship Id="rId83" Type="http://schemas.openxmlformats.org/officeDocument/2006/relationships/image" Target="media/image83.jpeg"/><Relationship Id="rId82" Type="http://schemas.openxmlformats.org/officeDocument/2006/relationships/image" Target="media/image82.jpeg"/><Relationship Id="rId81" Type="http://schemas.openxmlformats.org/officeDocument/2006/relationships/image" Target="media/image81.jpeg"/><Relationship Id="rId80" Type="http://schemas.openxmlformats.org/officeDocument/2006/relationships/image" Target="media/image80.jpeg"/><Relationship Id="rId8" Type="http://schemas.openxmlformats.org/officeDocument/2006/relationships/image" Target="media/image8.jpeg"/><Relationship Id="rId79" Type="http://schemas.openxmlformats.org/officeDocument/2006/relationships/image" Target="media/image79.jpeg"/><Relationship Id="rId78" Type="http://schemas.openxmlformats.org/officeDocument/2006/relationships/image" Target="media/image78.jpeg"/><Relationship Id="rId77" Type="http://schemas.openxmlformats.org/officeDocument/2006/relationships/image" Target="media/image77.jpeg"/><Relationship Id="rId76" Type="http://schemas.openxmlformats.org/officeDocument/2006/relationships/image" Target="media/image76.jpeg"/><Relationship Id="rId75" Type="http://schemas.openxmlformats.org/officeDocument/2006/relationships/image" Target="media/image75.jpeg"/><Relationship Id="rId74" Type="http://schemas.openxmlformats.org/officeDocument/2006/relationships/image" Target="media/image74.jpeg"/><Relationship Id="rId73" Type="http://schemas.openxmlformats.org/officeDocument/2006/relationships/image" Target="media/image73.jpeg"/><Relationship Id="rId72" Type="http://schemas.openxmlformats.org/officeDocument/2006/relationships/image" Target="media/image72.jpeg"/><Relationship Id="rId71" Type="http://schemas.openxmlformats.org/officeDocument/2006/relationships/image" Target="media/image71.jpeg"/><Relationship Id="rId70" Type="http://schemas.openxmlformats.org/officeDocument/2006/relationships/image" Target="media/image70.jpeg"/><Relationship Id="rId7" Type="http://schemas.openxmlformats.org/officeDocument/2006/relationships/image" Target="media/image7.jpeg"/><Relationship Id="rId69" Type="http://schemas.openxmlformats.org/officeDocument/2006/relationships/image" Target="media/image69.jpeg"/><Relationship Id="rId68" Type="http://schemas.openxmlformats.org/officeDocument/2006/relationships/image" Target="media/image68.jpeg"/><Relationship Id="rId67" Type="http://schemas.openxmlformats.org/officeDocument/2006/relationships/image" Target="media/image67.jpeg"/><Relationship Id="rId66" Type="http://schemas.openxmlformats.org/officeDocument/2006/relationships/image" Target="media/image66.jpeg"/><Relationship Id="rId65" Type="http://schemas.openxmlformats.org/officeDocument/2006/relationships/image" Target="media/image65.jpeg"/><Relationship Id="rId64" Type="http://schemas.openxmlformats.org/officeDocument/2006/relationships/image" Target="media/image64.jpeg"/><Relationship Id="rId63" Type="http://schemas.openxmlformats.org/officeDocument/2006/relationships/image" Target="media/image63.jpeg"/><Relationship Id="rId62" Type="http://schemas.openxmlformats.org/officeDocument/2006/relationships/image" Target="media/image62.jpeg"/><Relationship Id="rId61" Type="http://schemas.openxmlformats.org/officeDocument/2006/relationships/image" Target="media/image61.jpeg"/><Relationship Id="rId60" Type="http://schemas.openxmlformats.org/officeDocument/2006/relationships/image" Target="media/image60.jpeg"/><Relationship Id="rId6" Type="http://schemas.openxmlformats.org/officeDocument/2006/relationships/image" Target="media/image6.jpeg"/><Relationship Id="rId591" Type="http://schemas.openxmlformats.org/officeDocument/2006/relationships/image" Target="media/image591.jpeg"/><Relationship Id="rId590" Type="http://schemas.openxmlformats.org/officeDocument/2006/relationships/image" Target="media/image590.jpeg"/><Relationship Id="rId59" Type="http://schemas.openxmlformats.org/officeDocument/2006/relationships/image" Target="media/image59.jpeg"/><Relationship Id="rId589" Type="http://schemas.openxmlformats.org/officeDocument/2006/relationships/image" Target="media/image589.jpeg"/><Relationship Id="rId588" Type="http://schemas.openxmlformats.org/officeDocument/2006/relationships/image" Target="media/image588.jpeg"/><Relationship Id="rId587" Type="http://schemas.openxmlformats.org/officeDocument/2006/relationships/image" Target="media/image587.jpeg"/><Relationship Id="rId586" Type="http://schemas.openxmlformats.org/officeDocument/2006/relationships/image" Target="media/image586.jpeg"/><Relationship Id="rId585" Type="http://schemas.openxmlformats.org/officeDocument/2006/relationships/image" Target="media/image585.jpeg"/><Relationship Id="rId584" Type="http://schemas.openxmlformats.org/officeDocument/2006/relationships/image" Target="media/image584.jpeg"/><Relationship Id="rId583" Type="http://schemas.openxmlformats.org/officeDocument/2006/relationships/image" Target="media/image583.jpeg"/><Relationship Id="rId582" Type="http://schemas.openxmlformats.org/officeDocument/2006/relationships/image" Target="media/image582.jpeg"/><Relationship Id="rId581" Type="http://schemas.openxmlformats.org/officeDocument/2006/relationships/image" Target="media/image581.jpeg"/><Relationship Id="rId580" Type="http://schemas.openxmlformats.org/officeDocument/2006/relationships/image" Target="media/image580.jpeg"/><Relationship Id="rId58" Type="http://schemas.openxmlformats.org/officeDocument/2006/relationships/image" Target="media/image58.jpeg"/><Relationship Id="rId579" Type="http://schemas.openxmlformats.org/officeDocument/2006/relationships/image" Target="media/image579.jpeg"/><Relationship Id="rId578" Type="http://schemas.openxmlformats.org/officeDocument/2006/relationships/image" Target="media/image578.jpeg"/><Relationship Id="rId577" Type="http://schemas.openxmlformats.org/officeDocument/2006/relationships/image" Target="media/image577.jpeg"/><Relationship Id="rId576" Type="http://schemas.openxmlformats.org/officeDocument/2006/relationships/image" Target="media/image576.jpeg"/><Relationship Id="rId575" Type="http://schemas.openxmlformats.org/officeDocument/2006/relationships/image" Target="media/image575.jpeg"/><Relationship Id="rId574" Type="http://schemas.openxmlformats.org/officeDocument/2006/relationships/image" Target="media/image574.jpeg"/><Relationship Id="rId573" Type="http://schemas.openxmlformats.org/officeDocument/2006/relationships/image" Target="media/image573.jpeg"/><Relationship Id="rId572" Type="http://schemas.openxmlformats.org/officeDocument/2006/relationships/image" Target="media/image572.jpeg"/><Relationship Id="rId571" Type="http://schemas.openxmlformats.org/officeDocument/2006/relationships/image" Target="media/image571.jpeg"/><Relationship Id="rId570" Type="http://schemas.openxmlformats.org/officeDocument/2006/relationships/image" Target="media/image570.jpeg"/><Relationship Id="rId57" Type="http://schemas.openxmlformats.org/officeDocument/2006/relationships/image" Target="media/image57.jpeg"/><Relationship Id="rId569" Type="http://schemas.openxmlformats.org/officeDocument/2006/relationships/image" Target="media/image569.jpeg"/><Relationship Id="rId568" Type="http://schemas.openxmlformats.org/officeDocument/2006/relationships/image" Target="media/image568.jpeg"/><Relationship Id="rId567" Type="http://schemas.openxmlformats.org/officeDocument/2006/relationships/image" Target="media/image567.jpeg"/><Relationship Id="rId566" Type="http://schemas.openxmlformats.org/officeDocument/2006/relationships/image" Target="media/image566.jpeg"/><Relationship Id="rId565" Type="http://schemas.openxmlformats.org/officeDocument/2006/relationships/image" Target="media/image565.jpeg"/><Relationship Id="rId564" Type="http://schemas.openxmlformats.org/officeDocument/2006/relationships/image" Target="media/image564.jpeg"/><Relationship Id="rId563" Type="http://schemas.openxmlformats.org/officeDocument/2006/relationships/image" Target="media/image563.jpeg"/><Relationship Id="rId562" Type="http://schemas.openxmlformats.org/officeDocument/2006/relationships/image" Target="media/image562.jpeg"/><Relationship Id="rId561" Type="http://schemas.openxmlformats.org/officeDocument/2006/relationships/image" Target="media/image561.jpeg"/><Relationship Id="rId560" Type="http://schemas.openxmlformats.org/officeDocument/2006/relationships/image" Target="media/image560.jpeg"/><Relationship Id="rId56" Type="http://schemas.openxmlformats.org/officeDocument/2006/relationships/image" Target="media/image56.jpeg"/><Relationship Id="rId559" Type="http://schemas.openxmlformats.org/officeDocument/2006/relationships/image" Target="media/image559.jpeg"/><Relationship Id="rId558" Type="http://schemas.openxmlformats.org/officeDocument/2006/relationships/image" Target="media/image558.jpeg"/><Relationship Id="rId557" Type="http://schemas.openxmlformats.org/officeDocument/2006/relationships/image" Target="media/image557.jpeg"/><Relationship Id="rId556" Type="http://schemas.openxmlformats.org/officeDocument/2006/relationships/image" Target="media/image556.jpeg"/><Relationship Id="rId555" Type="http://schemas.openxmlformats.org/officeDocument/2006/relationships/image" Target="media/image555.jpeg"/><Relationship Id="rId554" Type="http://schemas.openxmlformats.org/officeDocument/2006/relationships/image" Target="media/image554.jpeg"/><Relationship Id="rId553" Type="http://schemas.openxmlformats.org/officeDocument/2006/relationships/image" Target="media/image553.jpeg"/><Relationship Id="rId552" Type="http://schemas.openxmlformats.org/officeDocument/2006/relationships/image" Target="media/image552.jpeg"/><Relationship Id="rId551" Type="http://schemas.openxmlformats.org/officeDocument/2006/relationships/image" Target="media/image551.jpeg"/><Relationship Id="rId550" Type="http://schemas.openxmlformats.org/officeDocument/2006/relationships/image" Target="media/image550.jpeg"/><Relationship Id="rId55" Type="http://schemas.openxmlformats.org/officeDocument/2006/relationships/image" Target="media/image55.jpeg"/><Relationship Id="rId549" Type="http://schemas.openxmlformats.org/officeDocument/2006/relationships/image" Target="media/image549.jpeg"/><Relationship Id="rId548" Type="http://schemas.openxmlformats.org/officeDocument/2006/relationships/image" Target="media/image548.jpeg"/><Relationship Id="rId547" Type="http://schemas.openxmlformats.org/officeDocument/2006/relationships/image" Target="media/image547.jpeg"/><Relationship Id="rId546" Type="http://schemas.openxmlformats.org/officeDocument/2006/relationships/image" Target="media/image546.jpeg"/><Relationship Id="rId545" Type="http://schemas.openxmlformats.org/officeDocument/2006/relationships/image" Target="media/image545.jpeg"/><Relationship Id="rId544" Type="http://schemas.openxmlformats.org/officeDocument/2006/relationships/image" Target="media/image544.jpeg"/><Relationship Id="rId543" Type="http://schemas.openxmlformats.org/officeDocument/2006/relationships/image" Target="media/image543.jpeg"/><Relationship Id="rId542" Type="http://schemas.openxmlformats.org/officeDocument/2006/relationships/image" Target="media/image542.jpeg"/><Relationship Id="rId541" Type="http://schemas.openxmlformats.org/officeDocument/2006/relationships/image" Target="media/image541.jpeg"/><Relationship Id="rId540" Type="http://schemas.openxmlformats.org/officeDocument/2006/relationships/image" Target="media/image540.jpeg"/><Relationship Id="rId54" Type="http://schemas.openxmlformats.org/officeDocument/2006/relationships/image" Target="media/image54.jpeg"/><Relationship Id="rId539" Type="http://schemas.openxmlformats.org/officeDocument/2006/relationships/image" Target="media/image539.jpeg"/><Relationship Id="rId538" Type="http://schemas.openxmlformats.org/officeDocument/2006/relationships/image" Target="media/image538.jpeg"/><Relationship Id="rId537" Type="http://schemas.openxmlformats.org/officeDocument/2006/relationships/image" Target="media/image537.jpeg"/><Relationship Id="rId536" Type="http://schemas.openxmlformats.org/officeDocument/2006/relationships/image" Target="media/image536.jpeg"/><Relationship Id="rId535" Type="http://schemas.openxmlformats.org/officeDocument/2006/relationships/image" Target="media/image535.jpeg"/><Relationship Id="rId534" Type="http://schemas.openxmlformats.org/officeDocument/2006/relationships/image" Target="media/image534.jpeg"/><Relationship Id="rId533" Type="http://schemas.openxmlformats.org/officeDocument/2006/relationships/image" Target="media/image533.jpeg"/><Relationship Id="rId532" Type="http://schemas.openxmlformats.org/officeDocument/2006/relationships/image" Target="media/image532.jpeg"/><Relationship Id="rId531" Type="http://schemas.openxmlformats.org/officeDocument/2006/relationships/image" Target="media/image531.jpeg"/><Relationship Id="rId530" Type="http://schemas.openxmlformats.org/officeDocument/2006/relationships/image" Target="media/image530.jpeg"/><Relationship Id="rId53" Type="http://schemas.openxmlformats.org/officeDocument/2006/relationships/image" Target="media/image53.jpeg"/><Relationship Id="rId529" Type="http://schemas.openxmlformats.org/officeDocument/2006/relationships/image" Target="media/image529.jpeg"/><Relationship Id="rId528" Type="http://schemas.openxmlformats.org/officeDocument/2006/relationships/image" Target="media/image528.jpeg"/><Relationship Id="rId527" Type="http://schemas.openxmlformats.org/officeDocument/2006/relationships/image" Target="media/image527.jpeg"/><Relationship Id="rId526" Type="http://schemas.openxmlformats.org/officeDocument/2006/relationships/image" Target="media/image526.jpeg"/><Relationship Id="rId525" Type="http://schemas.openxmlformats.org/officeDocument/2006/relationships/image" Target="media/image525.jpeg"/><Relationship Id="rId524" Type="http://schemas.openxmlformats.org/officeDocument/2006/relationships/image" Target="media/image524.jpeg"/><Relationship Id="rId523" Type="http://schemas.openxmlformats.org/officeDocument/2006/relationships/image" Target="media/image523.jpeg"/><Relationship Id="rId522" Type="http://schemas.openxmlformats.org/officeDocument/2006/relationships/image" Target="media/image522.jpeg"/><Relationship Id="rId521" Type="http://schemas.openxmlformats.org/officeDocument/2006/relationships/image" Target="media/image521.jpeg"/><Relationship Id="rId520" Type="http://schemas.openxmlformats.org/officeDocument/2006/relationships/image" Target="media/image520.jpeg"/><Relationship Id="rId52" Type="http://schemas.openxmlformats.org/officeDocument/2006/relationships/image" Target="media/image52.jpeg"/><Relationship Id="rId519" Type="http://schemas.openxmlformats.org/officeDocument/2006/relationships/image" Target="media/image519.jpeg"/><Relationship Id="rId518" Type="http://schemas.openxmlformats.org/officeDocument/2006/relationships/image" Target="media/image518.jpeg"/><Relationship Id="rId517" Type="http://schemas.openxmlformats.org/officeDocument/2006/relationships/image" Target="media/image517.jpeg"/><Relationship Id="rId516" Type="http://schemas.openxmlformats.org/officeDocument/2006/relationships/image" Target="media/image516.jpeg"/><Relationship Id="rId515" Type="http://schemas.openxmlformats.org/officeDocument/2006/relationships/image" Target="media/image515.jpeg"/><Relationship Id="rId514" Type="http://schemas.openxmlformats.org/officeDocument/2006/relationships/image" Target="media/image514.jpeg"/><Relationship Id="rId513" Type="http://schemas.openxmlformats.org/officeDocument/2006/relationships/image" Target="media/image513.jpeg"/><Relationship Id="rId512" Type="http://schemas.openxmlformats.org/officeDocument/2006/relationships/image" Target="media/image512.jpeg"/><Relationship Id="rId511" Type="http://schemas.openxmlformats.org/officeDocument/2006/relationships/image" Target="media/image511.jpeg"/><Relationship Id="rId510" Type="http://schemas.openxmlformats.org/officeDocument/2006/relationships/image" Target="media/image510.jpeg"/><Relationship Id="rId51" Type="http://schemas.openxmlformats.org/officeDocument/2006/relationships/image" Target="media/image51.jpeg"/><Relationship Id="rId509" Type="http://schemas.openxmlformats.org/officeDocument/2006/relationships/image" Target="media/image509.jpeg"/><Relationship Id="rId508" Type="http://schemas.openxmlformats.org/officeDocument/2006/relationships/image" Target="media/image508.jpeg"/><Relationship Id="rId507" Type="http://schemas.openxmlformats.org/officeDocument/2006/relationships/image" Target="media/image507.jpeg"/><Relationship Id="rId506" Type="http://schemas.openxmlformats.org/officeDocument/2006/relationships/image" Target="media/image506.jpeg"/><Relationship Id="rId505" Type="http://schemas.openxmlformats.org/officeDocument/2006/relationships/image" Target="media/image505.jpeg"/><Relationship Id="rId504" Type="http://schemas.openxmlformats.org/officeDocument/2006/relationships/image" Target="media/image504.jpeg"/><Relationship Id="rId503" Type="http://schemas.openxmlformats.org/officeDocument/2006/relationships/image" Target="media/image503.jpeg"/><Relationship Id="rId502" Type="http://schemas.openxmlformats.org/officeDocument/2006/relationships/image" Target="media/image502.jpeg"/><Relationship Id="rId501" Type="http://schemas.openxmlformats.org/officeDocument/2006/relationships/image" Target="media/image501.jpeg"/><Relationship Id="rId500" Type="http://schemas.openxmlformats.org/officeDocument/2006/relationships/image" Target="media/image500.jpeg"/><Relationship Id="rId50" Type="http://schemas.openxmlformats.org/officeDocument/2006/relationships/image" Target="media/image50.jpeg"/><Relationship Id="rId5" Type="http://schemas.openxmlformats.org/officeDocument/2006/relationships/image" Target="media/image5.jpeg"/><Relationship Id="rId499" Type="http://schemas.openxmlformats.org/officeDocument/2006/relationships/image" Target="media/image499.jpeg"/><Relationship Id="rId498" Type="http://schemas.openxmlformats.org/officeDocument/2006/relationships/image" Target="media/image498.jpeg"/><Relationship Id="rId497" Type="http://schemas.openxmlformats.org/officeDocument/2006/relationships/image" Target="media/image497.jpeg"/><Relationship Id="rId496" Type="http://schemas.openxmlformats.org/officeDocument/2006/relationships/image" Target="media/image496.jpeg"/><Relationship Id="rId495" Type="http://schemas.openxmlformats.org/officeDocument/2006/relationships/image" Target="media/image495.jpeg"/><Relationship Id="rId494" Type="http://schemas.openxmlformats.org/officeDocument/2006/relationships/image" Target="media/image494.jpeg"/><Relationship Id="rId493" Type="http://schemas.openxmlformats.org/officeDocument/2006/relationships/image" Target="media/image493.jpeg"/><Relationship Id="rId492" Type="http://schemas.openxmlformats.org/officeDocument/2006/relationships/image" Target="media/image492.jpeg"/><Relationship Id="rId491" Type="http://schemas.openxmlformats.org/officeDocument/2006/relationships/image" Target="media/image491.jpeg"/><Relationship Id="rId490" Type="http://schemas.openxmlformats.org/officeDocument/2006/relationships/image" Target="media/image490.jpeg"/><Relationship Id="rId49" Type="http://schemas.openxmlformats.org/officeDocument/2006/relationships/image" Target="media/image49.jpeg"/><Relationship Id="rId489" Type="http://schemas.openxmlformats.org/officeDocument/2006/relationships/image" Target="media/image489.jpeg"/><Relationship Id="rId488" Type="http://schemas.openxmlformats.org/officeDocument/2006/relationships/image" Target="media/image488.jpeg"/><Relationship Id="rId487" Type="http://schemas.openxmlformats.org/officeDocument/2006/relationships/image" Target="media/image487.jpeg"/><Relationship Id="rId486" Type="http://schemas.openxmlformats.org/officeDocument/2006/relationships/image" Target="media/image486.jpeg"/><Relationship Id="rId485" Type="http://schemas.openxmlformats.org/officeDocument/2006/relationships/image" Target="media/image485.jpeg"/><Relationship Id="rId484" Type="http://schemas.openxmlformats.org/officeDocument/2006/relationships/image" Target="media/image484.jpeg"/><Relationship Id="rId483" Type="http://schemas.openxmlformats.org/officeDocument/2006/relationships/image" Target="media/image483.jpeg"/><Relationship Id="rId482" Type="http://schemas.openxmlformats.org/officeDocument/2006/relationships/image" Target="media/image482.jpeg"/><Relationship Id="rId481" Type="http://schemas.openxmlformats.org/officeDocument/2006/relationships/image" Target="media/image481.jpeg"/><Relationship Id="rId480" Type="http://schemas.openxmlformats.org/officeDocument/2006/relationships/image" Target="media/image480.jpeg"/><Relationship Id="rId48" Type="http://schemas.openxmlformats.org/officeDocument/2006/relationships/image" Target="media/image48.jpeg"/><Relationship Id="rId479" Type="http://schemas.openxmlformats.org/officeDocument/2006/relationships/image" Target="media/image479.jpeg"/><Relationship Id="rId478" Type="http://schemas.openxmlformats.org/officeDocument/2006/relationships/image" Target="media/image478.jpeg"/><Relationship Id="rId477" Type="http://schemas.openxmlformats.org/officeDocument/2006/relationships/image" Target="media/image477.jpeg"/><Relationship Id="rId476" Type="http://schemas.openxmlformats.org/officeDocument/2006/relationships/image" Target="media/image476.jpeg"/><Relationship Id="rId475" Type="http://schemas.openxmlformats.org/officeDocument/2006/relationships/image" Target="media/image475.jpeg"/><Relationship Id="rId474" Type="http://schemas.openxmlformats.org/officeDocument/2006/relationships/image" Target="media/image474.jpeg"/><Relationship Id="rId473" Type="http://schemas.openxmlformats.org/officeDocument/2006/relationships/image" Target="media/image473.jpeg"/><Relationship Id="rId472" Type="http://schemas.openxmlformats.org/officeDocument/2006/relationships/image" Target="media/image472.jpeg"/><Relationship Id="rId471" Type="http://schemas.openxmlformats.org/officeDocument/2006/relationships/image" Target="media/image471.jpeg"/><Relationship Id="rId470" Type="http://schemas.openxmlformats.org/officeDocument/2006/relationships/image" Target="media/image470.jpeg"/><Relationship Id="rId47" Type="http://schemas.openxmlformats.org/officeDocument/2006/relationships/image" Target="media/image47.jpeg"/><Relationship Id="rId469" Type="http://schemas.openxmlformats.org/officeDocument/2006/relationships/image" Target="media/image469.jpeg"/><Relationship Id="rId468" Type="http://schemas.openxmlformats.org/officeDocument/2006/relationships/image" Target="media/image468.jpeg"/><Relationship Id="rId467" Type="http://schemas.openxmlformats.org/officeDocument/2006/relationships/image" Target="media/image467.jpeg"/><Relationship Id="rId466" Type="http://schemas.openxmlformats.org/officeDocument/2006/relationships/image" Target="media/image466.jpeg"/><Relationship Id="rId465" Type="http://schemas.openxmlformats.org/officeDocument/2006/relationships/image" Target="media/image465.jpeg"/><Relationship Id="rId464" Type="http://schemas.openxmlformats.org/officeDocument/2006/relationships/image" Target="media/image464.jpeg"/><Relationship Id="rId463" Type="http://schemas.openxmlformats.org/officeDocument/2006/relationships/image" Target="media/image463.jpeg"/><Relationship Id="rId462" Type="http://schemas.openxmlformats.org/officeDocument/2006/relationships/image" Target="media/image462.jpeg"/><Relationship Id="rId461" Type="http://schemas.openxmlformats.org/officeDocument/2006/relationships/image" Target="media/image461.jpeg"/><Relationship Id="rId460" Type="http://schemas.openxmlformats.org/officeDocument/2006/relationships/image" Target="media/image460.jpeg"/><Relationship Id="rId46" Type="http://schemas.openxmlformats.org/officeDocument/2006/relationships/image" Target="media/image46.jpeg"/><Relationship Id="rId459" Type="http://schemas.openxmlformats.org/officeDocument/2006/relationships/image" Target="media/image459.jpeg"/><Relationship Id="rId458" Type="http://schemas.openxmlformats.org/officeDocument/2006/relationships/image" Target="media/image458.jpeg"/><Relationship Id="rId457" Type="http://schemas.openxmlformats.org/officeDocument/2006/relationships/image" Target="media/image457.jpeg"/><Relationship Id="rId456" Type="http://schemas.openxmlformats.org/officeDocument/2006/relationships/image" Target="media/image456.jpeg"/><Relationship Id="rId455" Type="http://schemas.openxmlformats.org/officeDocument/2006/relationships/image" Target="media/image455.jpeg"/><Relationship Id="rId454" Type="http://schemas.openxmlformats.org/officeDocument/2006/relationships/image" Target="media/image454.jpeg"/><Relationship Id="rId453" Type="http://schemas.openxmlformats.org/officeDocument/2006/relationships/image" Target="media/image453.jpeg"/><Relationship Id="rId452" Type="http://schemas.openxmlformats.org/officeDocument/2006/relationships/image" Target="media/image452.jpeg"/><Relationship Id="rId451" Type="http://schemas.openxmlformats.org/officeDocument/2006/relationships/image" Target="media/image451.jpeg"/><Relationship Id="rId450" Type="http://schemas.openxmlformats.org/officeDocument/2006/relationships/image" Target="media/image450.jpeg"/><Relationship Id="rId45" Type="http://schemas.openxmlformats.org/officeDocument/2006/relationships/image" Target="media/image45.jpeg"/><Relationship Id="rId449" Type="http://schemas.openxmlformats.org/officeDocument/2006/relationships/image" Target="media/image449.jpeg"/><Relationship Id="rId448" Type="http://schemas.openxmlformats.org/officeDocument/2006/relationships/image" Target="media/image448.jpeg"/><Relationship Id="rId447" Type="http://schemas.openxmlformats.org/officeDocument/2006/relationships/image" Target="media/image447.jpeg"/><Relationship Id="rId446" Type="http://schemas.openxmlformats.org/officeDocument/2006/relationships/image" Target="media/image446.jpeg"/><Relationship Id="rId445" Type="http://schemas.openxmlformats.org/officeDocument/2006/relationships/image" Target="media/image445.jpeg"/><Relationship Id="rId444" Type="http://schemas.openxmlformats.org/officeDocument/2006/relationships/image" Target="media/image444.jpeg"/><Relationship Id="rId443" Type="http://schemas.openxmlformats.org/officeDocument/2006/relationships/image" Target="media/image443.jpeg"/><Relationship Id="rId442" Type="http://schemas.openxmlformats.org/officeDocument/2006/relationships/image" Target="media/image442.jpeg"/><Relationship Id="rId441" Type="http://schemas.openxmlformats.org/officeDocument/2006/relationships/image" Target="media/image441.jpeg"/><Relationship Id="rId440" Type="http://schemas.openxmlformats.org/officeDocument/2006/relationships/image" Target="media/image440.jpeg"/><Relationship Id="rId44" Type="http://schemas.openxmlformats.org/officeDocument/2006/relationships/image" Target="media/image44.jpeg"/><Relationship Id="rId439" Type="http://schemas.openxmlformats.org/officeDocument/2006/relationships/image" Target="media/image439.jpeg"/><Relationship Id="rId438" Type="http://schemas.openxmlformats.org/officeDocument/2006/relationships/image" Target="media/image438.jpeg"/><Relationship Id="rId437" Type="http://schemas.openxmlformats.org/officeDocument/2006/relationships/image" Target="media/image437.jpeg"/><Relationship Id="rId436" Type="http://schemas.openxmlformats.org/officeDocument/2006/relationships/image" Target="media/image436.jpeg"/><Relationship Id="rId435" Type="http://schemas.openxmlformats.org/officeDocument/2006/relationships/image" Target="media/image435.jpeg"/><Relationship Id="rId434" Type="http://schemas.openxmlformats.org/officeDocument/2006/relationships/image" Target="media/image434.jpeg"/><Relationship Id="rId433" Type="http://schemas.openxmlformats.org/officeDocument/2006/relationships/image" Target="media/image433.jpeg"/><Relationship Id="rId432" Type="http://schemas.openxmlformats.org/officeDocument/2006/relationships/image" Target="media/image432.jpeg"/><Relationship Id="rId431" Type="http://schemas.openxmlformats.org/officeDocument/2006/relationships/image" Target="media/image431.jpeg"/><Relationship Id="rId430" Type="http://schemas.openxmlformats.org/officeDocument/2006/relationships/image" Target="media/image430.jpeg"/><Relationship Id="rId43" Type="http://schemas.openxmlformats.org/officeDocument/2006/relationships/image" Target="media/image43.jpeg"/><Relationship Id="rId429" Type="http://schemas.openxmlformats.org/officeDocument/2006/relationships/image" Target="media/image429.jpeg"/><Relationship Id="rId428" Type="http://schemas.openxmlformats.org/officeDocument/2006/relationships/image" Target="media/image428.jpeg"/><Relationship Id="rId427" Type="http://schemas.openxmlformats.org/officeDocument/2006/relationships/image" Target="media/image427.jpeg"/><Relationship Id="rId426" Type="http://schemas.openxmlformats.org/officeDocument/2006/relationships/image" Target="media/image426.jpeg"/><Relationship Id="rId425" Type="http://schemas.openxmlformats.org/officeDocument/2006/relationships/image" Target="media/image425.jpeg"/><Relationship Id="rId424" Type="http://schemas.openxmlformats.org/officeDocument/2006/relationships/image" Target="media/image424.jpeg"/><Relationship Id="rId423" Type="http://schemas.openxmlformats.org/officeDocument/2006/relationships/image" Target="media/image423.jpeg"/><Relationship Id="rId422" Type="http://schemas.openxmlformats.org/officeDocument/2006/relationships/image" Target="media/image422.jpeg"/><Relationship Id="rId421" Type="http://schemas.openxmlformats.org/officeDocument/2006/relationships/image" Target="media/image421.jpeg"/><Relationship Id="rId420" Type="http://schemas.openxmlformats.org/officeDocument/2006/relationships/image" Target="media/image420.jpeg"/><Relationship Id="rId42" Type="http://schemas.openxmlformats.org/officeDocument/2006/relationships/image" Target="media/image42.jpeg"/><Relationship Id="rId419" Type="http://schemas.openxmlformats.org/officeDocument/2006/relationships/image" Target="media/image419.jpeg"/><Relationship Id="rId418" Type="http://schemas.openxmlformats.org/officeDocument/2006/relationships/image" Target="media/image418.jpeg"/><Relationship Id="rId417" Type="http://schemas.openxmlformats.org/officeDocument/2006/relationships/image" Target="media/image417.jpeg"/><Relationship Id="rId416" Type="http://schemas.openxmlformats.org/officeDocument/2006/relationships/image" Target="media/image416.jpeg"/><Relationship Id="rId415" Type="http://schemas.openxmlformats.org/officeDocument/2006/relationships/image" Target="media/image415.jpeg"/><Relationship Id="rId414" Type="http://schemas.openxmlformats.org/officeDocument/2006/relationships/image" Target="media/image414.jpeg"/><Relationship Id="rId413" Type="http://schemas.openxmlformats.org/officeDocument/2006/relationships/image" Target="media/image413.jpeg"/><Relationship Id="rId412" Type="http://schemas.openxmlformats.org/officeDocument/2006/relationships/image" Target="media/image412.jpeg"/><Relationship Id="rId411" Type="http://schemas.openxmlformats.org/officeDocument/2006/relationships/image" Target="media/image411.jpeg"/><Relationship Id="rId410" Type="http://schemas.openxmlformats.org/officeDocument/2006/relationships/image" Target="media/image410.jpeg"/><Relationship Id="rId41" Type="http://schemas.openxmlformats.org/officeDocument/2006/relationships/image" Target="media/image41.jpeg"/><Relationship Id="rId409" Type="http://schemas.openxmlformats.org/officeDocument/2006/relationships/image" Target="media/image409.jpeg"/><Relationship Id="rId408" Type="http://schemas.openxmlformats.org/officeDocument/2006/relationships/image" Target="media/image408.jpeg"/><Relationship Id="rId407" Type="http://schemas.openxmlformats.org/officeDocument/2006/relationships/image" Target="media/image407.jpeg"/><Relationship Id="rId406" Type="http://schemas.openxmlformats.org/officeDocument/2006/relationships/image" Target="media/image406.jpeg"/><Relationship Id="rId405" Type="http://schemas.openxmlformats.org/officeDocument/2006/relationships/image" Target="media/image405.jpeg"/><Relationship Id="rId404" Type="http://schemas.openxmlformats.org/officeDocument/2006/relationships/image" Target="media/image404.jpeg"/><Relationship Id="rId403" Type="http://schemas.openxmlformats.org/officeDocument/2006/relationships/image" Target="media/image403.jpeg"/><Relationship Id="rId402" Type="http://schemas.openxmlformats.org/officeDocument/2006/relationships/image" Target="media/image402.jpeg"/><Relationship Id="rId401" Type="http://schemas.openxmlformats.org/officeDocument/2006/relationships/image" Target="media/image401.jpeg"/><Relationship Id="rId400" Type="http://schemas.openxmlformats.org/officeDocument/2006/relationships/image" Target="media/image400.jpeg"/><Relationship Id="rId40" Type="http://schemas.openxmlformats.org/officeDocument/2006/relationships/image" Target="media/image40.jpeg"/><Relationship Id="rId4" Type="http://schemas.openxmlformats.org/officeDocument/2006/relationships/image" Target="media/image4.jpeg"/><Relationship Id="rId399" Type="http://schemas.openxmlformats.org/officeDocument/2006/relationships/image" Target="media/image399.jpeg"/><Relationship Id="rId398" Type="http://schemas.openxmlformats.org/officeDocument/2006/relationships/image" Target="media/image398.jpeg"/><Relationship Id="rId397" Type="http://schemas.openxmlformats.org/officeDocument/2006/relationships/image" Target="media/image397.jpeg"/><Relationship Id="rId396" Type="http://schemas.openxmlformats.org/officeDocument/2006/relationships/image" Target="media/image396.jpeg"/><Relationship Id="rId395" Type="http://schemas.openxmlformats.org/officeDocument/2006/relationships/image" Target="media/image395.jpeg"/><Relationship Id="rId394" Type="http://schemas.openxmlformats.org/officeDocument/2006/relationships/image" Target="media/image394.jpeg"/><Relationship Id="rId393" Type="http://schemas.openxmlformats.org/officeDocument/2006/relationships/image" Target="media/image393.jpeg"/><Relationship Id="rId392" Type="http://schemas.openxmlformats.org/officeDocument/2006/relationships/image" Target="media/image392.jpeg"/><Relationship Id="rId391" Type="http://schemas.openxmlformats.org/officeDocument/2006/relationships/image" Target="media/image391.jpeg"/><Relationship Id="rId390" Type="http://schemas.openxmlformats.org/officeDocument/2006/relationships/image" Target="media/image390.jpeg"/><Relationship Id="rId39" Type="http://schemas.openxmlformats.org/officeDocument/2006/relationships/image" Target="media/image39.jpeg"/><Relationship Id="rId389" Type="http://schemas.openxmlformats.org/officeDocument/2006/relationships/image" Target="media/image389.jpeg"/><Relationship Id="rId388" Type="http://schemas.openxmlformats.org/officeDocument/2006/relationships/image" Target="media/image388.jpeg"/><Relationship Id="rId387" Type="http://schemas.openxmlformats.org/officeDocument/2006/relationships/image" Target="media/image387.jpeg"/><Relationship Id="rId386" Type="http://schemas.openxmlformats.org/officeDocument/2006/relationships/image" Target="media/image386.jpeg"/><Relationship Id="rId385" Type="http://schemas.openxmlformats.org/officeDocument/2006/relationships/image" Target="media/image385.jpeg"/><Relationship Id="rId384" Type="http://schemas.openxmlformats.org/officeDocument/2006/relationships/image" Target="media/image384.jpeg"/><Relationship Id="rId383" Type="http://schemas.openxmlformats.org/officeDocument/2006/relationships/image" Target="media/image383.jpeg"/><Relationship Id="rId382" Type="http://schemas.openxmlformats.org/officeDocument/2006/relationships/image" Target="media/image382.jpeg"/><Relationship Id="rId381" Type="http://schemas.openxmlformats.org/officeDocument/2006/relationships/image" Target="media/image381.jpeg"/><Relationship Id="rId380" Type="http://schemas.openxmlformats.org/officeDocument/2006/relationships/image" Target="media/image380.jpeg"/><Relationship Id="rId38" Type="http://schemas.openxmlformats.org/officeDocument/2006/relationships/image" Target="media/image38.jpeg"/><Relationship Id="rId379" Type="http://schemas.openxmlformats.org/officeDocument/2006/relationships/image" Target="media/image379.jpeg"/><Relationship Id="rId378" Type="http://schemas.openxmlformats.org/officeDocument/2006/relationships/image" Target="media/image378.jpeg"/><Relationship Id="rId377" Type="http://schemas.openxmlformats.org/officeDocument/2006/relationships/image" Target="media/image377.jpeg"/><Relationship Id="rId376" Type="http://schemas.openxmlformats.org/officeDocument/2006/relationships/image" Target="media/image376.jpeg"/><Relationship Id="rId375" Type="http://schemas.openxmlformats.org/officeDocument/2006/relationships/image" Target="media/image375.jpeg"/><Relationship Id="rId374" Type="http://schemas.openxmlformats.org/officeDocument/2006/relationships/image" Target="media/image374.jpeg"/><Relationship Id="rId373" Type="http://schemas.openxmlformats.org/officeDocument/2006/relationships/image" Target="media/image373.jpeg"/><Relationship Id="rId372" Type="http://schemas.openxmlformats.org/officeDocument/2006/relationships/image" Target="media/image372.jpeg"/><Relationship Id="rId371" Type="http://schemas.openxmlformats.org/officeDocument/2006/relationships/image" Target="media/image371.jpeg"/><Relationship Id="rId370" Type="http://schemas.openxmlformats.org/officeDocument/2006/relationships/image" Target="media/image370.jpeg"/><Relationship Id="rId37" Type="http://schemas.openxmlformats.org/officeDocument/2006/relationships/image" Target="media/image37.jpeg"/><Relationship Id="rId369" Type="http://schemas.openxmlformats.org/officeDocument/2006/relationships/image" Target="media/image369.jpeg"/><Relationship Id="rId368" Type="http://schemas.openxmlformats.org/officeDocument/2006/relationships/image" Target="media/image368.jpeg"/><Relationship Id="rId367" Type="http://schemas.openxmlformats.org/officeDocument/2006/relationships/image" Target="media/image367.jpeg"/><Relationship Id="rId366" Type="http://schemas.openxmlformats.org/officeDocument/2006/relationships/image" Target="media/image366.jpeg"/><Relationship Id="rId365" Type="http://schemas.openxmlformats.org/officeDocument/2006/relationships/image" Target="media/image365.jpeg"/><Relationship Id="rId364" Type="http://schemas.openxmlformats.org/officeDocument/2006/relationships/image" Target="media/image364.jpeg"/><Relationship Id="rId363" Type="http://schemas.openxmlformats.org/officeDocument/2006/relationships/image" Target="media/image363.jpeg"/><Relationship Id="rId362" Type="http://schemas.openxmlformats.org/officeDocument/2006/relationships/image" Target="media/image362.jpeg"/><Relationship Id="rId361" Type="http://schemas.openxmlformats.org/officeDocument/2006/relationships/image" Target="media/image361.jpeg"/><Relationship Id="rId360" Type="http://schemas.openxmlformats.org/officeDocument/2006/relationships/image" Target="media/image360.jpeg"/><Relationship Id="rId36" Type="http://schemas.openxmlformats.org/officeDocument/2006/relationships/image" Target="media/image36.jpeg"/><Relationship Id="rId359" Type="http://schemas.openxmlformats.org/officeDocument/2006/relationships/image" Target="media/image359.jpeg"/><Relationship Id="rId358" Type="http://schemas.openxmlformats.org/officeDocument/2006/relationships/image" Target="media/image358.jpeg"/><Relationship Id="rId357" Type="http://schemas.openxmlformats.org/officeDocument/2006/relationships/image" Target="media/image357.jpeg"/><Relationship Id="rId356" Type="http://schemas.openxmlformats.org/officeDocument/2006/relationships/image" Target="media/image356.jpeg"/><Relationship Id="rId355" Type="http://schemas.openxmlformats.org/officeDocument/2006/relationships/image" Target="media/image355.jpeg"/><Relationship Id="rId354" Type="http://schemas.openxmlformats.org/officeDocument/2006/relationships/image" Target="media/image354.jpeg"/><Relationship Id="rId353" Type="http://schemas.openxmlformats.org/officeDocument/2006/relationships/image" Target="media/image353.jpeg"/><Relationship Id="rId352" Type="http://schemas.openxmlformats.org/officeDocument/2006/relationships/image" Target="media/image352.jpeg"/><Relationship Id="rId351" Type="http://schemas.openxmlformats.org/officeDocument/2006/relationships/image" Target="media/image351.jpeg"/><Relationship Id="rId350" Type="http://schemas.openxmlformats.org/officeDocument/2006/relationships/image" Target="media/image350.jpeg"/><Relationship Id="rId35" Type="http://schemas.openxmlformats.org/officeDocument/2006/relationships/image" Target="media/image35.jpeg"/><Relationship Id="rId349" Type="http://schemas.openxmlformats.org/officeDocument/2006/relationships/image" Target="media/image349.jpeg"/><Relationship Id="rId348" Type="http://schemas.openxmlformats.org/officeDocument/2006/relationships/image" Target="media/image348.jpeg"/><Relationship Id="rId347" Type="http://schemas.openxmlformats.org/officeDocument/2006/relationships/image" Target="media/image347.jpeg"/><Relationship Id="rId346" Type="http://schemas.openxmlformats.org/officeDocument/2006/relationships/image" Target="media/image346.jpeg"/><Relationship Id="rId345" Type="http://schemas.openxmlformats.org/officeDocument/2006/relationships/image" Target="media/image345.jpeg"/><Relationship Id="rId344" Type="http://schemas.openxmlformats.org/officeDocument/2006/relationships/image" Target="media/image344.jpeg"/><Relationship Id="rId343" Type="http://schemas.openxmlformats.org/officeDocument/2006/relationships/image" Target="media/image343.jpeg"/><Relationship Id="rId342" Type="http://schemas.openxmlformats.org/officeDocument/2006/relationships/image" Target="media/image342.jpeg"/><Relationship Id="rId341" Type="http://schemas.openxmlformats.org/officeDocument/2006/relationships/image" Target="media/image341.jpeg"/><Relationship Id="rId340" Type="http://schemas.openxmlformats.org/officeDocument/2006/relationships/image" Target="media/image340.jpeg"/><Relationship Id="rId34" Type="http://schemas.openxmlformats.org/officeDocument/2006/relationships/image" Target="media/image34.jpeg"/><Relationship Id="rId339" Type="http://schemas.openxmlformats.org/officeDocument/2006/relationships/image" Target="media/image339.jpeg"/><Relationship Id="rId338" Type="http://schemas.openxmlformats.org/officeDocument/2006/relationships/image" Target="media/image338.jpeg"/><Relationship Id="rId337" Type="http://schemas.openxmlformats.org/officeDocument/2006/relationships/image" Target="media/image337.jpeg"/><Relationship Id="rId336" Type="http://schemas.openxmlformats.org/officeDocument/2006/relationships/image" Target="media/image336.jpeg"/><Relationship Id="rId335" Type="http://schemas.openxmlformats.org/officeDocument/2006/relationships/image" Target="media/image335.jpeg"/><Relationship Id="rId334" Type="http://schemas.openxmlformats.org/officeDocument/2006/relationships/image" Target="media/image334.jpeg"/><Relationship Id="rId333" Type="http://schemas.openxmlformats.org/officeDocument/2006/relationships/image" Target="media/image333.jpeg"/><Relationship Id="rId332" Type="http://schemas.openxmlformats.org/officeDocument/2006/relationships/image" Target="media/image332.jpeg"/><Relationship Id="rId331" Type="http://schemas.openxmlformats.org/officeDocument/2006/relationships/image" Target="media/image331.jpeg"/><Relationship Id="rId330" Type="http://schemas.openxmlformats.org/officeDocument/2006/relationships/image" Target="media/image330.jpeg"/><Relationship Id="rId33" Type="http://schemas.openxmlformats.org/officeDocument/2006/relationships/image" Target="media/image33.jpeg"/><Relationship Id="rId329" Type="http://schemas.openxmlformats.org/officeDocument/2006/relationships/image" Target="media/image329.jpeg"/><Relationship Id="rId328" Type="http://schemas.openxmlformats.org/officeDocument/2006/relationships/image" Target="media/image328.jpeg"/><Relationship Id="rId327" Type="http://schemas.openxmlformats.org/officeDocument/2006/relationships/image" Target="media/image327.jpeg"/><Relationship Id="rId326" Type="http://schemas.openxmlformats.org/officeDocument/2006/relationships/image" Target="media/image326.jpeg"/><Relationship Id="rId325" Type="http://schemas.openxmlformats.org/officeDocument/2006/relationships/image" Target="media/image325.jpeg"/><Relationship Id="rId324" Type="http://schemas.openxmlformats.org/officeDocument/2006/relationships/image" Target="media/image324.jpeg"/><Relationship Id="rId323" Type="http://schemas.openxmlformats.org/officeDocument/2006/relationships/image" Target="media/image323.jpeg"/><Relationship Id="rId322" Type="http://schemas.openxmlformats.org/officeDocument/2006/relationships/image" Target="media/image322.jpeg"/><Relationship Id="rId321" Type="http://schemas.openxmlformats.org/officeDocument/2006/relationships/image" Target="media/image321.jpeg"/><Relationship Id="rId320" Type="http://schemas.openxmlformats.org/officeDocument/2006/relationships/image" Target="media/image320.jpeg"/><Relationship Id="rId32" Type="http://schemas.openxmlformats.org/officeDocument/2006/relationships/image" Target="media/image32.jpeg"/><Relationship Id="rId319" Type="http://schemas.openxmlformats.org/officeDocument/2006/relationships/image" Target="media/image319.jpeg"/><Relationship Id="rId318" Type="http://schemas.openxmlformats.org/officeDocument/2006/relationships/image" Target="media/image318.jpeg"/><Relationship Id="rId317" Type="http://schemas.openxmlformats.org/officeDocument/2006/relationships/image" Target="media/image317.jpeg"/><Relationship Id="rId316" Type="http://schemas.openxmlformats.org/officeDocument/2006/relationships/image" Target="media/image316.jpeg"/><Relationship Id="rId315" Type="http://schemas.openxmlformats.org/officeDocument/2006/relationships/image" Target="media/image315.jpeg"/><Relationship Id="rId314" Type="http://schemas.openxmlformats.org/officeDocument/2006/relationships/image" Target="media/image314.jpeg"/><Relationship Id="rId313" Type="http://schemas.openxmlformats.org/officeDocument/2006/relationships/image" Target="media/image313.jpeg"/><Relationship Id="rId312" Type="http://schemas.openxmlformats.org/officeDocument/2006/relationships/image" Target="media/image312.jpeg"/><Relationship Id="rId311" Type="http://schemas.openxmlformats.org/officeDocument/2006/relationships/image" Target="media/image311.jpeg"/><Relationship Id="rId310" Type="http://schemas.openxmlformats.org/officeDocument/2006/relationships/image" Target="media/image310.jpeg"/><Relationship Id="rId31" Type="http://schemas.openxmlformats.org/officeDocument/2006/relationships/image" Target="media/image31.jpeg"/><Relationship Id="rId309" Type="http://schemas.openxmlformats.org/officeDocument/2006/relationships/image" Target="media/image309.jpeg"/><Relationship Id="rId308" Type="http://schemas.openxmlformats.org/officeDocument/2006/relationships/image" Target="media/image308.jpeg"/><Relationship Id="rId307" Type="http://schemas.openxmlformats.org/officeDocument/2006/relationships/image" Target="media/image307.jpeg"/><Relationship Id="rId306" Type="http://schemas.openxmlformats.org/officeDocument/2006/relationships/image" Target="media/image306.jpeg"/><Relationship Id="rId305" Type="http://schemas.openxmlformats.org/officeDocument/2006/relationships/image" Target="media/image305.jpeg"/><Relationship Id="rId304" Type="http://schemas.openxmlformats.org/officeDocument/2006/relationships/image" Target="media/image304.jpeg"/><Relationship Id="rId303" Type="http://schemas.openxmlformats.org/officeDocument/2006/relationships/image" Target="media/image303.jpeg"/><Relationship Id="rId302" Type="http://schemas.openxmlformats.org/officeDocument/2006/relationships/image" Target="media/image302.jpeg"/><Relationship Id="rId301" Type="http://schemas.openxmlformats.org/officeDocument/2006/relationships/image" Target="media/image301.jpeg"/><Relationship Id="rId300" Type="http://schemas.openxmlformats.org/officeDocument/2006/relationships/image" Target="media/image300.jpeg"/><Relationship Id="rId30" Type="http://schemas.openxmlformats.org/officeDocument/2006/relationships/image" Target="media/image30.jpeg"/><Relationship Id="rId3" Type="http://schemas.openxmlformats.org/officeDocument/2006/relationships/image" Target="media/image3.jpeg"/><Relationship Id="rId299" Type="http://schemas.openxmlformats.org/officeDocument/2006/relationships/image" Target="media/image299.jpeg"/><Relationship Id="rId298" Type="http://schemas.openxmlformats.org/officeDocument/2006/relationships/image" Target="media/image298.jpeg"/><Relationship Id="rId297" Type="http://schemas.openxmlformats.org/officeDocument/2006/relationships/image" Target="media/image297.jpeg"/><Relationship Id="rId296" Type="http://schemas.openxmlformats.org/officeDocument/2006/relationships/image" Target="media/image296.jpeg"/><Relationship Id="rId295" Type="http://schemas.openxmlformats.org/officeDocument/2006/relationships/image" Target="media/image295.jpeg"/><Relationship Id="rId294" Type="http://schemas.openxmlformats.org/officeDocument/2006/relationships/image" Target="media/image294.jpeg"/><Relationship Id="rId293" Type="http://schemas.openxmlformats.org/officeDocument/2006/relationships/image" Target="media/image293.jpeg"/><Relationship Id="rId292" Type="http://schemas.openxmlformats.org/officeDocument/2006/relationships/image" Target="media/image292.jpeg"/><Relationship Id="rId291" Type="http://schemas.openxmlformats.org/officeDocument/2006/relationships/image" Target="media/image291.jpeg"/><Relationship Id="rId290" Type="http://schemas.openxmlformats.org/officeDocument/2006/relationships/image" Target="media/image290.jpeg"/><Relationship Id="rId29" Type="http://schemas.openxmlformats.org/officeDocument/2006/relationships/image" Target="media/image29.jpeg"/><Relationship Id="rId289" Type="http://schemas.openxmlformats.org/officeDocument/2006/relationships/image" Target="media/image289.jpeg"/><Relationship Id="rId288" Type="http://schemas.openxmlformats.org/officeDocument/2006/relationships/image" Target="media/image288.jpeg"/><Relationship Id="rId287" Type="http://schemas.openxmlformats.org/officeDocument/2006/relationships/image" Target="media/image287.jpeg"/><Relationship Id="rId286" Type="http://schemas.openxmlformats.org/officeDocument/2006/relationships/image" Target="media/image286.jpeg"/><Relationship Id="rId285" Type="http://schemas.openxmlformats.org/officeDocument/2006/relationships/image" Target="media/image285.jpeg"/><Relationship Id="rId284" Type="http://schemas.openxmlformats.org/officeDocument/2006/relationships/image" Target="media/image284.jpeg"/><Relationship Id="rId283" Type="http://schemas.openxmlformats.org/officeDocument/2006/relationships/image" Target="media/image283.jpeg"/><Relationship Id="rId282" Type="http://schemas.openxmlformats.org/officeDocument/2006/relationships/image" Target="media/image282.jpeg"/><Relationship Id="rId281" Type="http://schemas.openxmlformats.org/officeDocument/2006/relationships/image" Target="media/image281.jpeg"/><Relationship Id="rId280" Type="http://schemas.openxmlformats.org/officeDocument/2006/relationships/image" Target="media/image280.jpeg"/><Relationship Id="rId28" Type="http://schemas.openxmlformats.org/officeDocument/2006/relationships/image" Target="media/image28.jpeg"/><Relationship Id="rId279" Type="http://schemas.openxmlformats.org/officeDocument/2006/relationships/image" Target="media/image279.jpeg"/><Relationship Id="rId278" Type="http://schemas.openxmlformats.org/officeDocument/2006/relationships/image" Target="media/image278.jpeg"/><Relationship Id="rId277" Type="http://schemas.openxmlformats.org/officeDocument/2006/relationships/image" Target="media/image277.jpeg"/><Relationship Id="rId276" Type="http://schemas.openxmlformats.org/officeDocument/2006/relationships/image" Target="media/image276.jpeg"/><Relationship Id="rId275" Type="http://schemas.openxmlformats.org/officeDocument/2006/relationships/image" Target="media/image275.jpeg"/><Relationship Id="rId274" Type="http://schemas.openxmlformats.org/officeDocument/2006/relationships/image" Target="media/image274.jpeg"/><Relationship Id="rId273" Type="http://schemas.openxmlformats.org/officeDocument/2006/relationships/image" Target="media/image273.jpeg"/><Relationship Id="rId272" Type="http://schemas.openxmlformats.org/officeDocument/2006/relationships/image" Target="media/image272.jpeg"/><Relationship Id="rId271" Type="http://schemas.openxmlformats.org/officeDocument/2006/relationships/image" Target="media/image271.jpeg"/><Relationship Id="rId270" Type="http://schemas.openxmlformats.org/officeDocument/2006/relationships/image" Target="media/image270.jpeg"/><Relationship Id="rId27" Type="http://schemas.openxmlformats.org/officeDocument/2006/relationships/image" Target="media/image27.jpeg"/><Relationship Id="rId269" Type="http://schemas.openxmlformats.org/officeDocument/2006/relationships/image" Target="media/image269.jpeg"/><Relationship Id="rId268" Type="http://schemas.openxmlformats.org/officeDocument/2006/relationships/image" Target="media/image268.jpeg"/><Relationship Id="rId267" Type="http://schemas.openxmlformats.org/officeDocument/2006/relationships/image" Target="media/image267.jpeg"/><Relationship Id="rId266" Type="http://schemas.openxmlformats.org/officeDocument/2006/relationships/image" Target="media/image266.jpeg"/><Relationship Id="rId265" Type="http://schemas.openxmlformats.org/officeDocument/2006/relationships/image" Target="media/image265.jpeg"/><Relationship Id="rId264" Type="http://schemas.openxmlformats.org/officeDocument/2006/relationships/image" Target="media/image264.jpeg"/><Relationship Id="rId263" Type="http://schemas.openxmlformats.org/officeDocument/2006/relationships/image" Target="media/image263.jpeg"/><Relationship Id="rId262" Type="http://schemas.openxmlformats.org/officeDocument/2006/relationships/image" Target="media/image262.jpeg"/><Relationship Id="rId261" Type="http://schemas.openxmlformats.org/officeDocument/2006/relationships/image" Target="media/image261.jpeg"/><Relationship Id="rId260" Type="http://schemas.openxmlformats.org/officeDocument/2006/relationships/image" Target="media/image260.jpeg"/><Relationship Id="rId26" Type="http://schemas.openxmlformats.org/officeDocument/2006/relationships/image" Target="media/image26.jpeg"/><Relationship Id="rId259" Type="http://schemas.openxmlformats.org/officeDocument/2006/relationships/image" Target="media/image259.jpeg"/><Relationship Id="rId258" Type="http://schemas.openxmlformats.org/officeDocument/2006/relationships/image" Target="media/image258.jpeg"/><Relationship Id="rId257" Type="http://schemas.openxmlformats.org/officeDocument/2006/relationships/image" Target="media/image257.jpeg"/><Relationship Id="rId256" Type="http://schemas.openxmlformats.org/officeDocument/2006/relationships/image" Target="media/image256.jpeg"/><Relationship Id="rId255" Type="http://schemas.openxmlformats.org/officeDocument/2006/relationships/image" Target="media/image255.jpeg"/><Relationship Id="rId254" Type="http://schemas.openxmlformats.org/officeDocument/2006/relationships/image" Target="media/image254.jpeg"/><Relationship Id="rId253" Type="http://schemas.openxmlformats.org/officeDocument/2006/relationships/image" Target="media/image253.jpeg"/><Relationship Id="rId252" Type="http://schemas.openxmlformats.org/officeDocument/2006/relationships/image" Target="media/image252.jpeg"/><Relationship Id="rId251" Type="http://schemas.openxmlformats.org/officeDocument/2006/relationships/image" Target="media/image251.jpeg"/><Relationship Id="rId250" Type="http://schemas.openxmlformats.org/officeDocument/2006/relationships/image" Target="media/image250.jpeg"/><Relationship Id="rId25" Type="http://schemas.openxmlformats.org/officeDocument/2006/relationships/image" Target="media/image25.jpeg"/><Relationship Id="rId249" Type="http://schemas.openxmlformats.org/officeDocument/2006/relationships/image" Target="media/image249.jpeg"/><Relationship Id="rId248" Type="http://schemas.openxmlformats.org/officeDocument/2006/relationships/image" Target="media/image248.jpeg"/><Relationship Id="rId247" Type="http://schemas.openxmlformats.org/officeDocument/2006/relationships/image" Target="media/image247.jpeg"/><Relationship Id="rId246" Type="http://schemas.openxmlformats.org/officeDocument/2006/relationships/image" Target="media/image246.jpeg"/><Relationship Id="rId245" Type="http://schemas.openxmlformats.org/officeDocument/2006/relationships/image" Target="media/image245.jpeg"/><Relationship Id="rId244" Type="http://schemas.openxmlformats.org/officeDocument/2006/relationships/image" Target="media/image244.jpeg"/><Relationship Id="rId243" Type="http://schemas.openxmlformats.org/officeDocument/2006/relationships/image" Target="media/image243.jpeg"/><Relationship Id="rId242" Type="http://schemas.openxmlformats.org/officeDocument/2006/relationships/image" Target="media/image242.jpeg"/><Relationship Id="rId241" Type="http://schemas.openxmlformats.org/officeDocument/2006/relationships/image" Target="media/image241.jpeg"/><Relationship Id="rId240" Type="http://schemas.openxmlformats.org/officeDocument/2006/relationships/image" Target="media/image240.jpeg"/><Relationship Id="rId24" Type="http://schemas.openxmlformats.org/officeDocument/2006/relationships/image" Target="media/image24.jpeg"/><Relationship Id="rId239" Type="http://schemas.openxmlformats.org/officeDocument/2006/relationships/image" Target="media/image239.jpeg"/><Relationship Id="rId238" Type="http://schemas.openxmlformats.org/officeDocument/2006/relationships/image" Target="media/image238.jpeg"/><Relationship Id="rId237" Type="http://schemas.openxmlformats.org/officeDocument/2006/relationships/image" Target="media/image237.jpeg"/><Relationship Id="rId236" Type="http://schemas.openxmlformats.org/officeDocument/2006/relationships/image" Target="media/image236.jpeg"/><Relationship Id="rId235" Type="http://schemas.openxmlformats.org/officeDocument/2006/relationships/image" Target="media/image235.jpeg"/><Relationship Id="rId234" Type="http://schemas.openxmlformats.org/officeDocument/2006/relationships/image" Target="media/image234.jpeg"/><Relationship Id="rId233" Type="http://schemas.openxmlformats.org/officeDocument/2006/relationships/image" Target="media/image233.jpeg"/><Relationship Id="rId232" Type="http://schemas.openxmlformats.org/officeDocument/2006/relationships/image" Target="media/image232.jpeg"/><Relationship Id="rId231" Type="http://schemas.openxmlformats.org/officeDocument/2006/relationships/image" Target="media/image231.jpeg"/><Relationship Id="rId230" Type="http://schemas.openxmlformats.org/officeDocument/2006/relationships/image" Target="media/image230.jpeg"/><Relationship Id="rId23" Type="http://schemas.openxmlformats.org/officeDocument/2006/relationships/image" Target="media/image23.jpeg"/><Relationship Id="rId229" Type="http://schemas.openxmlformats.org/officeDocument/2006/relationships/image" Target="media/image229.jpeg"/><Relationship Id="rId228" Type="http://schemas.openxmlformats.org/officeDocument/2006/relationships/image" Target="media/image228.jpeg"/><Relationship Id="rId227" Type="http://schemas.openxmlformats.org/officeDocument/2006/relationships/image" Target="media/image227.jpeg"/><Relationship Id="rId226" Type="http://schemas.openxmlformats.org/officeDocument/2006/relationships/image" Target="media/image226.jpeg"/><Relationship Id="rId225" Type="http://schemas.openxmlformats.org/officeDocument/2006/relationships/image" Target="media/image225.jpeg"/><Relationship Id="rId224" Type="http://schemas.openxmlformats.org/officeDocument/2006/relationships/image" Target="media/image224.jpeg"/><Relationship Id="rId223" Type="http://schemas.openxmlformats.org/officeDocument/2006/relationships/image" Target="media/image223.jpeg"/><Relationship Id="rId222" Type="http://schemas.openxmlformats.org/officeDocument/2006/relationships/image" Target="media/image222.jpeg"/><Relationship Id="rId221" Type="http://schemas.openxmlformats.org/officeDocument/2006/relationships/image" Target="media/image221.jpeg"/><Relationship Id="rId220" Type="http://schemas.openxmlformats.org/officeDocument/2006/relationships/image" Target="media/image220.jpeg"/><Relationship Id="rId22" Type="http://schemas.openxmlformats.org/officeDocument/2006/relationships/image" Target="media/image22.jpeg"/><Relationship Id="rId219" Type="http://schemas.openxmlformats.org/officeDocument/2006/relationships/image" Target="media/image219.jpeg"/><Relationship Id="rId218" Type="http://schemas.openxmlformats.org/officeDocument/2006/relationships/image" Target="media/image218.jpeg"/><Relationship Id="rId217" Type="http://schemas.openxmlformats.org/officeDocument/2006/relationships/image" Target="media/image217.jpeg"/><Relationship Id="rId216" Type="http://schemas.openxmlformats.org/officeDocument/2006/relationships/image" Target="media/image216.jpeg"/><Relationship Id="rId215" Type="http://schemas.openxmlformats.org/officeDocument/2006/relationships/image" Target="media/image215.jpeg"/><Relationship Id="rId214" Type="http://schemas.openxmlformats.org/officeDocument/2006/relationships/image" Target="media/image214.jpeg"/><Relationship Id="rId213" Type="http://schemas.openxmlformats.org/officeDocument/2006/relationships/image" Target="media/image213.jpeg"/><Relationship Id="rId212" Type="http://schemas.openxmlformats.org/officeDocument/2006/relationships/image" Target="media/image212.jpeg"/><Relationship Id="rId211" Type="http://schemas.openxmlformats.org/officeDocument/2006/relationships/image" Target="media/image211.jpeg"/><Relationship Id="rId210" Type="http://schemas.openxmlformats.org/officeDocument/2006/relationships/image" Target="media/image210.jpeg"/><Relationship Id="rId21" Type="http://schemas.openxmlformats.org/officeDocument/2006/relationships/image" Target="media/image21.jpeg"/><Relationship Id="rId209" Type="http://schemas.openxmlformats.org/officeDocument/2006/relationships/image" Target="media/image209.jpeg"/><Relationship Id="rId208" Type="http://schemas.openxmlformats.org/officeDocument/2006/relationships/image" Target="media/image208.jpeg"/><Relationship Id="rId207" Type="http://schemas.openxmlformats.org/officeDocument/2006/relationships/image" Target="media/image207.jpeg"/><Relationship Id="rId206" Type="http://schemas.openxmlformats.org/officeDocument/2006/relationships/image" Target="media/image206.jpeg"/><Relationship Id="rId205" Type="http://schemas.openxmlformats.org/officeDocument/2006/relationships/image" Target="media/image205.jpeg"/><Relationship Id="rId204" Type="http://schemas.openxmlformats.org/officeDocument/2006/relationships/image" Target="media/image204.jpeg"/><Relationship Id="rId203" Type="http://schemas.openxmlformats.org/officeDocument/2006/relationships/image" Target="media/image203.jpeg"/><Relationship Id="rId202" Type="http://schemas.openxmlformats.org/officeDocument/2006/relationships/image" Target="media/image202.jpeg"/><Relationship Id="rId201" Type="http://schemas.openxmlformats.org/officeDocument/2006/relationships/image" Target="media/image201.jpeg"/><Relationship Id="rId200" Type="http://schemas.openxmlformats.org/officeDocument/2006/relationships/image" Target="media/image200.jpe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9" Type="http://schemas.openxmlformats.org/officeDocument/2006/relationships/image" Target="media/image199.jpeg"/><Relationship Id="rId198" Type="http://schemas.openxmlformats.org/officeDocument/2006/relationships/image" Target="media/image198.jpeg"/><Relationship Id="rId197" Type="http://schemas.openxmlformats.org/officeDocument/2006/relationships/image" Target="media/image197.jpeg"/><Relationship Id="rId196" Type="http://schemas.openxmlformats.org/officeDocument/2006/relationships/image" Target="media/image196.jpeg"/><Relationship Id="rId195" Type="http://schemas.openxmlformats.org/officeDocument/2006/relationships/image" Target="media/image195.jpeg"/><Relationship Id="rId194" Type="http://schemas.openxmlformats.org/officeDocument/2006/relationships/image" Target="media/image194.jpeg"/><Relationship Id="rId193" Type="http://schemas.openxmlformats.org/officeDocument/2006/relationships/image" Target="media/image193.jpeg"/><Relationship Id="rId192" Type="http://schemas.openxmlformats.org/officeDocument/2006/relationships/image" Target="media/image192.jpeg"/><Relationship Id="rId191" Type="http://schemas.openxmlformats.org/officeDocument/2006/relationships/image" Target="media/image191.jpeg"/><Relationship Id="rId190" Type="http://schemas.openxmlformats.org/officeDocument/2006/relationships/image" Target="media/image190.jpeg"/><Relationship Id="rId19" Type="http://schemas.openxmlformats.org/officeDocument/2006/relationships/image" Target="media/image19.jpeg"/><Relationship Id="rId189" Type="http://schemas.openxmlformats.org/officeDocument/2006/relationships/image" Target="media/image189.jpeg"/><Relationship Id="rId188" Type="http://schemas.openxmlformats.org/officeDocument/2006/relationships/image" Target="media/image188.jpeg"/><Relationship Id="rId187" Type="http://schemas.openxmlformats.org/officeDocument/2006/relationships/image" Target="media/image187.jpeg"/><Relationship Id="rId186" Type="http://schemas.openxmlformats.org/officeDocument/2006/relationships/image" Target="media/image186.jpeg"/><Relationship Id="rId185" Type="http://schemas.openxmlformats.org/officeDocument/2006/relationships/image" Target="media/image185.jpeg"/><Relationship Id="rId184" Type="http://schemas.openxmlformats.org/officeDocument/2006/relationships/image" Target="media/image184.jpeg"/><Relationship Id="rId183" Type="http://schemas.openxmlformats.org/officeDocument/2006/relationships/image" Target="media/image183.jpeg"/><Relationship Id="rId182" Type="http://schemas.openxmlformats.org/officeDocument/2006/relationships/image" Target="media/image182.jpeg"/><Relationship Id="rId181" Type="http://schemas.openxmlformats.org/officeDocument/2006/relationships/image" Target="media/image181.jpeg"/><Relationship Id="rId180" Type="http://schemas.openxmlformats.org/officeDocument/2006/relationships/image" Target="media/image180.jpeg"/><Relationship Id="rId18" Type="http://schemas.openxmlformats.org/officeDocument/2006/relationships/image" Target="media/image18.jpeg"/><Relationship Id="rId179" Type="http://schemas.openxmlformats.org/officeDocument/2006/relationships/image" Target="media/image179.jpeg"/><Relationship Id="rId178" Type="http://schemas.openxmlformats.org/officeDocument/2006/relationships/image" Target="media/image178.jpeg"/><Relationship Id="rId177" Type="http://schemas.openxmlformats.org/officeDocument/2006/relationships/image" Target="media/image177.jpeg"/><Relationship Id="rId176" Type="http://schemas.openxmlformats.org/officeDocument/2006/relationships/image" Target="media/image176.jpeg"/><Relationship Id="rId175" Type="http://schemas.openxmlformats.org/officeDocument/2006/relationships/image" Target="media/image175.jpeg"/><Relationship Id="rId174" Type="http://schemas.openxmlformats.org/officeDocument/2006/relationships/image" Target="media/image174.jpeg"/><Relationship Id="rId173" Type="http://schemas.openxmlformats.org/officeDocument/2006/relationships/image" Target="media/image173.jpeg"/><Relationship Id="rId172" Type="http://schemas.openxmlformats.org/officeDocument/2006/relationships/image" Target="media/image172.jpeg"/><Relationship Id="rId171" Type="http://schemas.openxmlformats.org/officeDocument/2006/relationships/image" Target="media/image171.jpeg"/><Relationship Id="rId170" Type="http://schemas.openxmlformats.org/officeDocument/2006/relationships/image" Target="media/image170.jpeg"/><Relationship Id="rId17" Type="http://schemas.openxmlformats.org/officeDocument/2006/relationships/image" Target="media/image17.jpeg"/><Relationship Id="rId169" Type="http://schemas.openxmlformats.org/officeDocument/2006/relationships/image" Target="media/image169.jpeg"/><Relationship Id="rId168" Type="http://schemas.openxmlformats.org/officeDocument/2006/relationships/image" Target="media/image168.jpeg"/><Relationship Id="rId167" Type="http://schemas.openxmlformats.org/officeDocument/2006/relationships/image" Target="media/image167.jpeg"/><Relationship Id="rId166" Type="http://schemas.openxmlformats.org/officeDocument/2006/relationships/image" Target="media/image166.jpeg"/><Relationship Id="rId165" Type="http://schemas.openxmlformats.org/officeDocument/2006/relationships/image" Target="media/image165.jpeg"/><Relationship Id="rId164" Type="http://schemas.openxmlformats.org/officeDocument/2006/relationships/image" Target="media/image164.jpeg"/><Relationship Id="rId163" Type="http://schemas.openxmlformats.org/officeDocument/2006/relationships/image" Target="media/image163.jpeg"/><Relationship Id="rId162" Type="http://schemas.openxmlformats.org/officeDocument/2006/relationships/image" Target="media/image162.jpeg"/><Relationship Id="rId161" Type="http://schemas.openxmlformats.org/officeDocument/2006/relationships/image" Target="media/image161.jpeg"/><Relationship Id="rId160" Type="http://schemas.openxmlformats.org/officeDocument/2006/relationships/image" Target="media/image160.jpeg"/><Relationship Id="rId16" Type="http://schemas.openxmlformats.org/officeDocument/2006/relationships/image" Target="media/image16.jpeg"/><Relationship Id="rId159" Type="http://schemas.openxmlformats.org/officeDocument/2006/relationships/image" Target="media/image159.jpeg"/><Relationship Id="rId158" Type="http://schemas.openxmlformats.org/officeDocument/2006/relationships/image" Target="media/image158.jpeg"/><Relationship Id="rId157" Type="http://schemas.openxmlformats.org/officeDocument/2006/relationships/image" Target="media/image157.jpeg"/><Relationship Id="rId156" Type="http://schemas.openxmlformats.org/officeDocument/2006/relationships/image" Target="media/image156.jpeg"/><Relationship Id="rId155" Type="http://schemas.openxmlformats.org/officeDocument/2006/relationships/image" Target="media/image155.jpeg"/><Relationship Id="rId154" Type="http://schemas.openxmlformats.org/officeDocument/2006/relationships/image" Target="media/image154.jpeg"/><Relationship Id="rId153" Type="http://schemas.openxmlformats.org/officeDocument/2006/relationships/image" Target="media/image153.jpeg"/><Relationship Id="rId152" Type="http://schemas.openxmlformats.org/officeDocument/2006/relationships/image" Target="media/image152.jpeg"/><Relationship Id="rId151" Type="http://schemas.openxmlformats.org/officeDocument/2006/relationships/image" Target="media/image151.jpeg"/><Relationship Id="rId150" Type="http://schemas.openxmlformats.org/officeDocument/2006/relationships/image" Target="media/image150.jpeg"/><Relationship Id="rId15" Type="http://schemas.openxmlformats.org/officeDocument/2006/relationships/image" Target="media/image15.jpeg"/><Relationship Id="rId149" Type="http://schemas.openxmlformats.org/officeDocument/2006/relationships/image" Target="media/image149.jpeg"/><Relationship Id="rId148" Type="http://schemas.openxmlformats.org/officeDocument/2006/relationships/image" Target="media/image148.jpeg"/><Relationship Id="rId147" Type="http://schemas.openxmlformats.org/officeDocument/2006/relationships/image" Target="media/image147.jpeg"/><Relationship Id="rId146" Type="http://schemas.openxmlformats.org/officeDocument/2006/relationships/image" Target="media/image146.jpeg"/><Relationship Id="rId145" Type="http://schemas.openxmlformats.org/officeDocument/2006/relationships/image" Target="media/image145.jpeg"/><Relationship Id="rId144" Type="http://schemas.openxmlformats.org/officeDocument/2006/relationships/image" Target="media/image144.jpeg"/><Relationship Id="rId143" Type="http://schemas.openxmlformats.org/officeDocument/2006/relationships/image" Target="media/image143.jpeg"/><Relationship Id="rId142" Type="http://schemas.openxmlformats.org/officeDocument/2006/relationships/image" Target="media/image142.jpeg"/><Relationship Id="rId141" Type="http://schemas.openxmlformats.org/officeDocument/2006/relationships/image" Target="media/image141.jpeg"/><Relationship Id="rId140" Type="http://schemas.openxmlformats.org/officeDocument/2006/relationships/image" Target="media/image140.jpeg"/><Relationship Id="rId14" Type="http://schemas.openxmlformats.org/officeDocument/2006/relationships/image" Target="media/image14.jpeg"/><Relationship Id="rId139" Type="http://schemas.openxmlformats.org/officeDocument/2006/relationships/image" Target="media/image139.jpeg"/><Relationship Id="rId138" Type="http://schemas.openxmlformats.org/officeDocument/2006/relationships/image" Target="media/image138.jpeg"/><Relationship Id="rId137" Type="http://schemas.openxmlformats.org/officeDocument/2006/relationships/image" Target="media/image137.jpeg"/><Relationship Id="rId136" Type="http://schemas.openxmlformats.org/officeDocument/2006/relationships/image" Target="media/image136.jpeg"/><Relationship Id="rId135" Type="http://schemas.openxmlformats.org/officeDocument/2006/relationships/image" Target="media/image135.jpeg"/><Relationship Id="rId134" Type="http://schemas.openxmlformats.org/officeDocument/2006/relationships/image" Target="media/image134.jpeg"/><Relationship Id="rId133" Type="http://schemas.openxmlformats.org/officeDocument/2006/relationships/image" Target="media/image133.jpeg"/><Relationship Id="rId132" Type="http://schemas.openxmlformats.org/officeDocument/2006/relationships/image" Target="media/image132.jpeg"/><Relationship Id="rId131" Type="http://schemas.openxmlformats.org/officeDocument/2006/relationships/image" Target="media/image131.jpeg"/><Relationship Id="rId130" Type="http://schemas.openxmlformats.org/officeDocument/2006/relationships/image" Target="media/image130.jpeg"/><Relationship Id="rId13" Type="http://schemas.openxmlformats.org/officeDocument/2006/relationships/image" Target="media/image13.jpeg"/><Relationship Id="rId129" Type="http://schemas.openxmlformats.org/officeDocument/2006/relationships/image" Target="media/image129.jpeg"/><Relationship Id="rId128" Type="http://schemas.openxmlformats.org/officeDocument/2006/relationships/image" Target="media/image128.jpeg"/><Relationship Id="rId127" Type="http://schemas.openxmlformats.org/officeDocument/2006/relationships/image" Target="media/image127.jpeg"/><Relationship Id="rId126" Type="http://schemas.openxmlformats.org/officeDocument/2006/relationships/image" Target="media/image126.jpeg"/><Relationship Id="rId125" Type="http://schemas.openxmlformats.org/officeDocument/2006/relationships/image" Target="media/image125.jpeg"/><Relationship Id="rId124" Type="http://schemas.openxmlformats.org/officeDocument/2006/relationships/image" Target="media/image124.jpeg"/><Relationship Id="rId123" Type="http://schemas.openxmlformats.org/officeDocument/2006/relationships/image" Target="media/image123.jpeg"/><Relationship Id="rId122" Type="http://schemas.openxmlformats.org/officeDocument/2006/relationships/image" Target="media/image122.jpeg"/><Relationship Id="rId121" Type="http://schemas.openxmlformats.org/officeDocument/2006/relationships/image" Target="media/image121.jpeg"/><Relationship Id="rId120" Type="http://schemas.openxmlformats.org/officeDocument/2006/relationships/image" Target="media/image120.jpeg"/><Relationship Id="rId12" Type="http://schemas.openxmlformats.org/officeDocument/2006/relationships/image" Target="media/image12.jpeg"/><Relationship Id="rId119" Type="http://schemas.openxmlformats.org/officeDocument/2006/relationships/image" Target="media/image119.jpeg"/><Relationship Id="rId118" Type="http://schemas.openxmlformats.org/officeDocument/2006/relationships/image" Target="media/image118.jpeg"/><Relationship Id="rId117" Type="http://schemas.openxmlformats.org/officeDocument/2006/relationships/image" Target="media/image117.jpeg"/><Relationship Id="rId116" Type="http://schemas.openxmlformats.org/officeDocument/2006/relationships/image" Target="media/image116.jpeg"/><Relationship Id="rId115" Type="http://schemas.openxmlformats.org/officeDocument/2006/relationships/image" Target="media/image115.jpeg"/><Relationship Id="rId114" Type="http://schemas.openxmlformats.org/officeDocument/2006/relationships/image" Target="media/image114.jpeg"/><Relationship Id="rId113" Type="http://schemas.openxmlformats.org/officeDocument/2006/relationships/image" Target="media/image113.jpeg"/><Relationship Id="rId112" Type="http://schemas.openxmlformats.org/officeDocument/2006/relationships/image" Target="media/image112.jpeg"/><Relationship Id="rId111" Type="http://schemas.openxmlformats.org/officeDocument/2006/relationships/image" Target="media/image111.jpeg"/><Relationship Id="rId110" Type="http://schemas.openxmlformats.org/officeDocument/2006/relationships/image" Target="media/image110.jpeg"/><Relationship Id="rId11" Type="http://schemas.openxmlformats.org/officeDocument/2006/relationships/image" Target="media/image11.jpeg"/><Relationship Id="rId109" Type="http://schemas.openxmlformats.org/officeDocument/2006/relationships/image" Target="media/image109.jpeg"/><Relationship Id="rId108" Type="http://schemas.openxmlformats.org/officeDocument/2006/relationships/image" Target="media/image108.jpeg"/><Relationship Id="rId107" Type="http://schemas.openxmlformats.org/officeDocument/2006/relationships/image" Target="media/image107.jpeg"/><Relationship Id="rId106" Type="http://schemas.openxmlformats.org/officeDocument/2006/relationships/image" Target="media/image106.jpeg"/><Relationship Id="rId105" Type="http://schemas.openxmlformats.org/officeDocument/2006/relationships/image" Target="media/image105.jpeg"/><Relationship Id="rId104" Type="http://schemas.openxmlformats.org/officeDocument/2006/relationships/image" Target="media/image104.jpeg"/><Relationship Id="rId103" Type="http://schemas.openxmlformats.org/officeDocument/2006/relationships/image" Target="media/image103.jpeg"/><Relationship Id="rId102" Type="http://schemas.openxmlformats.org/officeDocument/2006/relationships/image" Target="media/image102.jpeg"/><Relationship Id="rId101" Type="http://schemas.openxmlformats.org/officeDocument/2006/relationships/image" Target="media/image101.jpeg"/><Relationship Id="rId100" Type="http://schemas.openxmlformats.org/officeDocument/2006/relationships/image" Target="media/image100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5"/>
  <sheetViews>
    <sheetView tabSelected="1" workbookViewId="0">
      <pane ySplit="1" topLeftCell="A2" activePane="bottomLeft" state="frozen"/>
      <selection/>
      <selection pane="bottomLeft" activeCell="F3" sqref="F3"/>
    </sheetView>
  </sheetViews>
  <sheetFormatPr defaultColWidth="9" defaultRowHeight="13.5"/>
  <cols>
    <col min="1" max="1" width="10" customWidth="1"/>
    <col min="2" max="2" width="22" customWidth="1"/>
    <col min="3" max="3" width="20" customWidth="1"/>
    <col min="4" max="4" width="42" customWidth="1"/>
    <col min="5" max="5" width="18" customWidth="1"/>
    <col min="6" max="8" width="30" customWidth="1"/>
    <col min="9" max="9" width="14" customWidth="1"/>
  </cols>
  <sheetData>
    <row r="1" ht="1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91" customHeight="1" spans="1:9">
      <c r="A2" s="2">
        <v>45221</v>
      </c>
      <c r="B2" s="2" t="s">
        <v>9</v>
      </c>
      <c r="C2" s="2" t="s">
        <v>10</v>
      </c>
      <c r="D2" s="2" t="s">
        <v>11</v>
      </c>
      <c r="E2" s="2" t="s">
        <v>12</v>
      </c>
      <c r="F2" s="2" t="str">
        <f>_xlfn.DISPIMG("ID_CE6C00A0C4A34C10A6F2BCF54355E2C9",1)</f>
        <v>=DISPIMG("ID_CE6C00A0C4A34C10A6F2BCF54355E2C9",1)</v>
      </c>
      <c r="G2" s="2" t="str">
        <f>_xlfn.DISPIMG("ID_A7D7AE51D04B4912AFFC68F81223C6EF",1)</f>
        <v>=DISPIMG("ID_A7D7AE51D04B4912AFFC68F81223C6EF",1)</v>
      </c>
      <c r="H2" s="2" t="str">
        <f>_xlfn.DISPIMG("ID_1F67CFA7DE6B498DA215E64ADDDDD66B",1)</f>
        <v>=DISPIMG("ID_1F67CFA7DE6B498DA215E64ADDDDD66B",1)</v>
      </c>
      <c r="I2" s="3">
        <v>46235</v>
      </c>
    </row>
    <row r="3" ht="91" customHeight="1" spans="1:9">
      <c r="A3" s="2">
        <v>45222</v>
      </c>
      <c r="B3" s="2" t="s">
        <v>9</v>
      </c>
      <c r="C3" s="2" t="s">
        <v>10</v>
      </c>
      <c r="D3" s="2" t="s">
        <v>13</v>
      </c>
      <c r="E3" s="2" t="s">
        <v>12</v>
      </c>
      <c r="F3" s="2" t="str">
        <f>_xlfn.DISPIMG("ID_BC7AE4CB7404498FAAC9C2F705618308",1)</f>
        <v>=DISPIMG("ID_BC7AE4CB7404498FAAC9C2F705618308",1)</v>
      </c>
      <c r="G3" s="2"/>
      <c r="H3" s="2"/>
      <c r="I3" s="3">
        <v>46235</v>
      </c>
    </row>
    <row r="4" ht="15" spans="1:9">
      <c r="A4" s="2">
        <v>45182</v>
      </c>
      <c r="B4" s="2" t="s">
        <v>9</v>
      </c>
      <c r="C4" s="2" t="s">
        <v>10</v>
      </c>
      <c r="D4" s="2" t="s">
        <v>14</v>
      </c>
      <c r="E4" s="2" t="s">
        <v>15</v>
      </c>
      <c r="F4" s="2"/>
      <c r="G4" s="2"/>
      <c r="H4" s="2"/>
      <c r="I4" s="3">
        <v>46235</v>
      </c>
    </row>
    <row r="5" ht="91" customHeight="1" spans="1:9">
      <c r="A5" s="2">
        <v>45223</v>
      </c>
      <c r="B5" s="2" t="s">
        <v>9</v>
      </c>
      <c r="C5" s="2" t="s">
        <v>10</v>
      </c>
      <c r="D5" s="2" t="s">
        <v>16</v>
      </c>
      <c r="E5" s="2" t="s">
        <v>12</v>
      </c>
      <c r="F5" s="2" t="str">
        <f>_xlfn.DISPIMG("ID_B243C75AA8E9487496632E662FA0104D",1)</f>
        <v>=DISPIMG("ID_B243C75AA8E9487496632E662FA0104D",1)</v>
      </c>
      <c r="G5" s="2" t="str">
        <f>_xlfn.DISPIMG("ID_2DAB6DC393AC4C93B3C88402327FEF1F",1)</f>
        <v>=DISPIMG("ID_2DAB6DC393AC4C93B3C88402327FEF1F",1)</v>
      </c>
      <c r="H5" s="2" t="str">
        <f>_xlfn.DISPIMG("ID_EFEB0E31C3A843809497CD29C5A84211",1)</f>
        <v>=DISPIMG("ID_EFEB0E31C3A843809497CD29C5A84211",1)</v>
      </c>
      <c r="I5" s="3">
        <v>46235</v>
      </c>
    </row>
    <row r="6" ht="91" customHeight="1" spans="1:9">
      <c r="A6" s="2">
        <v>45224</v>
      </c>
      <c r="B6" s="2" t="s">
        <v>9</v>
      </c>
      <c r="C6" s="2" t="s">
        <v>10</v>
      </c>
      <c r="D6" s="2" t="s">
        <v>17</v>
      </c>
      <c r="E6" s="2" t="s">
        <v>12</v>
      </c>
      <c r="F6" s="2" t="str">
        <f>_xlfn.DISPIMG("ID_96B9C3CDA7D44C22B3C9D3EB70B16298",1)</f>
        <v>=DISPIMG("ID_96B9C3CDA7D44C22B3C9D3EB70B16298",1)</v>
      </c>
      <c r="G6" s="2" t="str">
        <f>_xlfn.DISPIMG("ID_133D76DBD9064D729D661FE005F8C0A1",1)</f>
        <v>=DISPIMG("ID_133D76DBD9064D729D661FE005F8C0A1",1)</v>
      </c>
      <c r="H6" s="2" t="str">
        <f>_xlfn.DISPIMG("ID_5565F156F1094125ACE44F866B73D7D2",1)</f>
        <v>=DISPIMG("ID_5565F156F1094125ACE44F866B73D7D2",1)</v>
      </c>
      <c r="I6" s="3">
        <v>46235</v>
      </c>
    </row>
    <row r="7" ht="91" customHeight="1" spans="1:9">
      <c r="A7" s="2">
        <v>45228</v>
      </c>
      <c r="B7" s="2" t="s">
        <v>9</v>
      </c>
      <c r="C7" s="2" t="s">
        <v>10</v>
      </c>
      <c r="D7" s="2" t="s">
        <v>18</v>
      </c>
      <c r="E7" s="2" t="s">
        <v>12</v>
      </c>
      <c r="F7" s="2" t="str">
        <f>_xlfn.DISPIMG("ID_34E81E181F554723BDCA7A6F7327EF9D",1)</f>
        <v>=DISPIMG("ID_34E81E181F554723BDCA7A6F7327EF9D",1)</v>
      </c>
      <c r="G7" s="2" t="str">
        <f>_xlfn.DISPIMG("ID_B314E7B29F4043FB95E8051C2DA96E19",1)</f>
        <v>=DISPIMG("ID_B314E7B29F4043FB95E8051C2DA96E19",1)</v>
      </c>
      <c r="H7" s="2" t="str">
        <f>_xlfn.DISPIMG("ID_88F4111FEE214C389017B1191B6EB7EE",1)</f>
        <v>=DISPIMG("ID_88F4111FEE214C389017B1191B6EB7EE",1)</v>
      </c>
      <c r="I7" s="3">
        <v>46235</v>
      </c>
    </row>
    <row r="8" ht="91" customHeight="1" spans="1:9">
      <c r="A8" s="2">
        <v>45225</v>
      </c>
      <c r="B8" s="2" t="s">
        <v>9</v>
      </c>
      <c r="C8" s="2" t="s">
        <v>10</v>
      </c>
      <c r="D8" s="2" t="s">
        <v>19</v>
      </c>
      <c r="E8" s="2" t="s">
        <v>12</v>
      </c>
      <c r="F8" s="2" t="str">
        <f>_xlfn.DISPIMG("ID_E0B59E96655C4C8D95096C2306002A49",1)</f>
        <v>=DISPIMG("ID_E0B59E96655C4C8D95096C2306002A49",1)</v>
      </c>
      <c r="G8" s="2" t="str">
        <f>_xlfn.DISPIMG("ID_08B8E745E579442CB10F6EE7717B949C",1)</f>
        <v>=DISPIMG("ID_08B8E745E579442CB10F6EE7717B949C",1)</v>
      </c>
      <c r="H8" s="2"/>
      <c r="I8" s="3">
        <v>46235</v>
      </c>
    </row>
    <row r="9" ht="91" customHeight="1" spans="1:9">
      <c r="A9" s="2">
        <v>45226</v>
      </c>
      <c r="B9" s="2" t="s">
        <v>9</v>
      </c>
      <c r="C9" s="2" t="s">
        <v>10</v>
      </c>
      <c r="D9" s="2" t="s">
        <v>20</v>
      </c>
      <c r="E9" s="2" t="s">
        <v>12</v>
      </c>
      <c r="F9" s="2" t="str">
        <f>_xlfn.DISPIMG("ID_0481E0C1A76A4F8F83A375F95AF0FF58",1)</f>
        <v>=DISPIMG("ID_0481E0C1A76A4F8F83A375F95AF0FF58",1)</v>
      </c>
      <c r="G9" s="2" t="str">
        <f>_xlfn.DISPIMG("ID_8B8D961EE32E44D0B5582888EC9E6A13",1)</f>
        <v>=DISPIMG("ID_8B8D961EE32E44D0B5582888EC9E6A13",1)</v>
      </c>
      <c r="H9" s="2" t="str">
        <f>_xlfn.DISPIMG("ID_7E40C53E241944B5867445B35A09816A",1)</f>
        <v>=DISPIMG("ID_7E40C53E241944B5867445B35A09816A",1)</v>
      </c>
      <c r="I9" s="3">
        <v>46235</v>
      </c>
    </row>
    <row r="10" ht="91" customHeight="1" spans="1:9">
      <c r="A10" s="2">
        <v>45227</v>
      </c>
      <c r="B10" s="2" t="s">
        <v>9</v>
      </c>
      <c r="C10" s="2" t="s">
        <v>10</v>
      </c>
      <c r="D10" s="2" t="s">
        <v>21</v>
      </c>
      <c r="E10" s="2" t="s">
        <v>12</v>
      </c>
      <c r="F10" s="2" t="str">
        <f>_xlfn.DISPIMG("ID_F2F00A07DAAB44ED851AD38FB4BB7300",1)</f>
        <v>=DISPIMG("ID_F2F00A07DAAB44ED851AD38FB4BB7300",1)</v>
      </c>
      <c r="G10" s="2" t="str">
        <f>_xlfn.DISPIMG("ID_F36EDB2CB9D54551A68D105E604CC766",1)</f>
        <v>=DISPIMG("ID_F36EDB2CB9D54551A68D105E604CC766",1)</v>
      </c>
      <c r="H10" s="2" t="str">
        <f>_xlfn.DISPIMG("ID_B4B9594DAF5548508C83AEBBAFD1D73A",1)</f>
        <v>=DISPIMG("ID_B4B9594DAF5548508C83AEBBAFD1D73A",1)</v>
      </c>
      <c r="I10" s="3">
        <v>46235</v>
      </c>
    </row>
    <row r="11" ht="91" customHeight="1" spans="1:9">
      <c r="A11" s="2">
        <v>45220</v>
      </c>
      <c r="B11" s="2" t="s">
        <v>9</v>
      </c>
      <c r="C11" s="2" t="s">
        <v>10</v>
      </c>
      <c r="D11" s="2" t="s">
        <v>22</v>
      </c>
      <c r="E11" s="2" t="s">
        <v>22</v>
      </c>
      <c r="F11" s="2" t="str">
        <f>_xlfn.DISPIMG("ID_00F914AF194B48E59C70CF8827F40669",1)</f>
        <v>=DISPIMG("ID_00F914AF194B48E59C70CF8827F40669",1)</v>
      </c>
      <c r="G11" s="2"/>
      <c r="H11" s="2"/>
      <c r="I11" s="3">
        <v>46235</v>
      </c>
    </row>
    <row r="12" ht="91" customHeight="1" spans="1:9">
      <c r="A12" s="2">
        <v>45409</v>
      </c>
      <c r="B12" s="2" t="s">
        <v>23</v>
      </c>
      <c r="C12" s="2" t="s">
        <v>10</v>
      </c>
      <c r="D12" s="2" t="s">
        <v>24</v>
      </c>
      <c r="E12" s="2" t="s">
        <v>25</v>
      </c>
      <c r="F12" s="2" t="str">
        <f>_xlfn.DISPIMG("ID_486486D4C0A94F2EBEAA03D0BCAEB9E5",1)</f>
        <v>=DISPIMG("ID_486486D4C0A94F2EBEAA03D0BCAEB9E5",1)</v>
      </c>
      <c r="G12" s="2"/>
      <c r="H12" s="2" t="str">
        <f>_xlfn.DISPIMG("ID_DBA72745447B4C26AC673AAB7D27E5BF",1)</f>
        <v>=DISPIMG("ID_DBA72745447B4C26AC673AAB7D27E5BF",1)</v>
      </c>
      <c r="I12" s="3">
        <v>46236</v>
      </c>
    </row>
    <row r="13" ht="116.5" customHeight="1" spans="1:9">
      <c r="A13" s="2">
        <v>45408</v>
      </c>
      <c r="B13" s="2" t="s">
        <v>23</v>
      </c>
      <c r="C13" s="2" t="s">
        <v>10</v>
      </c>
      <c r="D13" s="2" t="s">
        <v>26</v>
      </c>
      <c r="E13" s="2" t="s">
        <v>25</v>
      </c>
      <c r="F13" s="2"/>
      <c r="G13" s="2"/>
      <c r="H13" s="2" t="str">
        <f>_xlfn.DISPIMG("ID_F857F62F3E204BF993E9C804EC32EE6E",1)</f>
        <v>=DISPIMG("ID_F857F62F3E204BF993E9C804EC32EE6E",1)</v>
      </c>
      <c r="I13" s="3">
        <v>46236</v>
      </c>
    </row>
    <row r="14" ht="91" customHeight="1" spans="1:9">
      <c r="A14" s="2">
        <v>45403</v>
      </c>
      <c r="B14" s="2" t="s">
        <v>23</v>
      </c>
      <c r="C14" s="2" t="s">
        <v>10</v>
      </c>
      <c r="D14" s="2" t="s">
        <v>27</v>
      </c>
      <c r="E14" s="2" t="s">
        <v>25</v>
      </c>
      <c r="F14" s="2" t="str">
        <f>_xlfn.DISPIMG("ID_6372771BEA3E4F7B873CEE903028F870",1)</f>
        <v>=DISPIMG("ID_6372771BEA3E4F7B873CEE903028F870",1)</v>
      </c>
      <c r="G14" s="2"/>
      <c r="H14" s="2" t="str">
        <f>_xlfn.DISPIMG("ID_3E02A13BA9FC46AD97C3F7A322746B61",1)</f>
        <v>=DISPIMG("ID_3E02A13BA9FC46AD97C3F7A322746B61",1)</v>
      </c>
      <c r="I14" s="3">
        <v>46236</v>
      </c>
    </row>
    <row r="15" ht="91" customHeight="1" spans="1:9">
      <c r="A15" s="2">
        <v>45405</v>
      </c>
      <c r="B15" s="2" t="s">
        <v>23</v>
      </c>
      <c r="C15" s="2" t="s">
        <v>10</v>
      </c>
      <c r="D15" s="2" t="s">
        <v>28</v>
      </c>
      <c r="E15" s="2" t="s">
        <v>25</v>
      </c>
      <c r="F15" s="2" t="str">
        <f>_xlfn.DISPIMG("ID_01ED1A2FEBE74253BB4A1F6AEBD5248A",1)</f>
        <v>=DISPIMG("ID_01ED1A2FEBE74253BB4A1F6AEBD5248A",1)</v>
      </c>
      <c r="G15" s="2"/>
      <c r="H15" s="2" t="str">
        <f>_xlfn.DISPIMG("ID_D66E468D587A4722B7D925D732321A62",1)</f>
        <v>=DISPIMG("ID_D66E468D587A4722B7D925D732321A62",1)</v>
      </c>
      <c r="I15" s="3">
        <v>46236</v>
      </c>
    </row>
    <row r="16" ht="91" customHeight="1" spans="1:9">
      <c r="A16" s="2">
        <v>45406</v>
      </c>
      <c r="B16" s="2" t="s">
        <v>23</v>
      </c>
      <c r="C16" s="2" t="s">
        <v>10</v>
      </c>
      <c r="D16" s="2" t="s">
        <v>29</v>
      </c>
      <c r="E16" s="2" t="s">
        <v>25</v>
      </c>
      <c r="F16" s="2" t="str">
        <f>_xlfn.DISPIMG("ID_7A4743463FF74E59A19548ABE37EBD4D",1)</f>
        <v>=DISPIMG("ID_7A4743463FF74E59A19548ABE37EBD4D",1)</v>
      </c>
      <c r="G16" s="2"/>
      <c r="H16" s="2" t="str">
        <f>_xlfn.DISPIMG("ID_84A341F5245F4C8E8B353F8B5791FE73",1)</f>
        <v>=DISPIMG("ID_84A341F5245F4C8E8B353F8B5791FE73",1)</v>
      </c>
      <c r="I16" s="3">
        <v>46236</v>
      </c>
    </row>
    <row r="17" ht="91" customHeight="1" spans="1:9">
      <c r="A17" s="2">
        <v>45407</v>
      </c>
      <c r="B17" s="2" t="s">
        <v>23</v>
      </c>
      <c r="C17" s="2" t="s">
        <v>10</v>
      </c>
      <c r="D17" s="2" t="s">
        <v>30</v>
      </c>
      <c r="E17" s="2" t="s">
        <v>25</v>
      </c>
      <c r="F17" s="2" t="str">
        <f>_xlfn.DISPIMG("ID_EC473B14F621448A81CE0ABF8C5ECFB3",1)</f>
        <v>=DISPIMG("ID_EC473B14F621448A81CE0ABF8C5ECFB3",1)</v>
      </c>
      <c r="G17" s="2"/>
      <c r="H17" s="2" t="str">
        <f>_xlfn.DISPIMG("ID_0B25706E2A42425E85275DAF9058DD56",1)</f>
        <v>=DISPIMG("ID_0B25706E2A42425E85275DAF9058DD56",1)</v>
      </c>
      <c r="I17" s="3">
        <v>46236</v>
      </c>
    </row>
    <row r="18" ht="91" customHeight="1" spans="1:9">
      <c r="A18" s="2">
        <v>45401</v>
      </c>
      <c r="B18" s="2" t="s">
        <v>23</v>
      </c>
      <c r="C18" s="2" t="s">
        <v>10</v>
      </c>
      <c r="D18" s="2" t="s">
        <v>31</v>
      </c>
      <c r="E18" s="2" t="s">
        <v>25</v>
      </c>
      <c r="F18" s="2" t="str">
        <f>_xlfn.DISPIMG("ID_AA8B9ADCDE874450B039F30E632028C4",1)</f>
        <v>=DISPIMG("ID_AA8B9ADCDE874450B039F30E632028C4",1)</v>
      </c>
      <c r="G18" s="2" t="str">
        <f>_xlfn.DISPIMG("ID_BCBDA207869747A3822A3ACA628D55B6",1)</f>
        <v>=DISPIMG("ID_BCBDA207869747A3822A3ACA628D55B6",1)</v>
      </c>
      <c r="H18" s="2" t="str">
        <f>_xlfn.DISPIMG("ID_346DD5F05B994943BCC6E97A7DC70D2E",1)</f>
        <v>=DISPIMG("ID_346DD5F05B994943BCC6E97A7DC70D2E",1)</v>
      </c>
      <c r="I18" s="3">
        <v>46236</v>
      </c>
    </row>
    <row r="19" ht="91" customHeight="1" spans="1:9">
      <c r="A19" s="2">
        <v>45400</v>
      </c>
      <c r="B19" s="2" t="s">
        <v>23</v>
      </c>
      <c r="C19" s="2" t="s">
        <v>10</v>
      </c>
      <c r="D19" s="2" t="s">
        <v>32</v>
      </c>
      <c r="E19" s="2" t="s">
        <v>25</v>
      </c>
      <c r="F19" s="2" t="str">
        <f>_xlfn.DISPIMG("ID_DC5DBFE44584409784466E1D9F6B83A0",1)</f>
        <v>=DISPIMG("ID_DC5DBFE44584409784466E1D9F6B83A0",1)</v>
      </c>
      <c r="G19" s="2"/>
      <c r="H19" s="2" t="str">
        <f>_xlfn.DISPIMG("ID_423A0D8BA3A94EF7AB7C99151CBED73D",1)</f>
        <v>=DISPIMG("ID_423A0D8BA3A94EF7AB7C99151CBED73D",1)</v>
      </c>
      <c r="I19" s="3">
        <v>46236</v>
      </c>
    </row>
    <row r="20" ht="91" customHeight="1" spans="1:9">
      <c r="A20" s="2">
        <v>45399</v>
      </c>
      <c r="B20" s="2" t="s">
        <v>23</v>
      </c>
      <c r="C20" s="2" t="s">
        <v>10</v>
      </c>
      <c r="D20" s="2" t="s">
        <v>33</v>
      </c>
      <c r="E20" s="2" t="s">
        <v>25</v>
      </c>
      <c r="F20" s="2" t="str">
        <f>_xlfn.DISPIMG("ID_CD977672729B414BB75F870E57267F77",1)</f>
        <v>=DISPIMG("ID_CD977672729B414BB75F870E57267F77",1)</v>
      </c>
      <c r="G20" s="2" t="str">
        <f>_xlfn.DISPIMG("ID_E99BCCE9D5D44B1681F459F6D2DD5F7A",1)</f>
        <v>=DISPIMG("ID_E99BCCE9D5D44B1681F459F6D2DD5F7A",1)</v>
      </c>
      <c r="H20" s="2" t="str">
        <f>_xlfn.DISPIMG("ID_ED1693400CE547B0AC9A6B99523879C9",1)</f>
        <v>=DISPIMG("ID_ED1693400CE547B0AC9A6B99523879C9",1)</v>
      </c>
      <c r="I20" s="3">
        <v>46236</v>
      </c>
    </row>
    <row r="21" ht="91" customHeight="1" spans="1:9">
      <c r="A21" s="2">
        <v>45397</v>
      </c>
      <c r="B21" s="2" t="s">
        <v>23</v>
      </c>
      <c r="C21" s="2" t="s">
        <v>10</v>
      </c>
      <c r="D21" s="2" t="s">
        <v>34</v>
      </c>
      <c r="E21" s="2" t="s">
        <v>35</v>
      </c>
      <c r="F21" s="2" t="str">
        <f>_xlfn.DISPIMG("ID_504CC77865134816AADCE4512AC4BB84",1)</f>
        <v>=DISPIMG("ID_504CC77865134816AADCE4512AC4BB84",1)</v>
      </c>
      <c r="G21" s="2" t="str">
        <f>_xlfn.DISPIMG("ID_F0959DDFF6B644A189F0D718A43CA18A",1)</f>
        <v>=DISPIMG("ID_F0959DDFF6B644A189F0D718A43CA18A",1)</v>
      </c>
      <c r="H21" s="2" t="str">
        <f>_xlfn.DISPIMG("ID_9BB0E54F9F374A95A3EDE5F5D55AC8BC",1)</f>
        <v>=DISPIMG("ID_9BB0E54F9F374A95A3EDE5F5D55AC8BC",1)</v>
      </c>
      <c r="I21" s="3">
        <v>46236</v>
      </c>
    </row>
    <row r="22" ht="91" customHeight="1" spans="1:9">
      <c r="A22" s="2">
        <v>45396</v>
      </c>
      <c r="B22" s="2" t="s">
        <v>23</v>
      </c>
      <c r="C22" s="2" t="s">
        <v>10</v>
      </c>
      <c r="D22" s="2" t="s">
        <v>36</v>
      </c>
      <c r="E22" s="2" t="s">
        <v>25</v>
      </c>
      <c r="F22" s="2" t="str">
        <f>_xlfn.DISPIMG("ID_F031355EAC8A403CA219D18B377BF84E",1)</f>
        <v>=DISPIMG("ID_F031355EAC8A403CA219D18B377BF84E",1)</v>
      </c>
      <c r="G22" s="2" t="str">
        <f>_xlfn.DISPIMG("ID_904C5B36AAAE4AC5B82B00AC5C6CFE82",1)</f>
        <v>=DISPIMG("ID_904C5B36AAAE4AC5B82B00AC5C6CFE82",1)</v>
      </c>
      <c r="H22" s="2" t="str">
        <f>_xlfn.DISPIMG("ID_8A993437355749858286CD03BFA13508",1)</f>
        <v>=DISPIMG("ID_8A993437355749858286CD03BFA13508",1)</v>
      </c>
      <c r="I22" s="3">
        <v>46236</v>
      </c>
    </row>
    <row r="23" ht="91" customHeight="1" spans="1:9">
      <c r="A23" s="2">
        <v>45738</v>
      </c>
      <c r="B23" s="2" t="s">
        <v>23</v>
      </c>
      <c r="C23" s="2" t="s">
        <v>10</v>
      </c>
      <c r="D23" s="2" t="s">
        <v>37</v>
      </c>
      <c r="E23" s="2" t="s">
        <v>25</v>
      </c>
      <c r="F23" s="2" t="str">
        <f>_xlfn.DISPIMG("ID_55188617B64B487AACFCF41D1069CCDB",1)</f>
        <v>=DISPIMG("ID_55188617B64B487AACFCF41D1069CCDB",1)</v>
      </c>
      <c r="G23" s="2"/>
      <c r="H23" s="2" t="str">
        <f>_xlfn.DISPIMG("ID_6782C2C7933847878A0BC89139448051",1)</f>
        <v>=DISPIMG("ID_6782C2C7933847878A0BC89139448051",1)</v>
      </c>
      <c r="I23" s="3">
        <v>46237</v>
      </c>
    </row>
    <row r="24" ht="91" customHeight="1" spans="1:9">
      <c r="A24" s="2">
        <v>45736</v>
      </c>
      <c r="B24" s="2" t="s">
        <v>23</v>
      </c>
      <c r="C24" s="2" t="s">
        <v>10</v>
      </c>
      <c r="D24" s="2" t="s">
        <v>38</v>
      </c>
      <c r="E24" s="2" t="s">
        <v>25</v>
      </c>
      <c r="F24" s="2" t="str">
        <f>_xlfn.DISPIMG("ID_25261AE0F81E4CC8895659068525E79E",1)</f>
        <v>=DISPIMG("ID_25261AE0F81E4CC8895659068525E79E",1)</v>
      </c>
      <c r="G24" s="2"/>
      <c r="H24" s="2" t="str">
        <f>_xlfn.DISPIMG("ID_1EDB04070A164A5197101CC2157110B7",1)</f>
        <v>=DISPIMG("ID_1EDB04070A164A5197101CC2157110B7",1)</v>
      </c>
      <c r="I24" s="3">
        <v>46237</v>
      </c>
    </row>
    <row r="25" ht="91" customHeight="1" spans="1:9">
      <c r="A25" s="2">
        <v>45968</v>
      </c>
      <c r="B25" s="2" t="s">
        <v>23</v>
      </c>
      <c r="C25" s="2" t="s">
        <v>10</v>
      </c>
      <c r="D25" s="2" t="s">
        <v>24</v>
      </c>
      <c r="E25" s="2" t="s">
        <v>39</v>
      </c>
      <c r="F25" s="2" t="str">
        <f>_xlfn.DISPIMG("ID_E8A78C8568284E78A7DA82E16A30A3E6",1)</f>
        <v>=DISPIMG("ID_E8A78C8568284E78A7DA82E16A30A3E6",1)</v>
      </c>
      <c r="G25" s="2"/>
      <c r="H25" s="2" t="str">
        <f>_xlfn.DISPIMG("ID_B544DAB7ABD64F378AC6C34530182F9E",1)</f>
        <v>=DISPIMG("ID_B544DAB7ABD64F378AC6C34530182F9E",1)</v>
      </c>
      <c r="I25" s="3">
        <v>46238</v>
      </c>
    </row>
    <row r="26" ht="91" customHeight="1" spans="1:9">
      <c r="A26" s="2">
        <v>45967</v>
      </c>
      <c r="B26" s="2" t="s">
        <v>23</v>
      </c>
      <c r="C26" s="2" t="s">
        <v>10</v>
      </c>
      <c r="D26" s="2" t="s">
        <v>26</v>
      </c>
      <c r="E26" s="2" t="s">
        <v>39</v>
      </c>
      <c r="F26" s="2" t="str">
        <f>_xlfn.DISPIMG("ID_159D8A80ECCB49B8857BE2BE8AD2896E",1)</f>
        <v>=DISPIMG("ID_159D8A80ECCB49B8857BE2BE8AD2896E",1)</v>
      </c>
      <c r="G26" s="2"/>
      <c r="H26" s="2" t="str">
        <f>_xlfn.DISPIMG("ID_28979F91A132422591404808D276FF00",1)</f>
        <v>=DISPIMG("ID_28979F91A132422591404808D276FF00",1)</v>
      </c>
      <c r="I26" s="3">
        <v>46238</v>
      </c>
    </row>
    <row r="27" ht="91" customHeight="1" spans="1:9">
      <c r="A27" s="2">
        <v>45976</v>
      </c>
      <c r="B27" s="2" t="s">
        <v>23</v>
      </c>
      <c r="C27" s="2" t="s">
        <v>10</v>
      </c>
      <c r="D27" s="2" t="s">
        <v>27</v>
      </c>
      <c r="E27" s="2" t="s">
        <v>39</v>
      </c>
      <c r="F27" s="2" t="str">
        <f>_xlfn.DISPIMG("ID_9ABEF7DD21154198858BE6D7F965E346",1)</f>
        <v>=DISPIMG("ID_9ABEF7DD21154198858BE6D7F965E346",1)</v>
      </c>
      <c r="G27" s="2"/>
      <c r="H27" s="2" t="str">
        <f>_xlfn.DISPIMG("ID_6A639E5CF2164ACDA232C3B07BBB52CD",1)</f>
        <v>=DISPIMG("ID_6A639E5CF2164ACDA232C3B07BBB52CD",1)</v>
      </c>
      <c r="I27" s="3">
        <v>46238</v>
      </c>
    </row>
    <row r="28" ht="91" customHeight="1" spans="1:9">
      <c r="A28" s="2">
        <v>45977</v>
      </c>
      <c r="B28" s="2" t="s">
        <v>23</v>
      </c>
      <c r="C28" s="2" t="s">
        <v>10</v>
      </c>
      <c r="D28" s="2" t="s">
        <v>28</v>
      </c>
      <c r="E28" s="2" t="s">
        <v>39</v>
      </c>
      <c r="F28" s="2" t="str">
        <f>_xlfn.DISPIMG("ID_DFB7912FB0514DADB8A0326D59CC5EFA",1)</f>
        <v>=DISPIMG("ID_DFB7912FB0514DADB8A0326D59CC5EFA",1)</v>
      </c>
      <c r="G28" s="2"/>
      <c r="H28" s="2" t="str">
        <f>_xlfn.DISPIMG("ID_33B33E13AA6944C9A996647F987F64F1",1)</f>
        <v>=DISPIMG("ID_33B33E13AA6944C9A996647F987F64F1",1)</v>
      </c>
      <c r="I28" s="3">
        <v>46238</v>
      </c>
    </row>
    <row r="29" ht="91" customHeight="1" spans="1:9">
      <c r="A29" s="2">
        <v>45978</v>
      </c>
      <c r="B29" s="2" t="s">
        <v>23</v>
      </c>
      <c r="C29" s="2" t="s">
        <v>10</v>
      </c>
      <c r="D29" s="2" t="s">
        <v>29</v>
      </c>
      <c r="E29" s="2" t="s">
        <v>39</v>
      </c>
      <c r="F29" s="2" t="str">
        <f>_xlfn.DISPIMG("ID_A141B6DEE6504935A1525DA8D0102A07",1)</f>
        <v>=DISPIMG("ID_A141B6DEE6504935A1525DA8D0102A07",1)</v>
      </c>
      <c r="G29" s="2"/>
      <c r="H29" s="2" t="str">
        <f>_xlfn.DISPIMG("ID_A3F8658B9949491F9C8F536448B3BE1F",1)</f>
        <v>=DISPIMG("ID_A3F8658B9949491F9C8F536448B3BE1F",1)</v>
      </c>
      <c r="I29" s="3">
        <v>46238</v>
      </c>
    </row>
    <row r="30" ht="91" customHeight="1" spans="1:9">
      <c r="A30" s="2">
        <v>45979</v>
      </c>
      <c r="B30" s="2" t="s">
        <v>23</v>
      </c>
      <c r="C30" s="2" t="s">
        <v>10</v>
      </c>
      <c r="D30" s="2" t="s">
        <v>30</v>
      </c>
      <c r="E30" s="2" t="s">
        <v>39</v>
      </c>
      <c r="F30" s="2" t="str">
        <f>_xlfn.DISPIMG("ID_665C2995676044F78625A0A778FB3A7B",1)</f>
        <v>=DISPIMG("ID_665C2995676044F78625A0A778FB3A7B",1)</v>
      </c>
      <c r="G30" s="2"/>
      <c r="H30" s="2" t="str">
        <f>_xlfn.DISPIMG("ID_01ED70AD98A94E39BDB4D2551D94F4B0",1)</f>
        <v>=DISPIMG("ID_01ED70AD98A94E39BDB4D2551D94F4B0",1)</v>
      </c>
      <c r="I30" s="3">
        <v>46238</v>
      </c>
    </row>
    <row r="31" ht="91" customHeight="1" spans="1:9">
      <c r="A31" s="2">
        <v>45975</v>
      </c>
      <c r="B31" s="2" t="s">
        <v>23</v>
      </c>
      <c r="C31" s="2" t="s">
        <v>10</v>
      </c>
      <c r="D31" s="2" t="s">
        <v>31</v>
      </c>
      <c r="E31" s="2" t="s">
        <v>25</v>
      </c>
      <c r="F31" s="2" t="str">
        <f>_xlfn.DISPIMG("ID_97B8DE9438A948E8AFEA7D46276EF927",1)</f>
        <v>=DISPIMG("ID_97B8DE9438A948E8AFEA7D46276EF927",1)</v>
      </c>
      <c r="G31" s="2" t="str">
        <f>_xlfn.DISPIMG("ID_C43C31A9EA6F4A8DAD419F4BAEE8F372",1)</f>
        <v>=DISPIMG("ID_C43C31A9EA6F4A8DAD419F4BAEE8F372",1)</v>
      </c>
      <c r="H31" s="2" t="str">
        <f>_xlfn.DISPIMG("ID_0D89DBC1EEB24A388D6225F16E4573C0",1)</f>
        <v>=DISPIMG("ID_0D89DBC1EEB24A388D6225F16E4573C0",1)</v>
      </c>
      <c r="I31" s="3">
        <v>46238</v>
      </c>
    </row>
    <row r="32" ht="91" customHeight="1" spans="1:9">
      <c r="A32" s="2">
        <v>45973</v>
      </c>
      <c r="B32" s="2" t="s">
        <v>23</v>
      </c>
      <c r="C32" s="2" t="s">
        <v>10</v>
      </c>
      <c r="D32" s="2" t="s">
        <v>32</v>
      </c>
      <c r="E32" s="2" t="s">
        <v>25</v>
      </c>
      <c r="F32" s="2" t="str">
        <f>_xlfn.DISPIMG("ID_77FF2EBA96C042CC970C05936DAD7972",1)</f>
        <v>=DISPIMG("ID_77FF2EBA96C042CC970C05936DAD7972",1)</v>
      </c>
      <c r="G32" s="2"/>
      <c r="H32" s="2" t="str">
        <f>_xlfn.DISPIMG("ID_5A68AF6AA50A4537B35E72827FAEF263",1)</f>
        <v>=DISPIMG("ID_5A68AF6AA50A4537B35E72827FAEF263",1)</v>
      </c>
      <c r="I32" s="3">
        <v>46238</v>
      </c>
    </row>
    <row r="33" ht="91" customHeight="1" spans="1:9">
      <c r="A33" s="2">
        <v>45972</v>
      </c>
      <c r="B33" s="2" t="s">
        <v>23</v>
      </c>
      <c r="C33" s="2" t="s">
        <v>10</v>
      </c>
      <c r="D33" s="2" t="s">
        <v>33</v>
      </c>
      <c r="E33" s="2" t="s">
        <v>25</v>
      </c>
      <c r="F33" s="2" t="str">
        <f>_xlfn.DISPIMG("ID_6059D17444AC4EF4A03F70F4FC3686F0",1)</f>
        <v>=DISPIMG("ID_6059D17444AC4EF4A03F70F4FC3686F0",1)</v>
      </c>
      <c r="G33" s="2" t="str">
        <f>_xlfn.DISPIMG("ID_272B67ED175E4D7CA15516F9AE40F755",1)</f>
        <v>=DISPIMG("ID_272B67ED175E4D7CA15516F9AE40F755",1)</v>
      </c>
      <c r="H33" s="2" t="str">
        <f>_xlfn.DISPIMG("ID_F8F959BB89054749910C82B6BAA1DCB6",1)</f>
        <v>=DISPIMG("ID_F8F959BB89054749910C82B6BAA1DCB6",1)</v>
      </c>
      <c r="I33" s="3">
        <v>46238</v>
      </c>
    </row>
    <row r="34" ht="91" customHeight="1" spans="1:9">
      <c r="A34" s="2">
        <v>45970</v>
      </c>
      <c r="B34" s="2" t="s">
        <v>23</v>
      </c>
      <c r="C34" s="2" t="s">
        <v>10</v>
      </c>
      <c r="D34" s="2" t="s">
        <v>34</v>
      </c>
      <c r="E34" s="2" t="s">
        <v>25</v>
      </c>
      <c r="F34" s="2" t="str">
        <f>_xlfn.DISPIMG("ID_FE8B698AC30141188DA177CB80F849F3",1)</f>
        <v>=DISPIMG("ID_FE8B698AC30141188DA177CB80F849F3",1)</v>
      </c>
      <c r="G34" s="2" t="str">
        <f>_xlfn.DISPIMG("ID_C5D4D045D722498582C249F10A783758",1)</f>
        <v>=DISPIMG("ID_C5D4D045D722498582C249F10A783758",1)</v>
      </c>
      <c r="H34" s="2" t="str">
        <f>_xlfn.DISPIMG("ID_0900E4C1FA4940B8B456F22882EB5C4D",1)</f>
        <v>=DISPIMG("ID_0900E4C1FA4940B8B456F22882EB5C4D",1)</v>
      </c>
      <c r="I34" s="3">
        <v>46238</v>
      </c>
    </row>
    <row r="35" ht="91" customHeight="1" spans="1:9">
      <c r="A35" s="2">
        <v>45980</v>
      </c>
      <c r="B35" s="2" t="s">
        <v>23</v>
      </c>
      <c r="C35" s="2" t="s">
        <v>10</v>
      </c>
      <c r="D35" s="2" t="s">
        <v>36</v>
      </c>
      <c r="E35" s="2" t="s">
        <v>25</v>
      </c>
      <c r="F35" s="2" t="str">
        <f>_xlfn.DISPIMG("ID_5491DB46640D4C70B0404810D1045563",1)</f>
        <v>=DISPIMG("ID_5491DB46640D4C70B0404810D1045563",1)</v>
      </c>
      <c r="G35" s="2" t="str">
        <f>_xlfn.DISPIMG("ID_6A91655349BF4CEFAAB44460750F500F",1)</f>
        <v>=DISPIMG("ID_6A91655349BF4CEFAAB44460750F500F",1)</v>
      </c>
      <c r="H35" s="2" t="str">
        <f>_xlfn.DISPIMG("ID_ADCE8590F82E4C8FA76977D8A142DA8C",1)</f>
        <v>=DISPIMG("ID_ADCE8590F82E4C8FA76977D8A142DA8C",1)</v>
      </c>
      <c r="I35" s="3">
        <v>46238</v>
      </c>
    </row>
    <row r="36" ht="91" customHeight="1" spans="1:9">
      <c r="A36" s="2">
        <v>46235</v>
      </c>
      <c r="B36" s="2" t="s">
        <v>23</v>
      </c>
      <c r="C36" s="2" t="s">
        <v>10</v>
      </c>
      <c r="D36" s="2" t="s">
        <v>37</v>
      </c>
      <c r="E36" s="2" t="s">
        <v>39</v>
      </c>
      <c r="F36" s="2" t="str">
        <f>_xlfn.DISPIMG("ID_A06EE50317494D62B528E5A59378A0C7",1)</f>
        <v>=DISPIMG("ID_A06EE50317494D62B528E5A59378A0C7",1)</v>
      </c>
      <c r="G36" s="2" t="str">
        <f>_xlfn.DISPIMG("ID_7F0EC544A68A447D9898B28068A5F67D",1)</f>
        <v>=DISPIMG("ID_7F0EC544A68A447D9898B28068A5F67D",1)</v>
      </c>
      <c r="H36" s="2" t="str">
        <f>_xlfn.DISPIMG("ID_BF69CF125CBA47A59DF983793779B77D",1)</f>
        <v>=DISPIMG("ID_BF69CF125CBA47A59DF983793779B77D",1)</v>
      </c>
      <c r="I36" s="3">
        <v>46239</v>
      </c>
    </row>
    <row r="37" ht="91" customHeight="1" spans="1:9">
      <c r="A37" s="2">
        <v>46233</v>
      </c>
      <c r="B37" s="2" t="s">
        <v>23</v>
      </c>
      <c r="C37" s="2" t="s">
        <v>10</v>
      </c>
      <c r="D37" s="2" t="s">
        <v>38</v>
      </c>
      <c r="E37" s="2" t="s">
        <v>25</v>
      </c>
      <c r="F37" s="2" t="str">
        <f>_xlfn.DISPIMG("ID_13D592E0AEAE4037A238C8C78ED8C1BD",1)</f>
        <v>=DISPIMG("ID_13D592E0AEAE4037A238C8C78ED8C1BD",1)</v>
      </c>
      <c r="G37" s="2"/>
      <c r="H37" s="2" t="str">
        <f>_xlfn.DISPIMG("ID_A3B458E327454DC994237747AD7939C1",1)</f>
        <v>=DISPIMG("ID_A3B458E327454DC994237747AD7939C1",1)</v>
      </c>
      <c r="I37" s="3">
        <v>46239</v>
      </c>
    </row>
    <row r="38" ht="91" customHeight="1" spans="1:9">
      <c r="A38" s="2">
        <v>46231</v>
      </c>
      <c r="B38" s="2" t="s">
        <v>23</v>
      </c>
      <c r="C38" s="2" t="s">
        <v>10</v>
      </c>
      <c r="D38" s="2" t="s">
        <v>24</v>
      </c>
      <c r="E38" s="2" t="s">
        <v>25</v>
      </c>
      <c r="F38" s="2" t="str">
        <f>_xlfn.DISPIMG("ID_583AEBB89A3B4C14B1A6D10019468686",1)</f>
        <v>=DISPIMG("ID_583AEBB89A3B4C14B1A6D10019468686",1)</v>
      </c>
      <c r="G38" s="2"/>
      <c r="H38" s="2" t="str">
        <f>_xlfn.DISPIMG("ID_39257C6D7AD74FA9AA0717A033C54989",1)</f>
        <v>=DISPIMG("ID_39257C6D7AD74FA9AA0717A033C54989",1)</v>
      </c>
      <c r="I38" s="3">
        <v>46239</v>
      </c>
    </row>
    <row r="39" ht="91" customHeight="1" spans="1:9">
      <c r="A39" s="2">
        <v>46230</v>
      </c>
      <c r="B39" s="2" t="s">
        <v>23</v>
      </c>
      <c r="C39" s="2" t="s">
        <v>10</v>
      </c>
      <c r="D39" s="2" t="s">
        <v>26</v>
      </c>
      <c r="E39" s="2" t="s">
        <v>25</v>
      </c>
      <c r="F39" s="2" t="str">
        <f>_xlfn.DISPIMG("ID_054C674291F744509E9FF9B72D836441",1)</f>
        <v>=DISPIMG("ID_054C674291F744509E9FF9B72D836441",1)</v>
      </c>
      <c r="G39" s="2"/>
      <c r="H39" s="2" t="str">
        <f>_xlfn.DISPIMG("ID_7DB12FF0DF044A7C85A1A63D8E8AD297",1)</f>
        <v>=DISPIMG("ID_7DB12FF0DF044A7C85A1A63D8E8AD297",1)</v>
      </c>
      <c r="I39" s="3">
        <v>46239</v>
      </c>
    </row>
    <row r="40" ht="91" customHeight="1" spans="1:9">
      <c r="A40" s="2">
        <v>46246</v>
      </c>
      <c r="B40" s="2" t="s">
        <v>23</v>
      </c>
      <c r="C40" s="2" t="s">
        <v>10</v>
      </c>
      <c r="D40" s="2" t="s">
        <v>27</v>
      </c>
      <c r="E40" s="2" t="s">
        <v>39</v>
      </c>
      <c r="F40" s="2" t="str">
        <f>_xlfn.DISPIMG("ID_4BD7072F82204E7CB6F9977C0DC03D8A",1)</f>
        <v>=DISPIMG("ID_4BD7072F82204E7CB6F9977C0DC03D8A",1)</v>
      </c>
      <c r="G40" s="2"/>
      <c r="H40" s="2" t="str">
        <f>_xlfn.DISPIMG("ID_AB8453D5E6704148AFA74DBAC3AB55CB",1)</f>
        <v>=DISPIMG("ID_AB8453D5E6704148AFA74DBAC3AB55CB",1)</v>
      </c>
      <c r="I40" s="3">
        <v>46239</v>
      </c>
    </row>
    <row r="41" ht="91" customHeight="1" spans="1:9">
      <c r="A41" s="2">
        <v>46248</v>
      </c>
      <c r="B41" s="2" t="s">
        <v>23</v>
      </c>
      <c r="C41" s="2" t="s">
        <v>10</v>
      </c>
      <c r="D41" s="2" t="s">
        <v>28</v>
      </c>
      <c r="E41" s="2" t="s">
        <v>39</v>
      </c>
      <c r="F41" s="2" t="str">
        <f>_xlfn.DISPIMG("ID_90D397E34251445EBE756F891CB85CB0",1)</f>
        <v>=DISPIMG("ID_90D397E34251445EBE756F891CB85CB0",1)</v>
      </c>
      <c r="G41" s="2"/>
      <c r="H41" s="2" t="str">
        <f>_xlfn.DISPIMG("ID_031D7350B4AF4DA5BDCC53C65870AA77",1)</f>
        <v>=DISPIMG("ID_031D7350B4AF4DA5BDCC53C65870AA77",1)</v>
      </c>
      <c r="I41" s="3">
        <v>46239</v>
      </c>
    </row>
    <row r="42" ht="91" customHeight="1" spans="1:9">
      <c r="A42" s="2">
        <v>46257</v>
      </c>
      <c r="B42" s="2" t="s">
        <v>23</v>
      </c>
      <c r="C42" s="2" t="s">
        <v>10</v>
      </c>
      <c r="D42" s="2" t="s">
        <v>29</v>
      </c>
      <c r="E42" s="2" t="s">
        <v>39</v>
      </c>
      <c r="F42" s="2" t="str">
        <f>_xlfn.DISPIMG("ID_D03EC8CEFC174B9EA01CF17AC591A9FA",1)</f>
        <v>=DISPIMG("ID_D03EC8CEFC174B9EA01CF17AC591A9FA",1)</v>
      </c>
      <c r="G42" s="2"/>
      <c r="H42" s="2" t="str">
        <f>_xlfn.DISPIMG("ID_B8DB10BC4BD049BDBAD2936D248AAD43",1)</f>
        <v>=DISPIMG("ID_B8DB10BC4BD049BDBAD2936D248AAD43",1)</v>
      </c>
      <c r="I42" s="3">
        <v>46239</v>
      </c>
    </row>
    <row r="43" ht="91" customHeight="1" spans="1:9">
      <c r="A43" s="2">
        <v>46259</v>
      </c>
      <c r="B43" s="2" t="s">
        <v>23</v>
      </c>
      <c r="C43" s="2" t="s">
        <v>10</v>
      </c>
      <c r="D43" s="2" t="s">
        <v>30</v>
      </c>
      <c r="E43" s="2" t="s">
        <v>25</v>
      </c>
      <c r="F43" s="2" t="str">
        <f>_xlfn.DISPIMG("ID_55ECA3EC15ED4F7696B30FACA5ADC08A",1)</f>
        <v>=DISPIMG("ID_55ECA3EC15ED4F7696B30FACA5ADC08A",1)</v>
      </c>
      <c r="G43" s="2"/>
      <c r="H43" s="2" t="str">
        <f>_xlfn.DISPIMG("ID_B6E1D4422C5A46439E96B1DC05623640",1)</f>
        <v>=DISPIMG("ID_B6E1D4422C5A46439E96B1DC05623640",1)</v>
      </c>
      <c r="I43" s="3">
        <v>46239</v>
      </c>
    </row>
    <row r="44" ht="91" customHeight="1" spans="1:9">
      <c r="A44" s="2">
        <v>46244</v>
      </c>
      <c r="B44" s="2" t="s">
        <v>23</v>
      </c>
      <c r="C44" s="2" t="s">
        <v>10</v>
      </c>
      <c r="D44" s="2" t="s">
        <v>31</v>
      </c>
      <c r="E44" s="2" t="s">
        <v>25</v>
      </c>
      <c r="F44" s="2" t="str">
        <f>_xlfn.DISPIMG("ID_64ACFBCC8CAB473D86751DC4BC616D55",1)</f>
        <v>=DISPIMG("ID_64ACFBCC8CAB473D86751DC4BC616D55",1)</v>
      </c>
      <c r="G44" s="2" t="str">
        <f>_xlfn.DISPIMG("ID_401EC87C019C44169F8C61FFBCC152D3",1)</f>
        <v>=DISPIMG("ID_401EC87C019C44169F8C61FFBCC152D3",1)</v>
      </c>
      <c r="H44" s="2" t="str">
        <f>_xlfn.DISPIMG("ID_C2ECBB03D650454587EFE2E2E59C23C6",1)</f>
        <v>=DISPIMG("ID_C2ECBB03D650454587EFE2E2E59C23C6",1)</v>
      </c>
      <c r="I44" s="3">
        <v>46239</v>
      </c>
    </row>
    <row r="45" ht="91" customHeight="1" spans="1:9">
      <c r="A45" s="2">
        <v>46243</v>
      </c>
      <c r="B45" s="2" t="s">
        <v>23</v>
      </c>
      <c r="C45" s="2" t="s">
        <v>10</v>
      </c>
      <c r="D45" s="2" t="s">
        <v>32</v>
      </c>
      <c r="E45" s="2" t="s">
        <v>25</v>
      </c>
      <c r="F45" s="2" t="str">
        <f>_xlfn.DISPIMG("ID_57134D612339460D916C063CF185B9BC",1)</f>
        <v>=DISPIMG("ID_57134D612339460D916C063CF185B9BC",1)</v>
      </c>
      <c r="G45" s="2"/>
      <c r="H45" s="2" t="str">
        <f>_xlfn.DISPIMG("ID_C3F865E8CC4143149A02D9DEFD674B9A",1)</f>
        <v>=DISPIMG("ID_C3F865E8CC4143149A02D9DEFD674B9A",1)</v>
      </c>
      <c r="I45" s="3">
        <v>46239</v>
      </c>
    </row>
    <row r="46" ht="91" customHeight="1" spans="1:9">
      <c r="A46" s="2">
        <v>46240</v>
      </c>
      <c r="B46" s="2" t="s">
        <v>23</v>
      </c>
      <c r="C46" s="2" t="s">
        <v>10</v>
      </c>
      <c r="D46" s="2" t="s">
        <v>33</v>
      </c>
      <c r="E46" s="2" t="s">
        <v>25</v>
      </c>
      <c r="F46" s="2" t="str">
        <f>_xlfn.DISPIMG("ID_0ECF586BA1BB438AACC4DAE31AADD60B",1)</f>
        <v>=DISPIMG("ID_0ECF586BA1BB438AACC4DAE31AADD60B",1)</v>
      </c>
      <c r="G46" s="2" t="str">
        <f>_xlfn.DISPIMG("ID_CF1ECDB09CE7424788D616EB3339AE38",1)</f>
        <v>=DISPIMG("ID_CF1ECDB09CE7424788D616EB3339AE38",1)</v>
      </c>
      <c r="H46" s="2" t="str">
        <f>_xlfn.DISPIMG("ID_370FB045B9114E03B725BF154CC71F6D",1)</f>
        <v>=DISPIMG("ID_370FB045B9114E03B725BF154CC71F6D",1)</v>
      </c>
      <c r="I46" s="3">
        <v>46239</v>
      </c>
    </row>
    <row r="47" ht="91" customHeight="1" spans="1:9">
      <c r="A47" s="2">
        <v>46238</v>
      </c>
      <c r="B47" s="2" t="s">
        <v>23</v>
      </c>
      <c r="C47" s="2" t="s">
        <v>10</v>
      </c>
      <c r="D47" s="2" t="s">
        <v>34</v>
      </c>
      <c r="E47" s="2" t="s">
        <v>25</v>
      </c>
      <c r="F47" s="2" t="str">
        <f>_xlfn.DISPIMG("ID_4397BB325C9F47178E103DFF55F8F359",1)</f>
        <v>=DISPIMG("ID_4397BB325C9F47178E103DFF55F8F359",1)</v>
      </c>
      <c r="G47" s="2" t="str">
        <f>_xlfn.DISPIMG("ID_014E742C5F174C76A0BE9011D895D29A",1)</f>
        <v>=DISPIMG("ID_014E742C5F174C76A0BE9011D895D29A",1)</v>
      </c>
      <c r="H47" s="2" t="str">
        <f>_xlfn.DISPIMG("ID_09B8DBCBBDC24D12B5D9F03B397AADB8",1)</f>
        <v>=DISPIMG("ID_09B8DBCBBDC24D12B5D9F03B397AADB8",1)</v>
      </c>
      <c r="I47" s="3">
        <v>46239</v>
      </c>
    </row>
    <row r="48" ht="91" customHeight="1" spans="1:9">
      <c r="A48" s="2">
        <v>46254</v>
      </c>
      <c r="B48" s="2" t="s">
        <v>23</v>
      </c>
      <c r="C48" s="2" t="s">
        <v>10</v>
      </c>
      <c r="D48" s="2" t="s">
        <v>36</v>
      </c>
      <c r="E48" s="2" t="s">
        <v>25</v>
      </c>
      <c r="F48" s="2" t="str">
        <f>_xlfn.DISPIMG("ID_C6DEBCDDAA6245809A016AA5780B4843",1)</f>
        <v>=DISPIMG("ID_C6DEBCDDAA6245809A016AA5780B4843",1)</v>
      </c>
      <c r="G48" s="2" t="str">
        <f>_xlfn.DISPIMG("ID_EAC359B985D94B34BF29B044131D19CB",1)</f>
        <v>=DISPIMG("ID_EAC359B985D94B34BF29B044131D19CB",1)</v>
      </c>
      <c r="H48" s="2" t="str">
        <f>_xlfn.DISPIMG("ID_AA6374D45E1C4D45B524BCF52DE57F5F",1)</f>
        <v>=DISPIMG("ID_AA6374D45E1C4D45B524BCF52DE57F5F",1)</v>
      </c>
      <c r="I48" s="3">
        <v>46239</v>
      </c>
    </row>
    <row r="49" ht="91" customHeight="1" spans="1:9">
      <c r="A49" s="2">
        <v>46471</v>
      </c>
      <c r="B49" s="2" t="s">
        <v>9</v>
      </c>
      <c r="C49" s="2" t="s">
        <v>10</v>
      </c>
      <c r="D49" s="2" t="s">
        <v>11</v>
      </c>
      <c r="E49" s="2" t="s">
        <v>12</v>
      </c>
      <c r="F49" s="2" t="str">
        <f>_xlfn.DISPIMG("ID_B26D5FB198094E61A0C77DA919695265",1)</f>
        <v>=DISPIMG("ID_B26D5FB198094E61A0C77DA919695265",1)</v>
      </c>
      <c r="G49" s="2" t="str">
        <f>_xlfn.DISPIMG("ID_01D1922B62F74DBE91506ECDCACC52E9",1)</f>
        <v>=DISPIMG("ID_01D1922B62F74DBE91506ECDCACC52E9",1)</v>
      </c>
      <c r="H49" s="2" t="str">
        <f>_xlfn.DISPIMG("ID_5F8652D59C2F46AE8E908A74699FCFE5",1)</f>
        <v>=DISPIMG("ID_5F8652D59C2F46AE8E908A74699FCFE5",1)</v>
      </c>
      <c r="I49" s="3">
        <v>46240</v>
      </c>
    </row>
    <row r="50" ht="91" customHeight="1" spans="1:9">
      <c r="A50" s="2">
        <v>46473</v>
      </c>
      <c r="B50" s="2" t="s">
        <v>9</v>
      </c>
      <c r="C50" s="2" t="s">
        <v>10</v>
      </c>
      <c r="D50" s="2" t="s">
        <v>13</v>
      </c>
      <c r="E50" s="2" t="s">
        <v>12</v>
      </c>
      <c r="F50" s="2" t="str">
        <f>_xlfn.DISPIMG("ID_AADB6E8AE58341549CB9B9CE9E7F0A1A",1)</f>
        <v>=DISPIMG("ID_AADB6E8AE58341549CB9B9CE9E7F0A1A",1)</v>
      </c>
      <c r="G50" s="2" t="str">
        <f>_xlfn.DISPIMG("ID_5AB0A6904A324B2F92846C2C24F14734",1)</f>
        <v>=DISPIMG("ID_5AB0A6904A324B2F92846C2C24F14734",1)</v>
      </c>
      <c r="H50" s="2" t="str">
        <f>_xlfn.DISPIMG("ID_F21EBBD46D7E431E923E6D354C7E3CA1",1)</f>
        <v>=DISPIMG("ID_F21EBBD46D7E431E923E6D354C7E3CA1",1)</v>
      </c>
      <c r="I50" s="3">
        <v>46240</v>
      </c>
    </row>
    <row r="51" ht="91" customHeight="1" spans="1:9">
      <c r="A51" s="2">
        <v>46474</v>
      </c>
      <c r="B51" s="2" t="s">
        <v>9</v>
      </c>
      <c r="C51" s="2" t="s">
        <v>10</v>
      </c>
      <c r="D51" s="2" t="s">
        <v>14</v>
      </c>
      <c r="E51" s="2" t="s">
        <v>12</v>
      </c>
      <c r="F51" s="2" t="str">
        <f>_xlfn.DISPIMG("ID_B5F4DBBAE62D423D8F6B78AA60310D95",1)</f>
        <v>=DISPIMG("ID_B5F4DBBAE62D423D8F6B78AA60310D95",1)</v>
      </c>
      <c r="G51" s="2" t="str">
        <f>_xlfn.DISPIMG("ID_D59A03E5F36B401B9C25B86BE02D5D49",1)</f>
        <v>=DISPIMG("ID_D59A03E5F36B401B9C25B86BE02D5D49",1)</v>
      </c>
      <c r="H51" s="2" t="str">
        <f>_xlfn.DISPIMG("ID_657E4B3E6F974387A03C44B0D4E1A1D9",1)</f>
        <v>=DISPIMG("ID_657E4B3E6F974387A03C44B0D4E1A1D9",1)</v>
      </c>
      <c r="I51" s="3">
        <v>46240</v>
      </c>
    </row>
    <row r="52" ht="91" customHeight="1" spans="1:9">
      <c r="A52" s="2">
        <v>46591</v>
      </c>
      <c r="B52" s="2" t="s">
        <v>23</v>
      </c>
      <c r="C52" s="2" t="s">
        <v>10</v>
      </c>
      <c r="D52" s="2" t="s">
        <v>37</v>
      </c>
      <c r="E52" s="2" t="s">
        <v>39</v>
      </c>
      <c r="F52" s="2" t="str">
        <f>_xlfn.DISPIMG("ID_88BC8B7452784B9CB640AF7430605938",1)</f>
        <v>=DISPIMG("ID_88BC8B7452784B9CB640AF7430605938",1)</v>
      </c>
      <c r="G52" s="2"/>
      <c r="H52" s="2" t="str">
        <f>_xlfn.DISPIMG("ID_2C2BD9BCACFC406690E75C0F9AAFE61C",1)</f>
        <v>=DISPIMG("ID_2C2BD9BCACFC406690E75C0F9AAFE61C",1)</v>
      </c>
      <c r="I52" s="3">
        <v>46240</v>
      </c>
    </row>
    <row r="53" ht="91" customHeight="1" spans="1:9">
      <c r="A53" s="2">
        <v>46590</v>
      </c>
      <c r="B53" s="2" t="s">
        <v>23</v>
      </c>
      <c r="C53" s="2" t="s">
        <v>10</v>
      </c>
      <c r="D53" s="2" t="s">
        <v>38</v>
      </c>
      <c r="E53" s="2" t="s">
        <v>39</v>
      </c>
      <c r="F53" s="2" t="str">
        <f>_xlfn.DISPIMG("ID_863E48D4C5364141A45FB05C1DE67E48",1)</f>
        <v>=DISPIMG("ID_863E48D4C5364141A45FB05C1DE67E48",1)</v>
      </c>
      <c r="G53" s="2"/>
      <c r="H53" s="2" t="str">
        <f>_xlfn.DISPIMG("ID_4AC8713CD5A443EC866F567E16EFC50D",1)</f>
        <v>=DISPIMG("ID_4AC8713CD5A443EC866F567E16EFC50D",1)</v>
      </c>
      <c r="I53" s="3">
        <v>46240</v>
      </c>
    </row>
    <row r="54" ht="91" customHeight="1" spans="1:9">
      <c r="A54" s="2">
        <v>46589</v>
      </c>
      <c r="B54" s="2" t="s">
        <v>23</v>
      </c>
      <c r="C54" s="2" t="s">
        <v>10</v>
      </c>
      <c r="D54" s="2" t="s">
        <v>24</v>
      </c>
      <c r="E54" s="2" t="s">
        <v>39</v>
      </c>
      <c r="F54" s="2" t="str">
        <f>_xlfn.DISPIMG("ID_FCEB108A81CE4CF18E9091136085CDB5",1)</f>
        <v>=DISPIMG("ID_FCEB108A81CE4CF18E9091136085CDB5",1)</v>
      </c>
      <c r="G54" s="2"/>
      <c r="H54" s="2" t="str">
        <f>_xlfn.DISPIMG("ID_3645B914054340BFA3191F737D5642AE",1)</f>
        <v>=DISPIMG("ID_3645B914054340BFA3191F737D5642AE",1)</v>
      </c>
      <c r="I54" s="3">
        <v>46240</v>
      </c>
    </row>
    <row r="55" ht="91" customHeight="1" spans="1:9">
      <c r="A55" s="2">
        <v>46588</v>
      </c>
      <c r="B55" s="2" t="s">
        <v>23</v>
      </c>
      <c r="C55" s="2" t="s">
        <v>10</v>
      </c>
      <c r="D55" s="2" t="s">
        <v>26</v>
      </c>
      <c r="E55" s="2" t="s">
        <v>39</v>
      </c>
      <c r="F55" s="2" t="str">
        <f>_xlfn.DISPIMG("ID_C2855CF061204556B33CD73208BF02C1",1)</f>
        <v>=DISPIMG("ID_C2855CF061204556B33CD73208BF02C1",1)</v>
      </c>
      <c r="G55" s="2"/>
      <c r="H55" s="2" t="str">
        <f>_xlfn.DISPIMG("ID_7B5E01D57677471E8A11E2DC5345A904",1)</f>
        <v>=DISPIMG("ID_7B5E01D57677471E8A11E2DC5345A904",1)</v>
      </c>
      <c r="I55" s="3">
        <v>46240</v>
      </c>
    </row>
    <row r="56" ht="91" customHeight="1" spans="1:9">
      <c r="A56" s="2">
        <v>46583</v>
      </c>
      <c r="B56" s="2" t="s">
        <v>23</v>
      </c>
      <c r="C56" s="2" t="s">
        <v>10</v>
      </c>
      <c r="D56" s="2" t="s">
        <v>27</v>
      </c>
      <c r="E56" s="2" t="s">
        <v>39</v>
      </c>
      <c r="F56" s="2" t="str">
        <f>_xlfn.DISPIMG("ID_6B573BEA59E347E685D5466BDED97713",1)</f>
        <v>=DISPIMG("ID_6B573BEA59E347E685D5466BDED97713",1)</v>
      </c>
      <c r="G56" s="2"/>
      <c r="H56" s="2" t="str">
        <f>_xlfn.DISPIMG("ID_4A144144F195460A9B617C58459EC4BD",1)</f>
        <v>=DISPIMG("ID_4A144144F195460A9B617C58459EC4BD",1)</v>
      </c>
      <c r="I56" s="3">
        <v>46240</v>
      </c>
    </row>
    <row r="57" ht="91" customHeight="1" spans="1:9">
      <c r="A57" s="2">
        <v>46584</v>
      </c>
      <c r="B57" s="2" t="s">
        <v>23</v>
      </c>
      <c r="C57" s="2" t="s">
        <v>10</v>
      </c>
      <c r="D57" s="2" t="s">
        <v>28</v>
      </c>
      <c r="E57" s="2" t="s">
        <v>39</v>
      </c>
      <c r="F57" s="2" t="str">
        <f>_xlfn.DISPIMG("ID_34F16BC4163B40F088450A2DF1B7F8B1",1)</f>
        <v>=DISPIMG("ID_34F16BC4163B40F088450A2DF1B7F8B1",1)</v>
      </c>
      <c r="G57" s="2"/>
      <c r="H57" s="2" t="str">
        <f>_xlfn.DISPIMG("ID_41617ADAE0014F21934D6472673A6563",1)</f>
        <v>=DISPIMG("ID_41617ADAE0014F21934D6472673A6563",1)</v>
      </c>
      <c r="I57" s="3">
        <v>46240</v>
      </c>
    </row>
    <row r="58" ht="91" customHeight="1" spans="1:9">
      <c r="A58" s="2">
        <v>46586</v>
      </c>
      <c r="B58" s="2" t="s">
        <v>23</v>
      </c>
      <c r="C58" s="2" t="s">
        <v>10</v>
      </c>
      <c r="D58" s="2" t="s">
        <v>29</v>
      </c>
      <c r="E58" s="2" t="s">
        <v>39</v>
      </c>
      <c r="F58" s="2" t="str">
        <f>_xlfn.DISPIMG("ID_9EC55AE1DF4A4729940173F84E97E115",1)</f>
        <v>=DISPIMG("ID_9EC55AE1DF4A4729940173F84E97E115",1)</v>
      </c>
      <c r="G58" s="2"/>
      <c r="H58" s="2" t="str">
        <f>_xlfn.DISPIMG("ID_623EB1C9D4FD4EF4BCA110BBE67F7C71",1)</f>
        <v>=DISPIMG("ID_623EB1C9D4FD4EF4BCA110BBE67F7C71",1)</v>
      </c>
      <c r="I58" s="3">
        <v>46240</v>
      </c>
    </row>
    <row r="59" ht="91" customHeight="1" spans="1:9">
      <c r="A59" s="2">
        <v>46587</v>
      </c>
      <c r="B59" s="2" t="s">
        <v>23</v>
      </c>
      <c r="C59" s="2" t="s">
        <v>10</v>
      </c>
      <c r="D59" s="2" t="s">
        <v>30</v>
      </c>
      <c r="E59" s="2" t="s">
        <v>40</v>
      </c>
      <c r="F59" s="2" t="str">
        <f>_xlfn.DISPIMG("ID_8F0D8BDEA03D44A9A9DFB8BFFCB39AB9",1)</f>
        <v>=DISPIMG("ID_8F0D8BDEA03D44A9A9DFB8BFFCB39AB9",1)</v>
      </c>
      <c r="G59" s="2"/>
      <c r="H59" s="2" t="str">
        <f>_xlfn.DISPIMG("ID_E388818071BD4056BE17272681220C9C",1)</f>
        <v>=DISPIMG("ID_E388818071BD4056BE17272681220C9C",1)</v>
      </c>
      <c r="I59" s="3">
        <v>46240</v>
      </c>
    </row>
    <row r="60" ht="91" customHeight="1" spans="1:9">
      <c r="A60" s="2">
        <v>46582</v>
      </c>
      <c r="B60" s="2" t="s">
        <v>23</v>
      </c>
      <c r="C60" s="2" t="s">
        <v>10</v>
      </c>
      <c r="D60" s="2" t="s">
        <v>31</v>
      </c>
      <c r="E60" s="2" t="s">
        <v>25</v>
      </c>
      <c r="F60" s="2" t="str">
        <f>_xlfn.DISPIMG("ID_59EC62CD51B048DAB4E5D4BA159A1B10",1)</f>
        <v>=DISPIMG("ID_59EC62CD51B048DAB4E5D4BA159A1B10",1)</v>
      </c>
      <c r="G60" s="2" t="str">
        <f>_xlfn.DISPIMG("ID_0677A090A2D5489383F30DA772E7597B",1)</f>
        <v>=DISPIMG("ID_0677A090A2D5489383F30DA772E7597B",1)</v>
      </c>
      <c r="H60" s="2" t="str">
        <f>_xlfn.DISPIMG("ID_0B030DDA2416472E94E361725749E530",1)</f>
        <v>=DISPIMG("ID_0B030DDA2416472E94E361725749E530",1)</v>
      </c>
      <c r="I60" s="3">
        <v>46240</v>
      </c>
    </row>
    <row r="61" ht="91" customHeight="1" spans="1:9">
      <c r="A61" s="2">
        <v>46581</v>
      </c>
      <c r="B61" s="2" t="s">
        <v>23</v>
      </c>
      <c r="C61" s="2" t="s">
        <v>10</v>
      </c>
      <c r="D61" s="2" t="s">
        <v>32</v>
      </c>
      <c r="E61" s="2" t="s">
        <v>25</v>
      </c>
      <c r="F61" s="2" t="str">
        <f>_xlfn.DISPIMG("ID_6DF5AFEFF2D542849906E1EC9184A6C8",1)</f>
        <v>=DISPIMG("ID_6DF5AFEFF2D542849906E1EC9184A6C8",1)</v>
      </c>
      <c r="G61" s="2"/>
      <c r="H61" s="2" t="str">
        <f>_xlfn.DISPIMG("ID_F59E34AD68A04EAFAA2FDB26CB638FF2",1)</f>
        <v>=DISPIMG("ID_F59E34AD68A04EAFAA2FDB26CB638FF2",1)</v>
      </c>
      <c r="I61" s="3">
        <v>46240</v>
      </c>
    </row>
    <row r="62" ht="91" customHeight="1" spans="1:9">
      <c r="A62" s="2">
        <v>46477</v>
      </c>
      <c r="B62" s="2" t="s">
        <v>9</v>
      </c>
      <c r="C62" s="2" t="s">
        <v>10</v>
      </c>
      <c r="D62" s="2" t="s">
        <v>16</v>
      </c>
      <c r="E62" s="2" t="s">
        <v>12</v>
      </c>
      <c r="F62" s="2" t="str">
        <f>_xlfn.DISPIMG("ID_11AD597BAAD044DD95B4B4A3B1B39264",1)</f>
        <v>=DISPIMG("ID_11AD597BAAD044DD95B4B4A3B1B39264",1)</v>
      </c>
      <c r="G62" s="2" t="str">
        <f>_xlfn.DISPIMG("ID_36F4C9C963D2451AA8B0A8C3805B1FB5",1)</f>
        <v>=DISPIMG("ID_36F4C9C963D2451AA8B0A8C3805B1FB5",1)</v>
      </c>
      <c r="H62" s="2" t="str">
        <f>_xlfn.DISPIMG("ID_2DF86F1139814BB5B5DFF6A10AB31198",1)</f>
        <v>=DISPIMG("ID_2DF86F1139814BB5B5DFF6A10AB31198",1)</v>
      </c>
      <c r="I62" s="3">
        <v>46240</v>
      </c>
    </row>
    <row r="63" ht="91" customHeight="1" spans="1:9">
      <c r="A63" s="2">
        <v>46580</v>
      </c>
      <c r="B63" s="2" t="s">
        <v>23</v>
      </c>
      <c r="C63" s="2" t="s">
        <v>10</v>
      </c>
      <c r="D63" s="2" t="s">
        <v>33</v>
      </c>
      <c r="E63" s="2" t="s">
        <v>25</v>
      </c>
      <c r="F63" s="2" t="str">
        <f>_xlfn.DISPIMG("ID_26614732594944F2A574855A59ECCD1C",1)</f>
        <v>=DISPIMG("ID_26614732594944F2A574855A59ECCD1C",1)</v>
      </c>
      <c r="G63" s="2" t="str">
        <f>_xlfn.DISPIMG("ID_336BAE42B71F4FF48B94D9CC9CC74FFD",1)</f>
        <v>=DISPIMG("ID_336BAE42B71F4FF48B94D9CC9CC74FFD",1)</v>
      </c>
      <c r="H63" s="2" t="str">
        <f>_xlfn.DISPIMG("ID_CE058159B0434A798B987E9DEDFDB0ED",1)</f>
        <v>=DISPIMG("ID_CE058159B0434A798B987E9DEDFDB0ED",1)</v>
      </c>
      <c r="I63" s="3">
        <v>46240</v>
      </c>
    </row>
    <row r="64" ht="91" customHeight="1" spans="1:9">
      <c r="A64" s="2">
        <v>46578</v>
      </c>
      <c r="B64" s="2" t="s">
        <v>23</v>
      </c>
      <c r="C64" s="2" t="s">
        <v>10</v>
      </c>
      <c r="D64" s="2" t="s">
        <v>34</v>
      </c>
      <c r="E64" s="2" t="s">
        <v>25</v>
      </c>
      <c r="F64" s="2" t="str">
        <f>_xlfn.DISPIMG("ID_C57AEF0685ED4FB088F41B8F88AD419A",1)</f>
        <v>=DISPIMG("ID_C57AEF0685ED4FB088F41B8F88AD419A",1)</v>
      </c>
      <c r="G64" s="2" t="str">
        <f>_xlfn.DISPIMG("ID_0FA292A21BEE4B2BABF354F41164BD0D",1)</f>
        <v>=DISPIMG("ID_0FA292A21BEE4B2BABF354F41164BD0D",1)</v>
      </c>
      <c r="H64" s="2" t="str">
        <f>_xlfn.DISPIMG("ID_7E1A122E47DF4CF5ADF02434543A699F",1)</f>
        <v>=DISPIMG("ID_7E1A122E47DF4CF5ADF02434543A699F",1)</v>
      </c>
      <c r="I64" s="3">
        <v>46240</v>
      </c>
    </row>
    <row r="65" ht="91" customHeight="1" spans="1:9">
      <c r="A65" s="2">
        <v>46479</v>
      </c>
      <c r="B65" s="2" t="s">
        <v>9</v>
      </c>
      <c r="C65" s="2" t="s">
        <v>10</v>
      </c>
      <c r="D65" s="2" t="s">
        <v>17</v>
      </c>
      <c r="E65" s="2" t="s">
        <v>12</v>
      </c>
      <c r="F65" s="2" t="str">
        <f>_xlfn.DISPIMG("ID_6CFCC013E6C24953BDC715422A101F66",1)</f>
        <v>=DISPIMG("ID_6CFCC013E6C24953BDC715422A101F66",1)</v>
      </c>
      <c r="G65" s="2" t="str">
        <f>_xlfn.DISPIMG("ID_E68153F55D0F4B2BBF7E3D31A7AFDB37",1)</f>
        <v>=DISPIMG("ID_E68153F55D0F4B2BBF7E3D31A7AFDB37",1)</v>
      </c>
      <c r="H65" s="2" t="str">
        <f>_xlfn.DISPIMG("ID_D49CC1406C4249D8B3EA555DED4BE074",1)</f>
        <v>=DISPIMG("ID_D49CC1406C4249D8B3EA555DED4BE074",1)</v>
      </c>
      <c r="I65" s="3">
        <v>46240</v>
      </c>
    </row>
    <row r="66" ht="91" customHeight="1" spans="1:9">
      <c r="A66" s="2">
        <v>46592</v>
      </c>
      <c r="B66" s="2" t="s">
        <v>23</v>
      </c>
      <c r="C66" s="2" t="s">
        <v>10</v>
      </c>
      <c r="D66" s="2" t="s">
        <v>36</v>
      </c>
      <c r="E66" s="2" t="s">
        <v>39</v>
      </c>
      <c r="F66" s="2" t="str">
        <f>_xlfn.DISPIMG("ID_302C21DEDAB54DD499E4C1DECC4599EE",1)</f>
        <v>=DISPIMG("ID_302C21DEDAB54DD499E4C1DECC4599EE",1)</v>
      </c>
      <c r="G66" s="2" t="str">
        <f>_xlfn.DISPIMG("ID_D350B89F69E84DC4BBE7733F8E88E43C",1)</f>
        <v>=DISPIMG("ID_D350B89F69E84DC4BBE7733F8E88E43C",1)</v>
      </c>
      <c r="H66" s="2" t="str">
        <f>_xlfn.DISPIMG("ID_4463DB37070A41E99A91A0FE521CCB87",1)</f>
        <v>=DISPIMG("ID_4463DB37070A41E99A91A0FE521CCB87",1)</v>
      </c>
      <c r="I66" s="3">
        <v>46240</v>
      </c>
    </row>
    <row r="67" ht="91" customHeight="1" spans="1:9">
      <c r="A67" s="2">
        <v>46485</v>
      </c>
      <c r="B67" s="2" t="s">
        <v>9</v>
      </c>
      <c r="C67" s="2" t="s">
        <v>10</v>
      </c>
      <c r="D67" s="2" t="s">
        <v>18</v>
      </c>
      <c r="E67" s="2" t="s">
        <v>12</v>
      </c>
      <c r="F67" s="2" t="str">
        <f>_xlfn.DISPIMG("ID_740F6BECEB2B46B098030289E751E953",1)</f>
        <v>=DISPIMG("ID_740F6BECEB2B46B098030289E751E953",1)</v>
      </c>
      <c r="G67" s="2" t="str">
        <f>_xlfn.DISPIMG("ID_702E66971B63422FACBAC9FC4EE4A892",1)</f>
        <v>=DISPIMG("ID_702E66971B63422FACBAC9FC4EE4A892",1)</v>
      </c>
      <c r="H67" s="2" t="str">
        <f>_xlfn.DISPIMG("ID_37F3A03C98144398959E0E34F97C322A",1)</f>
        <v>=DISPIMG("ID_37F3A03C98144398959E0E34F97C322A",1)</v>
      </c>
      <c r="I67" s="3">
        <v>46240</v>
      </c>
    </row>
    <row r="68" ht="91" customHeight="1" spans="1:9">
      <c r="A68" s="2">
        <v>46480</v>
      </c>
      <c r="B68" s="2" t="s">
        <v>9</v>
      </c>
      <c r="C68" s="2" t="s">
        <v>10</v>
      </c>
      <c r="D68" s="2" t="s">
        <v>19</v>
      </c>
      <c r="E68" s="2" t="s">
        <v>12</v>
      </c>
      <c r="F68" s="2" t="str">
        <f>_xlfn.DISPIMG("ID_232925C7FF9E4F3CAE0F2CDC1195FE9A",1)</f>
        <v>=DISPIMG("ID_232925C7FF9E4F3CAE0F2CDC1195FE9A",1)</v>
      </c>
      <c r="G68" s="2" t="str">
        <f>_xlfn.DISPIMG("ID_46BD6B5FD10149608516B8115BD65286",1)</f>
        <v>=DISPIMG("ID_46BD6B5FD10149608516B8115BD65286",1)</v>
      </c>
      <c r="H68" s="2" t="str">
        <f>_xlfn.DISPIMG("ID_FC3A5F906340480D94064A33B2212619",1)</f>
        <v>=DISPIMG("ID_FC3A5F906340480D94064A33B2212619",1)</v>
      </c>
      <c r="I68" s="3">
        <v>46240</v>
      </c>
    </row>
    <row r="69" ht="91" customHeight="1" spans="1:9">
      <c r="A69" s="2">
        <v>46481</v>
      </c>
      <c r="B69" s="2" t="s">
        <v>9</v>
      </c>
      <c r="C69" s="2" t="s">
        <v>10</v>
      </c>
      <c r="D69" s="2" t="s">
        <v>20</v>
      </c>
      <c r="E69" s="2" t="s">
        <v>12</v>
      </c>
      <c r="F69" s="2" t="str">
        <f>_xlfn.DISPIMG("ID_DD92A4F30F3346ED944C6333ECE7E215",1)</f>
        <v>=DISPIMG("ID_DD92A4F30F3346ED944C6333ECE7E215",1)</v>
      </c>
      <c r="G69" s="2" t="str">
        <f>_xlfn.DISPIMG("ID_F84D5EAE87C4412A996E8943CBEE87B5",1)</f>
        <v>=DISPIMG("ID_F84D5EAE87C4412A996E8943CBEE87B5",1)</v>
      </c>
      <c r="H69" s="2" t="str">
        <f>_xlfn.DISPIMG("ID_D4AC242F43E34EDCB3EAE37F1257563F",1)</f>
        <v>=DISPIMG("ID_D4AC242F43E34EDCB3EAE37F1257563F",1)</v>
      </c>
      <c r="I69" s="3">
        <v>46240</v>
      </c>
    </row>
    <row r="70" ht="91" customHeight="1" spans="1:9">
      <c r="A70" s="2">
        <v>46484</v>
      </c>
      <c r="B70" s="2" t="s">
        <v>9</v>
      </c>
      <c r="C70" s="2" t="s">
        <v>10</v>
      </c>
      <c r="D70" s="2" t="s">
        <v>21</v>
      </c>
      <c r="E70" s="2" t="s">
        <v>12</v>
      </c>
      <c r="F70" s="2" t="str">
        <f>_xlfn.DISPIMG("ID_38DCFD59CE0E40C4B4CB1E1EDC998E6C",1)</f>
        <v>=DISPIMG("ID_38DCFD59CE0E40C4B4CB1E1EDC998E6C",1)</v>
      </c>
      <c r="G70" s="2" t="str">
        <f>_xlfn.DISPIMG("ID_D3982123873B48CFACE3F8F203577793",1)</f>
        <v>=DISPIMG("ID_D3982123873B48CFACE3F8F203577793",1)</v>
      </c>
      <c r="H70" s="2" t="str">
        <f>_xlfn.DISPIMG("ID_DF24A131222B447CAE7C639A6F8E01A3",1)</f>
        <v>=DISPIMG("ID_DF24A131222B447CAE7C639A6F8E01A3",1)</v>
      </c>
      <c r="I70" s="3">
        <v>46240</v>
      </c>
    </row>
    <row r="71" ht="91" customHeight="1" spans="1:9">
      <c r="A71" s="2">
        <v>46470</v>
      </c>
      <c r="B71" s="2" t="s">
        <v>9</v>
      </c>
      <c r="C71" s="2" t="s">
        <v>10</v>
      </c>
      <c r="D71" s="2" t="s">
        <v>22</v>
      </c>
      <c r="E71" s="2" t="s">
        <v>22</v>
      </c>
      <c r="F71" s="2" t="str">
        <f>_xlfn.DISPIMG("ID_61254031C8FE4D20B14590D86C8FD8F6",1)</f>
        <v>=DISPIMG("ID_61254031C8FE4D20B14590D86C8FD8F6",1)</v>
      </c>
      <c r="G71" s="2"/>
      <c r="H71" s="2"/>
      <c r="I71" s="3">
        <v>46240</v>
      </c>
    </row>
    <row r="72" ht="91" customHeight="1" spans="1:9">
      <c r="A72" s="2">
        <v>47048</v>
      </c>
      <c r="B72" s="2" t="s">
        <v>23</v>
      </c>
      <c r="C72" s="2" t="s">
        <v>10</v>
      </c>
      <c r="D72" s="2" t="s">
        <v>37</v>
      </c>
      <c r="E72" s="2" t="s">
        <v>41</v>
      </c>
      <c r="F72" s="2" t="str">
        <f>_xlfn.DISPIMG("ID_CB9338C6EFCF465C98E5E6205C291A5D",1)</f>
        <v>=DISPIMG("ID_CB9338C6EFCF465C98E5E6205C291A5D",1)</v>
      </c>
      <c r="G72" s="2"/>
      <c r="H72" s="2" t="str">
        <f>_xlfn.DISPIMG("ID_BC7F7B1538F24651AF7329724CB196A5",1)</f>
        <v>=DISPIMG("ID_BC7F7B1538F24651AF7329724CB196A5",1)</v>
      </c>
      <c r="I72" s="3">
        <v>46242</v>
      </c>
    </row>
    <row r="73" ht="91" customHeight="1" spans="1:9">
      <c r="A73" s="2">
        <v>47047</v>
      </c>
      <c r="B73" s="2" t="s">
        <v>23</v>
      </c>
      <c r="C73" s="2" t="s">
        <v>10</v>
      </c>
      <c r="D73" s="2" t="s">
        <v>38</v>
      </c>
      <c r="E73" s="2" t="s">
        <v>25</v>
      </c>
      <c r="F73" s="2" t="str">
        <f>_xlfn.DISPIMG("ID_98ED11CB4D894B338BA53EDA7A89D0F4",1)</f>
        <v>=DISPIMG("ID_98ED11CB4D894B338BA53EDA7A89D0F4",1)</v>
      </c>
      <c r="G73" s="2"/>
      <c r="H73" s="2" t="str">
        <f>_xlfn.DISPIMG("ID_409A5394C3694D229C3EE01CC3B9C090",1)</f>
        <v>=DISPIMG("ID_409A5394C3694D229C3EE01CC3B9C090",1)</v>
      </c>
      <c r="I73" s="3">
        <v>46242</v>
      </c>
    </row>
    <row r="74" ht="91" customHeight="1" spans="1:9">
      <c r="A74" s="2">
        <v>47046</v>
      </c>
      <c r="B74" s="2" t="s">
        <v>23</v>
      </c>
      <c r="C74" s="2" t="s">
        <v>10</v>
      </c>
      <c r="D74" s="2" t="s">
        <v>24</v>
      </c>
      <c r="E74" s="2" t="s">
        <v>25</v>
      </c>
      <c r="F74" s="2" t="str">
        <f>_xlfn.DISPIMG("ID_95D8FC78E4D5448E973932B7AA7536BA",1)</f>
        <v>=DISPIMG("ID_95D8FC78E4D5448E973932B7AA7536BA",1)</v>
      </c>
      <c r="G74" s="2"/>
      <c r="H74" s="2" t="str">
        <f>_xlfn.DISPIMG("ID_18496D2B7D9A4A22B27E9D68B41E9F82",1)</f>
        <v>=DISPIMG("ID_18496D2B7D9A4A22B27E9D68B41E9F82",1)</v>
      </c>
      <c r="I74" s="3">
        <v>46242</v>
      </c>
    </row>
    <row r="75" ht="91" customHeight="1" spans="1:9">
      <c r="A75" s="2">
        <v>47045</v>
      </c>
      <c r="B75" s="2" t="s">
        <v>23</v>
      </c>
      <c r="C75" s="2" t="s">
        <v>10</v>
      </c>
      <c r="D75" s="2" t="s">
        <v>26</v>
      </c>
      <c r="E75" s="2" t="s">
        <v>25</v>
      </c>
      <c r="F75" s="2" t="str">
        <f>_xlfn.DISPIMG("ID_8085C191EFE24ED187F5A5D8617168C6",1)</f>
        <v>=DISPIMG("ID_8085C191EFE24ED187F5A5D8617168C6",1)</v>
      </c>
      <c r="G75" s="2"/>
      <c r="H75" s="2" t="str">
        <f>_xlfn.DISPIMG("ID_24A23C5AEC1A4D349F121A4407129573",1)</f>
        <v>=DISPIMG("ID_24A23C5AEC1A4D349F121A4407129573",1)</v>
      </c>
      <c r="I75" s="3">
        <v>46242</v>
      </c>
    </row>
    <row r="76" ht="91" customHeight="1" spans="1:9">
      <c r="A76" s="2">
        <v>47039</v>
      </c>
      <c r="B76" s="2" t="s">
        <v>23</v>
      </c>
      <c r="C76" s="2" t="s">
        <v>10</v>
      </c>
      <c r="D76" s="2" t="s">
        <v>27</v>
      </c>
      <c r="E76" s="2" t="s">
        <v>39</v>
      </c>
      <c r="F76" s="2" t="str">
        <f>_xlfn.DISPIMG("ID_49317E499E114C3EA7A7451099CFAB4B",1)</f>
        <v>=DISPIMG("ID_49317E499E114C3EA7A7451099CFAB4B",1)</v>
      </c>
      <c r="G76" s="2"/>
      <c r="H76" s="2" t="str">
        <f>_xlfn.DISPIMG("ID_740AA6DE24714E48AB93B83194599897",1)</f>
        <v>=DISPIMG("ID_740AA6DE24714E48AB93B83194599897",1)</v>
      </c>
      <c r="I76" s="3">
        <v>46242</v>
      </c>
    </row>
    <row r="77" ht="91" customHeight="1" spans="1:9">
      <c r="A77" s="2">
        <v>47040</v>
      </c>
      <c r="B77" s="2" t="s">
        <v>23</v>
      </c>
      <c r="C77" s="2" t="s">
        <v>10</v>
      </c>
      <c r="D77" s="2" t="s">
        <v>28</v>
      </c>
      <c r="E77" s="2" t="s">
        <v>39</v>
      </c>
      <c r="F77" s="2" t="str">
        <f>_xlfn.DISPIMG("ID_AD3D6FE42DF4413D8CF55053B997450A",1)</f>
        <v>=DISPIMG("ID_AD3D6FE42DF4413D8CF55053B997450A",1)</v>
      </c>
      <c r="G77" s="2"/>
      <c r="H77" s="2" t="str">
        <f>_xlfn.DISPIMG("ID_64EDE0FE03144854BE94CDB047DE0958",1)</f>
        <v>=DISPIMG("ID_64EDE0FE03144854BE94CDB047DE0958",1)</v>
      </c>
      <c r="I77" s="3">
        <v>46242</v>
      </c>
    </row>
    <row r="78" ht="91" customHeight="1" spans="1:9">
      <c r="A78" s="2">
        <v>47042</v>
      </c>
      <c r="B78" s="2" t="s">
        <v>23</v>
      </c>
      <c r="C78" s="2" t="s">
        <v>10</v>
      </c>
      <c r="D78" s="2" t="s">
        <v>29</v>
      </c>
      <c r="E78" s="2" t="s">
        <v>41</v>
      </c>
      <c r="F78" s="2" t="str">
        <f>_xlfn.DISPIMG("ID_228DD5443FF14DAE930AE164300C9E5B",1)</f>
        <v>=DISPIMG("ID_228DD5443FF14DAE930AE164300C9E5B",1)</v>
      </c>
      <c r="G78" s="2"/>
      <c r="H78" s="2" t="str">
        <f>_xlfn.DISPIMG("ID_81D08A9F36C843F587ECEC5E07DF80A0",1)</f>
        <v>=DISPIMG("ID_81D08A9F36C843F587ECEC5E07DF80A0",1)</v>
      </c>
      <c r="I78" s="3">
        <v>46242</v>
      </c>
    </row>
    <row r="79" ht="91" customHeight="1" spans="1:9">
      <c r="A79" s="2">
        <v>47043</v>
      </c>
      <c r="B79" s="2" t="s">
        <v>23</v>
      </c>
      <c r="C79" s="2" t="s">
        <v>10</v>
      </c>
      <c r="D79" s="2" t="s">
        <v>30</v>
      </c>
      <c r="E79" s="2" t="s">
        <v>25</v>
      </c>
      <c r="F79" s="2" t="str">
        <f>_xlfn.DISPIMG("ID_5AC136171D8C4CF2BAC9D897569278AE",1)</f>
        <v>=DISPIMG("ID_5AC136171D8C4CF2BAC9D897569278AE",1)</v>
      </c>
      <c r="G79" s="2"/>
      <c r="H79" s="2" t="str">
        <f>_xlfn.DISPIMG("ID_3085A6C7C0804C45A03DD8DC3DEDFAFC",1)</f>
        <v>=DISPIMG("ID_3085A6C7C0804C45A03DD8DC3DEDFAFC",1)</v>
      </c>
      <c r="I79" s="3">
        <v>46242</v>
      </c>
    </row>
    <row r="80" ht="91" customHeight="1" spans="1:9">
      <c r="A80" s="2">
        <v>47038</v>
      </c>
      <c r="B80" s="2" t="s">
        <v>23</v>
      </c>
      <c r="C80" s="2" t="s">
        <v>10</v>
      </c>
      <c r="D80" s="2" t="s">
        <v>31</v>
      </c>
      <c r="E80" s="2" t="s">
        <v>25</v>
      </c>
      <c r="F80" s="2" t="str">
        <f>_xlfn.DISPIMG("ID_7AB50824FEA44EFDABED014C1B895879",1)</f>
        <v>=DISPIMG("ID_7AB50824FEA44EFDABED014C1B895879",1)</v>
      </c>
      <c r="G80" s="2" t="str">
        <f>_xlfn.DISPIMG("ID_286FC8F2FC2145409ADC17600C8B393A",1)</f>
        <v>=DISPIMG("ID_286FC8F2FC2145409ADC17600C8B393A",1)</v>
      </c>
      <c r="H80" s="2" t="str">
        <f>_xlfn.DISPIMG("ID_0210A42439844506A849082D1D73803F",1)</f>
        <v>=DISPIMG("ID_0210A42439844506A849082D1D73803F",1)</v>
      </c>
      <c r="I80" s="3">
        <v>46242</v>
      </c>
    </row>
    <row r="81" ht="91" customHeight="1" spans="1:9">
      <c r="A81" s="2">
        <v>47037</v>
      </c>
      <c r="B81" s="2" t="s">
        <v>23</v>
      </c>
      <c r="C81" s="2" t="s">
        <v>10</v>
      </c>
      <c r="D81" s="2" t="s">
        <v>32</v>
      </c>
      <c r="E81" s="2" t="s">
        <v>25</v>
      </c>
      <c r="F81" s="2" t="str">
        <f>_xlfn.DISPIMG("ID_7E9EE4DB84034E168A83535C02EFAC67",1)</f>
        <v>=DISPIMG("ID_7E9EE4DB84034E168A83535C02EFAC67",1)</v>
      </c>
      <c r="G81" s="2"/>
      <c r="H81" s="2" t="str">
        <f>_xlfn.DISPIMG("ID_6B6556FA11D04D4E9A9916524826F22B",1)</f>
        <v>=DISPIMG("ID_6B6556FA11D04D4E9A9916524826F22B",1)</v>
      </c>
      <c r="I81" s="3">
        <v>46242</v>
      </c>
    </row>
    <row r="82" ht="91" customHeight="1" spans="1:9">
      <c r="A82" s="2">
        <v>47036</v>
      </c>
      <c r="B82" s="2" t="s">
        <v>23</v>
      </c>
      <c r="C82" s="2" t="s">
        <v>10</v>
      </c>
      <c r="D82" s="2" t="s">
        <v>33</v>
      </c>
      <c r="E82" s="2" t="s">
        <v>25</v>
      </c>
      <c r="F82" s="2" t="str">
        <f>_xlfn.DISPIMG("ID_45D5115527DD4CED8FC4F5DECCC19951",1)</f>
        <v>=DISPIMG("ID_45D5115527DD4CED8FC4F5DECCC19951",1)</v>
      </c>
      <c r="G82" s="2" t="str">
        <f>_xlfn.DISPIMG("ID_7A252EB72DCD4CD1937BE6592C9737E6",1)</f>
        <v>=DISPIMG("ID_7A252EB72DCD4CD1937BE6592C9737E6",1)</v>
      </c>
      <c r="H82" s="2" t="str">
        <f>_xlfn.DISPIMG("ID_829840194A1743D0B8507C3B78F2DC9B",1)</f>
        <v>=DISPIMG("ID_829840194A1743D0B8507C3B78F2DC9B",1)</v>
      </c>
      <c r="I82" s="3">
        <v>46242</v>
      </c>
    </row>
    <row r="83" ht="91" customHeight="1" spans="1:9">
      <c r="A83" s="2">
        <v>47034</v>
      </c>
      <c r="B83" s="2" t="s">
        <v>23</v>
      </c>
      <c r="C83" s="2" t="s">
        <v>10</v>
      </c>
      <c r="D83" s="2" t="s">
        <v>34</v>
      </c>
      <c r="E83" s="2" t="s">
        <v>25</v>
      </c>
      <c r="F83" s="2" t="str">
        <f>_xlfn.DISPIMG("ID_B0D108C7176540928E8DAA28C6ACB926",1)</f>
        <v>=DISPIMG("ID_B0D108C7176540928E8DAA28C6ACB926",1)</v>
      </c>
      <c r="G83" s="2" t="str">
        <f>_xlfn.DISPIMG("ID_BA22B4C6C0424F9C9A2431E5E3562D8F",1)</f>
        <v>=DISPIMG("ID_BA22B4C6C0424F9C9A2431E5E3562D8F",1)</v>
      </c>
      <c r="H83" s="2" t="str">
        <f>_xlfn.DISPIMG("ID_06F093B899D1437383DFB9FFFB213EB0",1)</f>
        <v>=DISPIMG("ID_06F093B899D1437383DFB9FFFB213EB0",1)</v>
      </c>
      <c r="I83" s="3">
        <v>46242</v>
      </c>
    </row>
    <row r="84" ht="91" customHeight="1" spans="1:9">
      <c r="A84" s="2">
        <v>47032</v>
      </c>
      <c r="B84" s="2" t="s">
        <v>23</v>
      </c>
      <c r="C84" s="2" t="s">
        <v>10</v>
      </c>
      <c r="D84" s="2" t="s">
        <v>36</v>
      </c>
      <c r="E84" s="2" t="s">
        <v>25</v>
      </c>
      <c r="F84" s="2" t="str">
        <f>_xlfn.DISPIMG("ID_CC3D3B5EACDD42598F3FEA164C6B520F",1)</f>
        <v>=DISPIMG("ID_CC3D3B5EACDD42598F3FEA164C6B520F",1)</v>
      </c>
      <c r="G84" s="2" t="str">
        <f>_xlfn.DISPIMG("ID_33278C989ECA4D6D97E8C5B3C956C705",1)</f>
        <v>=DISPIMG("ID_33278C989ECA4D6D97E8C5B3C956C705",1)</v>
      </c>
      <c r="H84" s="2" t="str">
        <f>_xlfn.DISPIMG("ID_E2D8FB76FBD14B23B4CB62C46BFB540E",1)</f>
        <v>=DISPIMG("ID_E2D8FB76FBD14B23B4CB62C46BFB540E",1)</v>
      </c>
      <c r="I84" s="3">
        <v>46242</v>
      </c>
    </row>
    <row r="85" ht="91" customHeight="1" spans="1:9">
      <c r="A85" s="2">
        <v>49037</v>
      </c>
      <c r="B85" s="2" t="s">
        <v>9</v>
      </c>
      <c r="C85" s="2" t="s">
        <v>10</v>
      </c>
      <c r="D85" s="2" t="s">
        <v>18</v>
      </c>
      <c r="E85" s="2" t="s">
        <v>12</v>
      </c>
      <c r="F85" s="2" t="str">
        <f>_xlfn.DISPIMG("ID_E4496449B18F4EB3A7042ABADCE0CB52",1)</f>
        <v>=DISPIMG("ID_E4496449B18F4EB3A7042ABADCE0CB52",1)</v>
      </c>
      <c r="G85" s="2" t="str">
        <f>_xlfn.DISPIMG("ID_AB939BDE4D314EF7AEF740C40616482D",1)</f>
        <v>=DISPIMG("ID_AB939BDE4D314EF7AEF740C40616482D",1)</v>
      </c>
      <c r="H85" s="2" t="str">
        <f>_xlfn.DISPIMG("ID_965ECFE2BE274E91B285825B44F712E1",1)</f>
        <v>=DISPIMG("ID_965ECFE2BE274E91B285825B44F712E1",1)</v>
      </c>
      <c r="I85" s="3">
        <v>46249</v>
      </c>
    </row>
    <row r="86" ht="91" customHeight="1" spans="1:9">
      <c r="A86" s="2">
        <v>49036</v>
      </c>
      <c r="B86" s="2" t="s">
        <v>9</v>
      </c>
      <c r="C86" s="2" t="s">
        <v>10</v>
      </c>
      <c r="D86" s="2" t="s">
        <v>21</v>
      </c>
      <c r="E86" s="2" t="s">
        <v>12</v>
      </c>
      <c r="F86" s="2" t="str">
        <f>_xlfn.DISPIMG("ID_CE46C79F0BD04DF69EC2C6EE6948CFDC",1)</f>
        <v>=DISPIMG("ID_CE46C79F0BD04DF69EC2C6EE6948CFDC",1)</v>
      </c>
      <c r="G86" s="2" t="str">
        <f>_xlfn.DISPIMG("ID_8EF1E7FAF04E4380933F54DA5E11E546",1)</f>
        <v>=DISPIMG("ID_8EF1E7FAF04E4380933F54DA5E11E546",1)</v>
      </c>
      <c r="H86" s="2" t="str">
        <f>_xlfn.DISPIMG("ID_0EC6287220864585A8542449522B93BD",1)</f>
        <v>=DISPIMG("ID_0EC6287220864585A8542449522B93BD",1)</v>
      </c>
      <c r="I86" s="3">
        <v>46249</v>
      </c>
    </row>
    <row r="87" ht="91" customHeight="1" spans="1:9">
      <c r="A87" s="2">
        <v>49035</v>
      </c>
      <c r="B87" s="2" t="s">
        <v>9</v>
      </c>
      <c r="C87" s="2" t="s">
        <v>10</v>
      </c>
      <c r="D87" s="2" t="s">
        <v>20</v>
      </c>
      <c r="E87" s="2" t="s">
        <v>12</v>
      </c>
      <c r="F87" s="2" t="str">
        <f>_xlfn.DISPIMG("ID_6ADAF1EBD7FF40459B282809A7C73B4C",1)</f>
        <v>=DISPIMG("ID_6ADAF1EBD7FF40459B282809A7C73B4C",1)</v>
      </c>
      <c r="G87" s="2"/>
      <c r="H87" s="2"/>
      <c r="I87" s="3">
        <v>46249</v>
      </c>
    </row>
    <row r="88" ht="91" customHeight="1" spans="1:9">
      <c r="A88" s="2">
        <v>49034</v>
      </c>
      <c r="B88" s="2" t="s">
        <v>9</v>
      </c>
      <c r="C88" s="2" t="s">
        <v>10</v>
      </c>
      <c r="D88" s="2" t="s">
        <v>19</v>
      </c>
      <c r="E88" s="2" t="s">
        <v>12</v>
      </c>
      <c r="F88" s="2" t="str">
        <f>_xlfn.DISPIMG("ID_DD8DED796C6F415F9EC79CAFB40B248B",1)</f>
        <v>=DISPIMG("ID_DD8DED796C6F415F9EC79CAFB40B248B",1)</v>
      </c>
      <c r="G88" s="2" t="str">
        <f>_xlfn.DISPIMG("ID_5393A91A639C4174BB92A585EA92E19A",1)</f>
        <v>=DISPIMG("ID_5393A91A639C4174BB92A585EA92E19A",1)</v>
      </c>
      <c r="H88" s="2" t="str">
        <f>_xlfn.DISPIMG("ID_D8AFF7607009490ABCED1C3E3A2A2257",1)</f>
        <v>=DISPIMG("ID_D8AFF7607009490ABCED1C3E3A2A2257",1)</v>
      </c>
      <c r="I88" s="3">
        <v>46249</v>
      </c>
    </row>
    <row r="89" ht="91" customHeight="1" spans="1:9">
      <c r="A89" s="2">
        <v>49033</v>
      </c>
      <c r="B89" s="2" t="s">
        <v>9</v>
      </c>
      <c r="C89" s="2" t="s">
        <v>10</v>
      </c>
      <c r="D89" s="2" t="s">
        <v>17</v>
      </c>
      <c r="E89" s="2" t="s">
        <v>12</v>
      </c>
      <c r="F89" s="2" t="str">
        <f>_xlfn.DISPIMG("ID_8A9CC9EC5C2F4B6B9762470F6EF9039E",1)</f>
        <v>=DISPIMG("ID_8A9CC9EC5C2F4B6B9762470F6EF9039E",1)</v>
      </c>
      <c r="G89" s="2" t="str">
        <f>_xlfn.DISPIMG("ID_D894B95CCACA4690A8B4343177455966",1)</f>
        <v>=DISPIMG("ID_D894B95CCACA4690A8B4343177455966",1)</v>
      </c>
      <c r="H89" s="2" t="str">
        <f>_xlfn.DISPIMG("ID_5DF4E309E9A24FB6A91FAAED62E960AF",1)</f>
        <v>=DISPIMG("ID_5DF4E309E9A24FB6A91FAAED62E960AF",1)</v>
      </c>
      <c r="I89" s="3">
        <v>46249</v>
      </c>
    </row>
    <row r="90" ht="91" customHeight="1" spans="1:9">
      <c r="A90" s="2">
        <v>49032</v>
      </c>
      <c r="B90" s="2" t="s">
        <v>9</v>
      </c>
      <c r="C90" s="2" t="s">
        <v>10</v>
      </c>
      <c r="D90" s="2" t="s">
        <v>16</v>
      </c>
      <c r="E90" s="2" t="s">
        <v>12</v>
      </c>
      <c r="F90" s="2" t="str">
        <f>_xlfn.DISPIMG("ID_90DC8C90963D462C9CD9BFEC2E8CAE04",1)</f>
        <v>=DISPIMG("ID_90DC8C90963D462C9CD9BFEC2E8CAE04",1)</v>
      </c>
      <c r="G90" s="2" t="str">
        <f>_xlfn.DISPIMG("ID_B39F1D81508147DEAFFFC079A83676AF",1)</f>
        <v>=DISPIMG("ID_B39F1D81508147DEAFFFC079A83676AF",1)</v>
      </c>
      <c r="H90" s="2" t="str">
        <f>_xlfn.DISPIMG("ID_9FB9F2BEC76D43AD94FE53D40A861BE3",1)</f>
        <v>=DISPIMG("ID_9FB9F2BEC76D43AD94FE53D40A861BE3",1)</v>
      </c>
      <c r="I90" s="3">
        <v>46249</v>
      </c>
    </row>
    <row r="91" ht="91" customHeight="1" spans="1:9">
      <c r="A91" s="2">
        <v>49031</v>
      </c>
      <c r="B91" s="2" t="s">
        <v>9</v>
      </c>
      <c r="C91" s="2" t="s">
        <v>10</v>
      </c>
      <c r="D91" s="2" t="s">
        <v>14</v>
      </c>
      <c r="E91" s="2" t="s">
        <v>12</v>
      </c>
      <c r="F91" s="2" t="str">
        <f>_xlfn.DISPIMG("ID_F5778D5EF2024411BF0303BB43209B46",1)</f>
        <v>=DISPIMG("ID_F5778D5EF2024411BF0303BB43209B46",1)</v>
      </c>
      <c r="G91" s="2" t="str">
        <f>_xlfn.DISPIMG("ID_C1CF277924C4411C9FD4DE9D30B2C7E6",1)</f>
        <v>=DISPIMG("ID_C1CF277924C4411C9FD4DE9D30B2C7E6",1)</v>
      </c>
      <c r="H91" s="2" t="str">
        <f>_xlfn.DISPIMG("ID_26275C3A463D45269EFE3F7AFEA6D45C",1)</f>
        <v>=DISPIMG("ID_26275C3A463D45269EFE3F7AFEA6D45C",1)</v>
      </c>
      <c r="I91" s="3">
        <v>46249</v>
      </c>
    </row>
    <row r="92" ht="91" customHeight="1" spans="1:9">
      <c r="A92" s="2">
        <v>49030</v>
      </c>
      <c r="B92" s="2" t="s">
        <v>9</v>
      </c>
      <c r="C92" s="2" t="s">
        <v>10</v>
      </c>
      <c r="D92" s="2" t="s">
        <v>13</v>
      </c>
      <c r="E92" s="2" t="s">
        <v>12</v>
      </c>
      <c r="F92" s="2" t="str">
        <f>_xlfn.DISPIMG("ID_2C281ED6D7734696BFF59DFBCEA20AE4",1)</f>
        <v>=DISPIMG("ID_2C281ED6D7734696BFF59DFBCEA20AE4",1)</v>
      </c>
      <c r="G92" s="2" t="str">
        <f>_xlfn.DISPIMG("ID_A4D96D7587724D04AB8127861C746E1D",1)</f>
        <v>=DISPIMG("ID_A4D96D7587724D04AB8127861C746E1D",1)</v>
      </c>
      <c r="H92" s="2" t="str">
        <f>_xlfn.DISPIMG("ID_099D88966880487197E8865083701498",1)</f>
        <v>=DISPIMG("ID_099D88966880487197E8865083701498",1)</v>
      </c>
      <c r="I92" s="3">
        <v>46249</v>
      </c>
    </row>
    <row r="93" ht="91" customHeight="1" spans="1:9">
      <c r="A93" s="2">
        <v>49028</v>
      </c>
      <c r="B93" s="2" t="s">
        <v>9</v>
      </c>
      <c r="C93" s="2" t="s">
        <v>10</v>
      </c>
      <c r="D93" s="2" t="s">
        <v>11</v>
      </c>
      <c r="E93" s="2" t="s">
        <v>12</v>
      </c>
      <c r="F93" s="2" t="str">
        <f>_xlfn.DISPIMG("ID_3C3A2B06BEE2406AA0CCB528E3BCC326",1)</f>
        <v>=DISPIMG("ID_3C3A2B06BEE2406AA0CCB528E3BCC326",1)</v>
      </c>
      <c r="G93" s="2" t="str">
        <f>_xlfn.DISPIMG("ID_3E83DE3628934593BAB0D72359AF7446",1)</f>
        <v>=DISPIMG("ID_3E83DE3628934593BAB0D72359AF7446",1)</v>
      </c>
      <c r="H93" s="2" t="str">
        <f>_xlfn.DISPIMG("ID_84118A3AF929407DA6E6896CBF26EFF5",1)</f>
        <v>=DISPIMG("ID_84118A3AF929407DA6E6896CBF26EFF5",1)</v>
      </c>
      <c r="I93" s="3">
        <v>46249</v>
      </c>
    </row>
    <row r="94" ht="91" customHeight="1" spans="1:9">
      <c r="A94" s="2">
        <v>49027</v>
      </c>
      <c r="B94" s="2" t="s">
        <v>9</v>
      </c>
      <c r="C94" s="2" t="s">
        <v>10</v>
      </c>
      <c r="D94" s="2" t="s">
        <v>22</v>
      </c>
      <c r="E94" s="2" t="s">
        <v>22</v>
      </c>
      <c r="F94" s="2" t="str">
        <f>_xlfn.DISPIMG("ID_1BD382578DDE4D6DA3190689D707D176",1)</f>
        <v>=DISPIMG("ID_1BD382578DDE4D6DA3190689D707D176",1)</v>
      </c>
      <c r="G94" s="2"/>
      <c r="H94" s="2"/>
      <c r="I94" s="3">
        <v>46249</v>
      </c>
    </row>
    <row r="95" ht="91" customHeight="1" spans="1:9">
      <c r="A95" s="2">
        <v>48952</v>
      </c>
      <c r="B95" s="2" t="s">
        <v>23</v>
      </c>
      <c r="C95" s="2" t="s">
        <v>10</v>
      </c>
      <c r="D95" s="2" t="s">
        <v>30</v>
      </c>
      <c r="E95" s="2" t="s">
        <v>39</v>
      </c>
      <c r="F95" s="2" t="str">
        <f>_xlfn.DISPIMG("ID_D62A417DB0FC42E0A2EE52EC43F6C81C",1)</f>
        <v>=DISPIMG("ID_D62A417DB0FC42E0A2EE52EC43F6C81C",1)</v>
      </c>
      <c r="G95" s="2"/>
      <c r="H95" s="2" t="str">
        <f>_xlfn.DISPIMG("ID_1FFF117B1202489AA15BBA85B904B0F7",1)</f>
        <v>=DISPIMG("ID_1FFF117B1202489AA15BBA85B904B0F7",1)</v>
      </c>
      <c r="I95" s="3">
        <v>46249</v>
      </c>
    </row>
    <row r="96" ht="91" customHeight="1" spans="1:9">
      <c r="A96" s="2">
        <v>48949</v>
      </c>
      <c r="B96" s="2" t="s">
        <v>23</v>
      </c>
      <c r="C96" s="2" t="s">
        <v>10</v>
      </c>
      <c r="D96" s="2" t="s">
        <v>29</v>
      </c>
      <c r="E96" s="2" t="s">
        <v>42</v>
      </c>
      <c r="F96" s="2" t="str">
        <f>_xlfn.DISPIMG("ID_294D4EB6287241348BE55690AAA89EAD",1)</f>
        <v>=DISPIMG("ID_294D4EB6287241348BE55690AAA89EAD",1)</v>
      </c>
      <c r="G96" s="2"/>
      <c r="H96" s="2" t="str">
        <f>_xlfn.DISPIMG("ID_1CD09912593A464B9B3E84DDF94FEFB0",1)</f>
        <v>=DISPIMG("ID_1CD09912593A464B9B3E84DDF94FEFB0",1)</v>
      </c>
      <c r="I96" s="3">
        <v>46249</v>
      </c>
    </row>
    <row r="97" ht="91" customHeight="1" spans="1:9">
      <c r="A97" s="2">
        <v>48947</v>
      </c>
      <c r="B97" s="2" t="s">
        <v>23</v>
      </c>
      <c r="C97" s="2" t="s">
        <v>10</v>
      </c>
      <c r="D97" s="2" t="s">
        <v>28</v>
      </c>
      <c r="E97" s="2" t="s">
        <v>42</v>
      </c>
      <c r="F97" s="2" t="str">
        <f>_xlfn.DISPIMG("ID_12B971EEC59041AF9CFE9D598FF52687",1)</f>
        <v>=DISPIMG("ID_12B971EEC59041AF9CFE9D598FF52687",1)</v>
      </c>
      <c r="G97" s="2"/>
      <c r="H97" s="2" t="str">
        <f>_xlfn.DISPIMG("ID_75827D775BC14470926F332F919433E8",1)</f>
        <v>=DISPIMG("ID_75827D775BC14470926F332F919433E8",1)</v>
      </c>
      <c r="I97" s="3">
        <v>46249</v>
      </c>
    </row>
    <row r="98" ht="91" customHeight="1" spans="1:9">
      <c r="A98" s="2">
        <v>48946</v>
      </c>
      <c r="B98" s="2" t="s">
        <v>23</v>
      </c>
      <c r="C98" s="2" t="s">
        <v>10</v>
      </c>
      <c r="D98" s="2" t="s">
        <v>27</v>
      </c>
      <c r="E98" s="2" t="s">
        <v>42</v>
      </c>
      <c r="F98" s="2" t="str">
        <f>_xlfn.DISPIMG("ID_5E6FEF8F83694AFC950A432484B7E968",1)</f>
        <v>=DISPIMG("ID_5E6FEF8F83694AFC950A432484B7E968",1)</v>
      </c>
      <c r="G98" s="2"/>
      <c r="H98" s="2" t="str">
        <f>_xlfn.DISPIMG("ID_D296C73B44174E94922A9158C3A64E7B",1)</f>
        <v>=DISPIMG("ID_D296C73B44174E94922A9158C3A64E7B",1)</v>
      </c>
      <c r="I98" s="3">
        <v>46249</v>
      </c>
    </row>
    <row r="99" ht="91" customHeight="1" spans="1:9">
      <c r="A99" s="2">
        <v>48945</v>
      </c>
      <c r="B99" s="2" t="s">
        <v>23</v>
      </c>
      <c r="C99" s="2" t="s">
        <v>10</v>
      </c>
      <c r="D99" s="2" t="s">
        <v>37</v>
      </c>
      <c r="E99" s="2" t="s">
        <v>42</v>
      </c>
      <c r="F99" s="2" t="str">
        <f>_xlfn.DISPIMG("ID_EBC5DC5074E743029E442155B38A73F4",1)</f>
        <v>=DISPIMG("ID_EBC5DC5074E743029E442155B38A73F4",1)</v>
      </c>
      <c r="G99" s="2"/>
      <c r="H99" s="2" t="str">
        <f>_xlfn.DISPIMG("ID_0327F960AFF14956B5799DDEB96838C1",1)</f>
        <v>=DISPIMG("ID_0327F960AFF14956B5799DDEB96838C1",1)</v>
      </c>
      <c r="I99" s="3">
        <v>46249</v>
      </c>
    </row>
    <row r="100" ht="91" customHeight="1" spans="1:9">
      <c r="A100" s="2">
        <v>48943</v>
      </c>
      <c r="B100" s="2" t="s">
        <v>23</v>
      </c>
      <c r="C100" s="2" t="s">
        <v>10</v>
      </c>
      <c r="D100" s="2" t="s">
        <v>38</v>
      </c>
      <c r="E100" s="2" t="s">
        <v>42</v>
      </c>
      <c r="F100" s="2" t="str">
        <f>_xlfn.DISPIMG("ID_38271D23F2B14D99BDF43A93414520B6",1)</f>
        <v>=DISPIMG("ID_38271D23F2B14D99BDF43A93414520B6",1)</v>
      </c>
      <c r="G100" s="2"/>
      <c r="H100" s="2" t="str">
        <f>_xlfn.DISPIMG("ID_A137690339FD4B0FA43EA0A59F1086CC",1)</f>
        <v>=DISPIMG("ID_A137690339FD4B0FA43EA0A59F1086CC",1)</v>
      </c>
      <c r="I100" s="3">
        <v>46249</v>
      </c>
    </row>
    <row r="101" ht="91" customHeight="1" spans="1:9">
      <c r="A101" s="2">
        <v>48942</v>
      </c>
      <c r="B101" s="2" t="s">
        <v>23</v>
      </c>
      <c r="C101" s="2" t="s">
        <v>10</v>
      </c>
      <c r="D101" s="2" t="s">
        <v>24</v>
      </c>
      <c r="E101" s="2" t="s">
        <v>39</v>
      </c>
      <c r="F101" s="2" t="str">
        <f>_xlfn.DISPIMG("ID_4611126BD99C46EDA9EE784A0E96495A",1)</f>
        <v>=DISPIMG("ID_4611126BD99C46EDA9EE784A0E96495A",1)</v>
      </c>
      <c r="G101" s="2"/>
      <c r="H101" s="2" t="str">
        <f>_xlfn.DISPIMG("ID_71E823B475DA46509175B7E54839EBE5",1)</f>
        <v>=DISPIMG("ID_71E823B475DA46509175B7E54839EBE5",1)</v>
      </c>
      <c r="I101" s="3">
        <v>46249</v>
      </c>
    </row>
    <row r="102" ht="91" customHeight="1" spans="1:9">
      <c r="A102" s="2">
        <v>48940</v>
      </c>
      <c r="B102" s="2" t="s">
        <v>23</v>
      </c>
      <c r="C102" s="2" t="s">
        <v>10</v>
      </c>
      <c r="D102" s="2" t="s">
        <v>26</v>
      </c>
      <c r="E102" s="2" t="s">
        <v>42</v>
      </c>
      <c r="F102" s="2" t="str">
        <f>_xlfn.DISPIMG("ID_F60612A7FBD247F3966F382453555A32",1)</f>
        <v>=DISPIMG("ID_F60612A7FBD247F3966F382453555A32",1)</v>
      </c>
      <c r="G102" s="2"/>
      <c r="H102" s="2" t="str">
        <f>_xlfn.DISPIMG("ID_A30AE8878E9148FFB8E19B82638D98A5",1)</f>
        <v>=DISPIMG("ID_A30AE8878E9148FFB8E19B82638D98A5",1)</v>
      </c>
      <c r="I102" s="3">
        <v>46249</v>
      </c>
    </row>
    <row r="103" ht="91" customHeight="1" spans="1:9">
      <c r="A103" s="2">
        <v>48939</v>
      </c>
      <c r="B103" s="2" t="s">
        <v>23</v>
      </c>
      <c r="C103" s="2" t="s">
        <v>10</v>
      </c>
      <c r="D103" s="2" t="s">
        <v>31</v>
      </c>
      <c r="E103" s="2" t="s">
        <v>42</v>
      </c>
      <c r="F103" s="2" t="str">
        <f>_xlfn.DISPIMG("ID_B344CB53D4504DF9BB14A06FCB534D74",1)</f>
        <v>=DISPIMG("ID_B344CB53D4504DF9BB14A06FCB534D74",1)</v>
      </c>
      <c r="G103" s="2" t="str">
        <f>_xlfn.DISPIMG("ID_330E49FD649645E591E39743BE5FEC4D",1)</f>
        <v>=DISPIMG("ID_330E49FD649645E591E39743BE5FEC4D",1)</v>
      </c>
      <c r="H103" s="2" t="str">
        <f>_xlfn.DISPIMG("ID_DB9AAE58098D496ABDAD86F52F692A6F",1)</f>
        <v>=DISPIMG("ID_DB9AAE58098D496ABDAD86F52F692A6F",1)</v>
      </c>
      <c r="I103" s="3">
        <v>46249</v>
      </c>
    </row>
    <row r="104" ht="91" customHeight="1" spans="1:9">
      <c r="A104" s="2">
        <v>48937</v>
      </c>
      <c r="B104" s="2" t="s">
        <v>23</v>
      </c>
      <c r="C104" s="2" t="s">
        <v>10</v>
      </c>
      <c r="D104" s="2" t="s">
        <v>32</v>
      </c>
      <c r="E104" s="2" t="s">
        <v>42</v>
      </c>
      <c r="F104" s="2" t="str">
        <f>_xlfn.DISPIMG("ID_40E727B8D01F41279145BEEADB1B2998",1)</f>
        <v>=DISPIMG("ID_40E727B8D01F41279145BEEADB1B2998",1)</v>
      </c>
      <c r="G104" s="2"/>
      <c r="H104" s="2" t="str">
        <f>_xlfn.DISPIMG("ID_62ED3936F23440E6B5A3767CBFEF74D3",1)</f>
        <v>=DISPIMG("ID_62ED3936F23440E6B5A3767CBFEF74D3",1)</v>
      </c>
      <c r="I104" s="3">
        <v>46249</v>
      </c>
    </row>
    <row r="105" ht="91" customHeight="1" spans="1:9">
      <c r="A105" s="2">
        <v>48936</v>
      </c>
      <c r="B105" s="2" t="s">
        <v>23</v>
      </c>
      <c r="C105" s="2" t="s">
        <v>10</v>
      </c>
      <c r="D105" s="2" t="s">
        <v>33</v>
      </c>
      <c r="E105" s="2" t="s">
        <v>39</v>
      </c>
      <c r="F105" s="2" t="str">
        <f>_xlfn.DISPIMG("ID_36630784EE124BF3A408551E6150A732",1)</f>
        <v>=DISPIMG("ID_36630784EE124BF3A408551E6150A732",1)</v>
      </c>
      <c r="G105" s="2" t="str">
        <f>_xlfn.DISPIMG("ID_B1A147D06AD946A7A4450515C81D029A",1)</f>
        <v>=DISPIMG("ID_B1A147D06AD946A7A4450515C81D029A",1)</v>
      </c>
      <c r="H105" s="2" t="str">
        <f>_xlfn.DISPIMG("ID_D71B56D46CA7494F80274DD9C2ACD65A",1)</f>
        <v>=DISPIMG("ID_D71B56D46CA7494F80274DD9C2ACD65A",1)</v>
      </c>
      <c r="I105" s="3">
        <v>46249</v>
      </c>
    </row>
    <row r="106" ht="91" customHeight="1" spans="1:9">
      <c r="A106" s="2">
        <v>48934</v>
      </c>
      <c r="B106" s="2" t="s">
        <v>23</v>
      </c>
      <c r="C106" s="2" t="s">
        <v>10</v>
      </c>
      <c r="D106" s="2" t="s">
        <v>34</v>
      </c>
      <c r="E106" s="2" t="s">
        <v>42</v>
      </c>
      <c r="F106" s="2" t="str">
        <f>_xlfn.DISPIMG("ID_A126FB4D3D7448A791CA16A088779A01",1)</f>
        <v>=DISPIMG("ID_A126FB4D3D7448A791CA16A088779A01",1)</v>
      </c>
      <c r="G106" s="2" t="str">
        <f>_xlfn.DISPIMG("ID_06138355AF4A4C5092B32AC467D7B514",1)</f>
        <v>=DISPIMG("ID_06138355AF4A4C5092B32AC467D7B514",1)</v>
      </c>
      <c r="H106" s="2" t="str">
        <f>_xlfn.DISPIMG("ID_2C5A7377AF0F4C64BED13F01CE87030F",1)</f>
        <v>=DISPIMG("ID_2C5A7377AF0F4C64BED13F01CE87030F",1)</v>
      </c>
      <c r="I106" s="3">
        <v>46249</v>
      </c>
    </row>
    <row r="107" ht="91" customHeight="1" spans="1:9">
      <c r="A107" s="2">
        <v>48933</v>
      </c>
      <c r="B107" s="2" t="s">
        <v>23</v>
      </c>
      <c r="C107" s="2" t="s">
        <v>10</v>
      </c>
      <c r="D107" s="2" t="s">
        <v>36</v>
      </c>
      <c r="E107" s="2" t="s">
        <v>42</v>
      </c>
      <c r="F107" s="2" t="str">
        <f>_xlfn.DISPIMG("ID_3EBE6378277B4B199664AAE855F49CF1",1)</f>
        <v>=DISPIMG("ID_3EBE6378277B4B199664AAE855F49CF1",1)</v>
      </c>
      <c r="G107" s="2" t="str">
        <f>_xlfn.DISPIMG("ID_AF2F5C2E0E3D4A6280458E0279B75237",1)</f>
        <v>=DISPIMG("ID_AF2F5C2E0E3D4A6280458E0279B75237",1)</v>
      </c>
      <c r="H107" s="2" t="str">
        <f>_xlfn.DISPIMG("ID_6472A4CD775047A6948064DB547FFABD",1)</f>
        <v>=DISPIMG("ID_6472A4CD775047A6948064DB547FFABD",1)</v>
      </c>
      <c r="I107" s="3">
        <v>46249</v>
      </c>
    </row>
    <row r="108" ht="91" customHeight="1" spans="1:9">
      <c r="A108" s="2">
        <v>48617</v>
      </c>
      <c r="B108" s="2" t="s">
        <v>23</v>
      </c>
      <c r="C108" s="2" t="s">
        <v>10</v>
      </c>
      <c r="D108" s="2" t="s">
        <v>37</v>
      </c>
      <c r="E108" s="2" t="s">
        <v>39</v>
      </c>
      <c r="F108" s="2" t="str">
        <f>_xlfn.DISPIMG("ID_2DF977812842461EA03DD06526C75F8C",1)</f>
        <v>=DISPIMG("ID_2DF977812842461EA03DD06526C75F8C",1)</v>
      </c>
      <c r="G108" s="2"/>
      <c r="H108" s="2" t="str">
        <f>_xlfn.DISPIMG("ID_53372EAE5AF14B8586AF66DA04865D00",1)</f>
        <v>=DISPIMG("ID_53372EAE5AF14B8586AF66DA04865D00",1)</v>
      </c>
      <c r="I108" s="3">
        <v>46247</v>
      </c>
    </row>
    <row r="109" ht="91" customHeight="1" spans="1:9">
      <c r="A109" s="2">
        <v>48615</v>
      </c>
      <c r="B109" s="2" t="s">
        <v>23</v>
      </c>
      <c r="C109" s="2" t="s">
        <v>10</v>
      </c>
      <c r="D109" s="2" t="s">
        <v>38</v>
      </c>
      <c r="E109" s="2" t="s">
        <v>25</v>
      </c>
      <c r="F109" s="2" t="str">
        <f>_xlfn.DISPIMG("ID_B816CB5237704CDA91C8032C357AF26D",1)</f>
        <v>=DISPIMG("ID_B816CB5237704CDA91C8032C357AF26D",1)</v>
      </c>
      <c r="G109" s="2"/>
      <c r="H109" s="2" t="str">
        <f>_xlfn.DISPIMG("ID_BF186CC2770441E5954271F04B2EF7B5",1)</f>
        <v>=DISPIMG("ID_BF186CC2770441E5954271F04B2EF7B5",1)</v>
      </c>
      <c r="I109" s="3">
        <v>46247</v>
      </c>
    </row>
    <row r="110" ht="91" customHeight="1" spans="1:9">
      <c r="A110" s="2">
        <v>48613</v>
      </c>
      <c r="B110" s="2" t="s">
        <v>23</v>
      </c>
      <c r="C110" s="2" t="s">
        <v>10</v>
      </c>
      <c r="D110" s="2" t="s">
        <v>24</v>
      </c>
      <c r="E110" s="2" t="s">
        <v>25</v>
      </c>
      <c r="F110" s="2" t="str">
        <f>_xlfn.DISPIMG("ID_9EC173F8C2384A6A930296F7077AC247",1)</f>
        <v>=DISPIMG("ID_9EC173F8C2384A6A930296F7077AC247",1)</v>
      </c>
      <c r="G110" s="2"/>
      <c r="H110" s="2" t="str">
        <f>_xlfn.DISPIMG("ID_331D78B3CDF148A3BD32236720E1B43F",1)</f>
        <v>=DISPIMG("ID_331D78B3CDF148A3BD32236720E1B43F",1)</v>
      </c>
      <c r="I110" s="3">
        <v>46247</v>
      </c>
    </row>
    <row r="111" ht="91" customHeight="1" spans="1:9">
      <c r="A111" s="2">
        <v>48612</v>
      </c>
      <c r="B111" s="2" t="s">
        <v>23</v>
      </c>
      <c r="C111" s="2" t="s">
        <v>10</v>
      </c>
      <c r="D111" s="2" t="s">
        <v>26</v>
      </c>
      <c r="E111" s="2" t="s">
        <v>25</v>
      </c>
      <c r="F111" s="2" t="str">
        <f>_xlfn.DISPIMG("ID_37CD7B97E4D2488AA704BCA0C448331E",1)</f>
        <v>=DISPIMG("ID_37CD7B97E4D2488AA704BCA0C448331E",1)</v>
      </c>
      <c r="G111" s="2"/>
      <c r="H111" s="2" t="str">
        <f>_xlfn.DISPIMG("ID_752341C80AA04EAF9E80382BA09089A6",1)</f>
        <v>=DISPIMG("ID_752341C80AA04EAF9E80382BA09089A6",1)</v>
      </c>
      <c r="I111" s="3">
        <v>46247</v>
      </c>
    </row>
    <row r="112" ht="91" customHeight="1" spans="1:9">
      <c r="A112" s="2">
        <v>48611</v>
      </c>
      <c r="B112" s="2" t="s">
        <v>23</v>
      </c>
      <c r="C112" s="2" t="s">
        <v>10</v>
      </c>
      <c r="D112" s="2" t="s">
        <v>28</v>
      </c>
      <c r="E112" s="2" t="s">
        <v>25</v>
      </c>
      <c r="F112" s="2" t="str">
        <f>_xlfn.DISPIMG("ID_A58F17FF164E451BB40CAC098445FCD1",1)</f>
        <v>=DISPIMG("ID_A58F17FF164E451BB40CAC098445FCD1",1)</v>
      </c>
      <c r="G112" s="2"/>
      <c r="H112" s="2" t="str">
        <f>_xlfn.DISPIMG("ID_6037E55F1B154760850FBE9F0137552B",1)</f>
        <v>=DISPIMG("ID_6037E55F1B154760850FBE9F0137552B",1)</v>
      </c>
      <c r="I112" s="3">
        <v>46247</v>
      </c>
    </row>
    <row r="113" ht="91" customHeight="1" spans="1:9">
      <c r="A113" s="2">
        <v>48610</v>
      </c>
      <c r="B113" s="2" t="s">
        <v>23</v>
      </c>
      <c r="C113" s="2" t="s">
        <v>10</v>
      </c>
      <c r="D113" s="2" t="s">
        <v>27</v>
      </c>
      <c r="E113" s="2" t="s">
        <v>39</v>
      </c>
      <c r="F113" s="2" t="str">
        <f>_xlfn.DISPIMG("ID_DF6E9484CD3C4C5B825D66448629D6F7",1)</f>
        <v>=DISPIMG("ID_DF6E9484CD3C4C5B825D66448629D6F7",1)</v>
      </c>
      <c r="G113" s="2"/>
      <c r="H113" s="2" t="str">
        <f>_xlfn.DISPIMG("ID_6D25FDF126714996ACBB872A4E125DD3",1)</f>
        <v>=DISPIMG("ID_6D25FDF126714996ACBB872A4E125DD3",1)</v>
      </c>
      <c r="I113" s="3">
        <v>46247</v>
      </c>
    </row>
    <row r="114" ht="91" customHeight="1" spans="1:9">
      <c r="A114" s="2">
        <v>48608</v>
      </c>
      <c r="B114" s="2" t="s">
        <v>23</v>
      </c>
      <c r="C114" s="2" t="s">
        <v>10</v>
      </c>
      <c r="D114" s="2" t="s">
        <v>30</v>
      </c>
      <c r="E114" s="2" t="s">
        <v>39</v>
      </c>
      <c r="F114" s="2" t="str">
        <f>_xlfn.DISPIMG("ID_C0D1CDB5A333499AB3E1F31E6CEB5A0A",1)</f>
        <v>=DISPIMG("ID_C0D1CDB5A333499AB3E1F31E6CEB5A0A",1)</v>
      </c>
      <c r="G114" s="2"/>
      <c r="H114" s="2" t="str">
        <f>_xlfn.DISPIMG("ID_C8C620FD50944A36A31889A8466AE1F3",1)</f>
        <v>=DISPIMG("ID_C8C620FD50944A36A31889A8466AE1F3",1)</v>
      </c>
      <c r="I114" s="3">
        <v>46247</v>
      </c>
    </row>
    <row r="115" ht="91" customHeight="1" spans="1:9">
      <c r="A115" s="2">
        <v>48607</v>
      </c>
      <c r="B115" s="2" t="s">
        <v>23</v>
      </c>
      <c r="C115" s="2" t="s">
        <v>10</v>
      </c>
      <c r="D115" s="2" t="s">
        <v>29</v>
      </c>
      <c r="E115" s="2" t="s">
        <v>39</v>
      </c>
      <c r="F115" s="2" t="str">
        <f>_xlfn.DISPIMG("ID_F4F6F15C824C4802BDDEB3C585D54834",1)</f>
        <v>=DISPIMG("ID_F4F6F15C824C4802BDDEB3C585D54834",1)</v>
      </c>
      <c r="G115" s="2"/>
      <c r="H115" s="2" t="str">
        <f>_xlfn.DISPIMG("ID_186C67DADAD14B9C8C597A252A129E05",1)</f>
        <v>=DISPIMG("ID_186C67DADAD14B9C8C597A252A129E05",1)</v>
      </c>
      <c r="I115" s="3">
        <v>46247</v>
      </c>
    </row>
    <row r="116" ht="91" customHeight="1" spans="1:9">
      <c r="A116" s="2">
        <v>48606</v>
      </c>
      <c r="B116" s="2" t="s">
        <v>23</v>
      </c>
      <c r="C116" s="2" t="s">
        <v>10</v>
      </c>
      <c r="D116" s="2" t="s">
        <v>31</v>
      </c>
      <c r="E116" s="2" t="s">
        <v>39</v>
      </c>
      <c r="F116" s="2" t="str">
        <f>_xlfn.DISPIMG("ID_AE76DA678B9840489C42777503DED857",1)</f>
        <v>=DISPIMG("ID_AE76DA678B9840489C42777503DED857",1)</v>
      </c>
      <c r="G116" s="2" t="str">
        <f>_xlfn.DISPIMG("ID_CD87F285AA844E7F8C24F8FC6FA35DFE",1)</f>
        <v>=DISPIMG("ID_CD87F285AA844E7F8C24F8FC6FA35DFE",1)</v>
      </c>
      <c r="H116" s="2" t="str">
        <f>_xlfn.DISPIMG("ID_F204D35D5F6F4BC3BE1122BC174F051A",1)</f>
        <v>=DISPIMG("ID_F204D35D5F6F4BC3BE1122BC174F051A",1)</v>
      </c>
      <c r="I116" s="3">
        <v>46247</v>
      </c>
    </row>
    <row r="117" ht="15" spans="1:9">
      <c r="A117" s="2">
        <v>48605</v>
      </c>
      <c r="B117" s="2" t="s">
        <v>23</v>
      </c>
      <c r="C117" s="2" t="s">
        <v>10</v>
      </c>
      <c r="D117" s="2" t="s">
        <v>32</v>
      </c>
      <c r="E117" s="2" t="s">
        <v>39</v>
      </c>
      <c r="F117" s="2"/>
      <c r="G117" s="2"/>
      <c r="H117" s="2"/>
      <c r="I117" s="3">
        <v>46247</v>
      </c>
    </row>
    <row r="118" ht="91" customHeight="1" spans="1:9">
      <c r="A118" s="2">
        <v>48604</v>
      </c>
      <c r="B118" s="2" t="s">
        <v>23</v>
      </c>
      <c r="C118" s="2" t="s">
        <v>10</v>
      </c>
      <c r="D118" s="2" t="s">
        <v>33</v>
      </c>
      <c r="E118" s="2" t="s">
        <v>39</v>
      </c>
      <c r="F118" s="2" t="str">
        <f>_xlfn.DISPIMG("ID_888C15487E5D47238A7BE0C1AD94333A",1)</f>
        <v>=DISPIMG("ID_888C15487E5D47238A7BE0C1AD94333A",1)</v>
      </c>
      <c r="G118" s="2" t="str">
        <f>_xlfn.DISPIMG("ID_7332D114AA9B4446A4DC4A2A1E40CD47",1)</f>
        <v>=DISPIMG("ID_7332D114AA9B4446A4DC4A2A1E40CD47",1)</v>
      </c>
      <c r="H118" s="2" t="str">
        <f>_xlfn.DISPIMG("ID_F2AD4A2523824440AD84A1B970A1131D",1)</f>
        <v>=DISPIMG("ID_F2AD4A2523824440AD84A1B970A1131D",1)</v>
      </c>
      <c r="I118" s="3">
        <v>46247</v>
      </c>
    </row>
    <row r="119" ht="91" customHeight="1" spans="1:9">
      <c r="A119" s="2">
        <v>48602</v>
      </c>
      <c r="B119" s="2" t="s">
        <v>23</v>
      </c>
      <c r="C119" s="2" t="s">
        <v>10</v>
      </c>
      <c r="D119" s="2" t="s">
        <v>34</v>
      </c>
      <c r="E119" s="2" t="s">
        <v>39</v>
      </c>
      <c r="F119" s="2" t="str">
        <f>_xlfn.DISPIMG("ID_7CDDCF3652D1445698B431BACF2977E1",1)</f>
        <v>=DISPIMG("ID_7CDDCF3652D1445698B431BACF2977E1",1)</v>
      </c>
      <c r="G119" s="2" t="str">
        <f>_xlfn.DISPIMG("ID_FAD309F9404645348BAD4B53EB6FB646",1)</f>
        <v>=DISPIMG("ID_FAD309F9404645348BAD4B53EB6FB646",1)</v>
      </c>
      <c r="H119" s="2" t="str">
        <f>_xlfn.DISPIMG("ID_7896C904675A4169A790E8602725AA37",1)</f>
        <v>=DISPIMG("ID_7896C904675A4169A790E8602725AA37",1)</v>
      </c>
      <c r="I119" s="3">
        <v>46247</v>
      </c>
    </row>
    <row r="120" ht="91" customHeight="1" spans="1:9">
      <c r="A120" s="2">
        <v>48601</v>
      </c>
      <c r="B120" s="2" t="s">
        <v>23</v>
      </c>
      <c r="C120" s="2" t="s">
        <v>10</v>
      </c>
      <c r="D120" s="2" t="s">
        <v>36</v>
      </c>
      <c r="E120" s="2" t="s">
        <v>25</v>
      </c>
      <c r="F120" s="2" t="str">
        <f>_xlfn.DISPIMG("ID_5DEAF490E6694560B01C1BB8AC0FFDCD",1)</f>
        <v>=DISPIMG("ID_5DEAF490E6694560B01C1BB8AC0FFDCD",1)</v>
      </c>
      <c r="G120" s="2" t="str">
        <f>_xlfn.DISPIMG("ID_C4C9E40FBB4E4094BF56977EB25A2796",1)</f>
        <v>=DISPIMG("ID_C4C9E40FBB4E4094BF56977EB25A2796",1)</v>
      </c>
      <c r="H120" s="2" t="str">
        <f>_xlfn.DISPIMG("ID_E04224A9B6F04B76AE861035E930C249",1)</f>
        <v>=DISPIMG("ID_E04224A9B6F04B76AE861035E930C249",1)</v>
      </c>
      <c r="I120" s="3">
        <v>46247</v>
      </c>
    </row>
    <row r="121" ht="91" customHeight="1" spans="1:9">
      <c r="A121" s="2">
        <v>48313</v>
      </c>
      <c r="B121" s="2" t="s">
        <v>23</v>
      </c>
      <c r="C121" s="2" t="s">
        <v>10</v>
      </c>
      <c r="D121" s="2" t="s">
        <v>28</v>
      </c>
      <c r="E121" s="2" t="s">
        <v>39</v>
      </c>
      <c r="F121" s="2" t="str">
        <f>_xlfn.DISPIMG("ID_0F1616CECC154DD5A7FD8E3FDD723812",1)</f>
        <v>=DISPIMG("ID_0F1616CECC154DD5A7FD8E3FDD723812",1)</v>
      </c>
      <c r="G121" s="2"/>
      <c r="H121" s="2" t="str">
        <f>_xlfn.DISPIMG("ID_0DFC05C0E4334AFD8362D4E3FB683A9B",1)</f>
        <v>=DISPIMG("ID_0DFC05C0E4334AFD8362D4E3FB683A9B",1)</v>
      </c>
      <c r="I121" s="3">
        <v>46246</v>
      </c>
    </row>
    <row r="122" ht="91" customHeight="1" spans="1:9">
      <c r="A122" s="2">
        <v>48312</v>
      </c>
      <c r="B122" s="2" t="s">
        <v>23</v>
      </c>
      <c r="C122" s="2" t="s">
        <v>10</v>
      </c>
      <c r="D122" s="2" t="s">
        <v>24</v>
      </c>
      <c r="E122" s="2" t="s">
        <v>39</v>
      </c>
      <c r="F122" s="2" t="str">
        <f>_xlfn.DISPIMG("ID_5B7200EDD8E74844A22450FF7DBAD872",1)</f>
        <v>=DISPIMG("ID_5B7200EDD8E74844A22450FF7DBAD872",1)</v>
      </c>
      <c r="G122" s="2"/>
      <c r="H122" s="2" t="str">
        <f>_xlfn.DISPIMG("ID_D19A08F7932C43B4861E0C1C0D0142B0",1)</f>
        <v>=DISPIMG("ID_D19A08F7932C43B4861E0C1C0D0142B0",1)</v>
      </c>
      <c r="I122" s="3">
        <v>46246</v>
      </c>
    </row>
    <row r="123" ht="91" customHeight="1" spans="1:9">
      <c r="A123" s="2">
        <v>48311</v>
      </c>
      <c r="B123" s="2" t="s">
        <v>23</v>
      </c>
      <c r="C123" s="2" t="s">
        <v>10</v>
      </c>
      <c r="D123" s="2" t="s">
        <v>26</v>
      </c>
      <c r="E123" s="2" t="s">
        <v>39</v>
      </c>
      <c r="F123" s="2" t="str">
        <f>_xlfn.DISPIMG("ID_4A752F6222B547CA804B949A4D874350",1)</f>
        <v>=DISPIMG("ID_4A752F6222B547CA804B949A4D874350",1)</v>
      </c>
      <c r="G123" s="2"/>
      <c r="H123" s="2" t="str">
        <f>_xlfn.DISPIMG("ID_E5129C9DC5AA461E9E809D3703F879E5",1)</f>
        <v>=DISPIMG("ID_E5129C9DC5AA461E9E809D3703F879E5",1)</v>
      </c>
      <c r="I123" s="3">
        <v>46246</v>
      </c>
    </row>
    <row r="124" ht="91" customHeight="1" spans="1:9">
      <c r="A124" s="2">
        <v>48310</v>
      </c>
      <c r="B124" s="2" t="s">
        <v>23</v>
      </c>
      <c r="C124" s="2" t="s">
        <v>10</v>
      </c>
      <c r="D124" s="2" t="s">
        <v>37</v>
      </c>
      <c r="E124" s="2" t="s">
        <v>39</v>
      </c>
      <c r="F124" s="2" t="str">
        <f>_xlfn.DISPIMG("ID_D8C86A5839CD4AA5A65DEF3E50C7092A",1)</f>
        <v>=DISPIMG("ID_D8C86A5839CD4AA5A65DEF3E50C7092A",1)</v>
      </c>
      <c r="G124" s="2"/>
      <c r="H124" s="2" t="str">
        <f>_xlfn.DISPIMG("ID_CA9A09BD0E0D4A0E877D7B01F93B5813",1)</f>
        <v>=DISPIMG("ID_CA9A09BD0E0D4A0E877D7B01F93B5813",1)</v>
      </c>
      <c r="I124" s="3">
        <v>46246</v>
      </c>
    </row>
    <row r="125" ht="91" customHeight="1" spans="1:9">
      <c r="A125" s="2">
        <v>48309</v>
      </c>
      <c r="B125" s="2" t="s">
        <v>23</v>
      </c>
      <c r="C125" s="2" t="s">
        <v>10</v>
      </c>
      <c r="D125" s="2" t="s">
        <v>38</v>
      </c>
      <c r="E125" s="2" t="s">
        <v>39</v>
      </c>
      <c r="F125" s="2" t="str">
        <f>_xlfn.DISPIMG("ID_59DA4DB50B9F4AD085561A09A7A53E28",1)</f>
        <v>=DISPIMG("ID_59DA4DB50B9F4AD085561A09A7A53E28",1)</v>
      </c>
      <c r="G125" s="2"/>
      <c r="H125" s="2" t="str">
        <f>_xlfn.DISPIMG("ID_8A55DA7A20D74066A3145A418DF42B9A",1)</f>
        <v>=DISPIMG("ID_8A55DA7A20D74066A3145A418DF42B9A",1)</v>
      </c>
      <c r="I125" s="3">
        <v>46246</v>
      </c>
    </row>
    <row r="126" ht="91" customHeight="1" spans="1:9">
      <c r="A126" s="2">
        <v>48308</v>
      </c>
      <c r="B126" s="2" t="s">
        <v>23</v>
      </c>
      <c r="C126" s="2" t="s">
        <v>10</v>
      </c>
      <c r="D126" s="2" t="s">
        <v>30</v>
      </c>
      <c r="E126" s="2" t="s">
        <v>39</v>
      </c>
      <c r="F126" s="2" t="str">
        <f>_xlfn.DISPIMG("ID_A9C3BC0DAB434E638191A022C9F94F82",1)</f>
        <v>=DISPIMG("ID_A9C3BC0DAB434E638191A022C9F94F82",1)</v>
      </c>
      <c r="G126" s="2"/>
      <c r="H126" s="2" t="str">
        <f>_xlfn.DISPIMG("ID_931FD079A6934D07A67CEA9F4D33C963",1)</f>
        <v>=DISPIMG("ID_931FD079A6934D07A67CEA9F4D33C963",1)</v>
      </c>
      <c r="I126" s="3">
        <v>46246</v>
      </c>
    </row>
    <row r="127" ht="91" customHeight="1" spans="1:9">
      <c r="A127" s="2">
        <v>48307</v>
      </c>
      <c r="B127" s="2" t="s">
        <v>23</v>
      </c>
      <c r="C127" s="2" t="s">
        <v>10</v>
      </c>
      <c r="D127" s="2" t="s">
        <v>29</v>
      </c>
      <c r="E127" s="2" t="s">
        <v>39</v>
      </c>
      <c r="F127" s="2" t="str">
        <f>_xlfn.DISPIMG("ID_BB022E8075AA4E018643F26DE03C5DAC",1)</f>
        <v>=DISPIMG("ID_BB022E8075AA4E018643F26DE03C5DAC",1)</v>
      </c>
      <c r="G127" s="2"/>
      <c r="H127" s="2" t="str">
        <f>_xlfn.DISPIMG("ID_25A2E2AE36B749DCA01B752BB31D5B56",1)</f>
        <v>=DISPIMG("ID_25A2E2AE36B749DCA01B752BB31D5B56",1)</v>
      </c>
      <c r="I127" s="3">
        <v>46246</v>
      </c>
    </row>
    <row r="128" ht="91" customHeight="1" spans="1:9">
      <c r="A128" s="2">
        <v>48306</v>
      </c>
      <c r="B128" s="2" t="s">
        <v>23</v>
      </c>
      <c r="C128" s="2" t="s">
        <v>10</v>
      </c>
      <c r="D128" s="2" t="s">
        <v>43</v>
      </c>
      <c r="E128" s="2" t="s">
        <v>39</v>
      </c>
      <c r="F128" s="2" t="str">
        <f>_xlfn.DISPIMG("ID_575C7B32B59146E682C1A57E7330F121",1)</f>
        <v>=DISPIMG("ID_575C7B32B59146E682C1A57E7330F121",1)</v>
      </c>
      <c r="G128" s="2"/>
      <c r="H128" s="2" t="str">
        <f>_xlfn.DISPIMG("ID_47D6B3387E6544DA83B4082C289FAAEB",1)</f>
        <v>=DISPIMG("ID_47D6B3387E6544DA83B4082C289FAAEB",1)</v>
      </c>
      <c r="I128" s="3">
        <v>46246</v>
      </c>
    </row>
    <row r="129" ht="91" customHeight="1" spans="1:9">
      <c r="A129" s="2">
        <v>48305</v>
      </c>
      <c r="B129" s="2" t="s">
        <v>23</v>
      </c>
      <c r="C129" s="2" t="s">
        <v>10</v>
      </c>
      <c r="D129" s="2" t="s">
        <v>27</v>
      </c>
      <c r="E129" s="2" t="s">
        <v>39</v>
      </c>
      <c r="F129" s="2" t="str">
        <f>_xlfn.DISPIMG("ID_99AFBEFABDDF41D499A10DB997667D1B",1)</f>
        <v>=DISPIMG("ID_99AFBEFABDDF41D499A10DB997667D1B",1)</v>
      </c>
      <c r="G129" s="2"/>
      <c r="H129" s="2" t="str">
        <f>_xlfn.DISPIMG("ID_C51A0C45FE5A452EBC9383E9073C9EC1",1)</f>
        <v>=DISPIMG("ID_C51A0C45FE5A452EBC9383E9073C9EC1",1)</v>
      </c>
      <c r="I129" s="3">
        <v>46246</v>
      </c>
    </row>
    <row r="130" ht="91" customHeight="1" spans="1:9">
      <c r="A130" s="2">
        <v>48304</v>
      </c>
      <c r="B130" s="2" t="s">
        <v>23</v>
      </c>
      <c r="C130" s="2" t="s">
        <v>10</v>
      </c>
      <c r="D130" s="2" t="s">
        <v>31</v>
      </c>
      <c r="E130" s="2" t="s">
        <v>25</v>
      </c>
      <c r="F130" s="2" t="str">
        <f>_xlfn.DISPIMG("ID_311ECC5A1B5A47A98BEF1EF4241ABB6E",1)</f>
        <v>=DISPIMG("ID_311ECC5A1B5A47A98BEF1EF4241ABB6E",1)</v>
      </c>
      <c r="G130" s="2" t="str">
        <f>_xlfn.DISPIMG("ID_8075B589B3214040BEAEC255A7712A3B",1)</f>
        <v>=DISPIMG("ID_8075B589B3214040BEAEC255A7712A3B",1)</v>
      </c>
      <c r="H130" s="2" t="str">
        <f>_xlfn.DISPIMG("ID_1B567A3179574B1FBC65DC95F7AC8B57",1)</f>
        <v>=DISPIMG("ID_1B567A3179574B1FBC65DC95F7AC8B57",1)</v>
      </c>
      <c r="I130" s="3">
        <v>46246</v>
      </c>
    </row>
    <row r="131" ht="91" customHeight="1" spans="1:9">
      <c r="A131" s="2">
        <v>48303</v>
      </c>
      <c r="B131" s="2" t="s">
        <v>23</v>
      </c>
      <c r="C131" s="2" t="s">
        <v>10</v>
      </c>
      <c r="D131" s="2" t="s">
        <v>32</v>
      </c>
      <c r="E131" s="2" t="s">
        <v>39</v>
      </c>
      <c r="F131" s="2" t="str">
        <f>_xlfn.DISPIMG("ID_407A64CD73AA4552A80E5000A2B5538B",1)</f>
        <v>=DISPIMG("ID_407A64CD73AA4552A80E5000A2B5538B",1)</v>
      </c>
      <c r="G131" s="2"/>
      <c r="H131" s="2" t="str">
        <f>_xlfn.DISPIMG("ID_CCB1BF943BFF438A95AA0BB9F30FB6FF",1)</f>
        <v>=DISPIMG("ID_CCB1BF943BFF438A95AA0BB9F30FB6FF",1)</v>
      </c>
      <c r="I131" s="3">
        <v>46246</v>
      </c>
    </row>
    <row r="132" ht="91" customHeight="1" spans="1:9">
      <c r="A132" s="2">
        <v>48302</v>
      </c>
      <c r="B132" s="2" t="s">
        <v>23</v>
      </c>
      <c r="C132" s="2" t="s">
        <v>10</v>
      </c>
      <c r="D132" s="2" t="s">
        <v>33</v>
      </c>
      <c r="E132" s="2" t="s">
        <v>39</v>
      </c>
      <c r="F132" s="2" t="str">
        <f>_xlfn.DISPIMG("ID_EE80FAA3EB0940DDAE71A402CB8319AC",1)</f>
        <v>=DISPIMG("ID_EE80FAA3EB0940DDAE71A402CB8319AC",1)</v>
      </c>
      <c r="G132" s="2" t="str">
        <f>_xlfn.DISPIMG("ID_886C0D3CC56F4022B8A083BB342C0C41",1)</f>
        <v>=DISPIMG("ID_886C0D3CC56F4022B8A083BB342C0C41",1)</v>
      </c>
      <c r="H132" s="2" t="str">
        <f>_xlfn.DISPIMG("ID_100AEC05A2514110B2BEE3DA098196A9",1)</f>
        <v>=DISPIMG("ID_100AEC05A2514110B2BEE3DA098196A9",1)</v>
      </c>
      <c r="I132" s="3">
        <v>46246</v>
      </c>
    </row>
    <row r="133" ht="91" customHeight="1" spans="1:9">
      <c r="A133" s="2">
        <v>48301</v>
      </c>
      <c r="B133" s="2" t="s">
        <v>23</v>
      </c>
      <c r="C133" s="2" t="s">
        <v>10</v>
      </c>
      <c r="D133" s="2" t="s">
        <v>34</v>
      </c>
      <c r="E133" s="2" t="s">
        <v>39</v>
      </c>
      <c r="F133" s="2" t="str">
        <f>_xlfn.DISPIMG("ID_362541FC3F0D4CDFAB0AF5D895229F77",1)</f>
        <v>=DISPIMG("ID_362541FC3F0D4CDFAB0AF5D895229F77",1)</v>
      </c>
      <c r="G133" s="2" t="str">
        <f>_xlfn.DISPIMG("ID_D19D34B03CB7454B94A765B4C2534B28",1)</f>
        <v>=DISPIMG("ID_D19D34B03CB7454B94A765B4C2534B28",1)</v>
      </c>
      <c r="H133" s="2" t="str">
        <f>_xlfn.DISPIMG("ID_20165513670A4923847AE53CB36F239C",1)</f>
        <v>=DISPIMG("ID_20165513670A4923847AE53CB36F239C",1)</v>
      </c>
      <c r="I133" s="3">
        <v>46246</v>
      </c>
    </row>
    <row r="134" ht="91" customHeight="1" spans="1:9">
      <c r="A134" s="2">
        <v>48300</v>
      </c>
      <c r="B134" s="2" t="s">
        <v>23</v>
      </c>
      <c r="C134" s="2" t="s">
        <v>10</v>
      </c>
      <c r="D134" s="2" t="s">
        <v>36</v>
      </c>
      <c r="E134" s="2" t="s">
        <v>25</v>
      </c>
      <c r="F134" s="2" t="str">
        <f>_xlfn.DISPIMG("ID_EDB8452270814F05AEC371E0226049A8",1)</f>
        <v>=DISPIMG("ID_EDB8452270814F05AEC371E0226049A8",1)</v>
      </c>
      <c r="G134" s="2" t="str">
        <f>_xlfn.DISPIMG("ID_9A57ABA2B3AA449CB02604F12BBE0702",1)</f>
        <v>=DISPIMG("ID_9A57ABA2B3AA449CB02604F12BBE0702",1)</v>
      </c>
      <c r="H134" s="2" t="str">
        <f>_xlfn.DISPIMG("ID_AA76FD5A90FC4E53B0748A4992841145",1)</f>
        <v>=DISPIMG("ID_AA76FD5A90FC4E53B0748A4992841145",1)</v>
      </c>
      <c r="I134" s="3">
        <v>46246</v>
      </c>
    </row>
    <row r="135" ht="91" customHeight="1" spans="1:9">
      <c r="A135" s="2">
        <v>47983</v>
      </c>
      <c r="B135" s="2" t="s">
        <v>23</v>
      </c>
      <c r="C135" s="2" t="s">
        <v>10</v>
      </c>
      <c r="D135" s="2" t="s">
        <v>37</v>
      </c>
      <c r="E135" s="2" t="s">
        <v>25</v>
      </c>
      <c r="F135" s="2" t="str">
        <f>_xlfn.DISPIMG("ID_0A44E72E0F5F40CCBE5D56EA9E0482AD",1)</f>
        <v>=DISPIMG("ID_0A44E72E0F5F40CCBE5D56EA9E0482AD",1)</v>
      </c>
      <c r="G135" s="2"/>
      <c r="H135" s="2" t="str">
        <f>_xlfn.DISPIMG("ID_3E938569CD124097BC76700647BF724F",1)</f>
        <v>=DISPIMG("ID_3E938569CD124097BC76700647BF724F",1)</v>
      </c>
      <c r="I135" s="3">
        <v>46245</v>
      </c>
    </row>
    <row r="136" ht="91" customHeight="1" spans="1:9">
      <c r="A136" s="2">
        <v>47982</v>
      </c>
      <c r="B136" s="2" t="s">
        <v>23</v>
      </c>
      <c r="C136" s="2" t="s">
        <v>10</v>
      </c>
      <c r="D136" s="2" t="s">
        <v>27</v>
      </c>
      <c r="E136" s="2" t="s">
        <v>44</v>
      </c>
      <c r="F136" s="2" t="str">
        <f>_xlfn.DISPIMG("ID_FB2E639FB07A4EC5A425DF08F6BF3AF4",1)</f>
        <v>=DISPIMG("ID_FB2E639FB07A4EC5A425DF08F6BF3AF4",1)</v>
      </c>
      <c r="G136" s="2"/>
      <c r="H136" s="2" t="str">
        <f>_xlfn.DISPIMG("ID_9776E81875D541E1A89082BC1F72FD79",1)</f>
        <v>=DISPIMG("ID_9776E81875D541E1A89082BC1F72FD79",1)</v>
      </c>
      <c r="I136" s="3">
        <v>46245</v>
      </c>
    </row>
    <row r="137" ht="91" customHeight="1" spans="1:9">
      <c r="A137" s="2">
        <v>47980</v>
      </c>
      <c r="B137" s="2" t="s">
        <v>23</v>
      </c>
      <c r="C137" s="2" t="s">
        <v>10</v>
      </c>
      <c r="D137" s="2" t="s">
        <v>31</v>
      </c>
      <c r="E137" s="2" t="s">
        <v>25</v>
      </c>
      <c r="F137" s="2" t="str">
        <f>_xlfn.DISPIMG("ID_FBC1DC030BC64BD7BFD2A2E3FD0774DE",1)</f>
        <v>=DISPIMG("ID_FBC1DC030BC64BD7BFD2A2E3FD0774DE",1)</v>
      </c>
      <c r="G137" s="2" t="str">
        <f>_xlfn.DISPIMG("ID_58A35BAE0A1949EFBA66FA8C4849E7A6",1)</f>
        <v>=DISPIMG("ID_58A35BAE0A1949EFBA66FA8C4849E7A6",1)</v>
      </c>
      <c r="H137" s="2" t="str">
        <f>_xlfn.DISPIMG("ID_6C98CA85EA9041CEAA55B6A3F59AE34B",1)</f>
        <v>=DISPIMG("ID_6C98CA85EA9041CEAA55B6A3F59AE34B",1)</v>
      </c>
      <c r="I137" s="3">
        <v>46245</v>
      </c>
    </row>
    <row r="138" ht="91" customHeight="1" spans="1:9">
      <c r="A138" s="2">
        <v>47979</v>
      </c>
      <c r="B138" s="2" t="s">
        <v>23</v>
      </c>
      <c r="C138" s="2" t="s">
        <v>10</v>
      </c>
      <c r="D138" s="2" t="s">
        <v>32</v>
      </c>
      <c r="E138" s="2" t="s">
        <v>39</v>
      </c>
      <c r="F138" s="2" t="str">
        <f>_xlfn.DISPIMG("ID_1CB1C2E9AB654AF8BE019285BF901056",1)</f>
        <v>=DISPIMG("ID_1CB1C2E9AB654AF8BE019285BF901056",1)</v>
      </c>
      <c r="G138" s="2"/>
      <c r="H138" s="2" t="str">
        <f>_xlfn.DISPIMG("ID_FB73308CCACF4846B5F1450F09711EF3",1)</f>
        <v>=DISPIMG("ID_FB73308CCACF4846B5F1450F09711EF3",1)</v>
      </c>
      <c r="I138" s="3">
        <v>46245</v>
      </c>
    </row>
    <row r="139" ht="91" customHeight="1" spans="1:9">
      <c r="A139" s="2">
        <v>47978</v>
      </c>
      <c r="B139" s="2" t="s">
        <v>23</v>
      </c>
      <c r="C139" s="2" t="s">
        <v>10</v>
      </c>
      <c r="D139" s="2" t="s">
        <v>33</v>
      </c>
      <c r="E139" s="2" t="s">
        <v>39</v>
      </c>
      <c r="F139" s="2" t="str">
        <f>_xlfn.DISPIMG("ID_3513B54650EF4555A8F5EEEE1436A1B8",1)</f>
        <v>=DISPIMG("ID_3513B54650EF4555A8F5EEEE1436A1B8",1)</v>
      </c>
      <c r="G139" s="2" t="str">
        <f>_xlfn.DISPIMG("ID_8E9FE29660B84DED8C390A5DAE8CB13B",1)</f>
        <v>=DISPIMG("ID_8E9FE29660B84DED8C390A5DAE8CB13B",1)</v>
      </c>
      <c r="H139" s="2" t="str">
        <f>_xlfn.DISPIMG("ID_455CDC19303141E09913F4938BF368D2",1)</f>
        <v>=DISPIMG("ID_455CDC19303141E09913F4938BF368D2",1)</v>
      </c>
      <c r="I139" s="3">
        <v>46245</v>
      </c>
    </row>
    <row r="140" ht="91" customHeight="1" spans="1:9">
      <c r="A140" s="2">
        <v>47977</v>
      </c>
      <c r="B140" s="2" t="s">
        <v>23</v>
      </c>
      <c r="C140" s="2" t="s">
        <v>10</v>
      </c>
      <c r="D140" s="2" t="s">
        <v>34</v>
      </c>
      <c r="E140" s="2" t="s">
        <v>39</v>
      </c>
      <c r="F140" s="2" t="str">
        <f>_xlfn.DISPIMG("ID_19516B44A88347B8A459BCEBC8100E90",1)</f>
        <v>=DISPIMG("ID_19516B44A88347B8A459BCEBC8100E90",1)</v>
      </c>
      <c r="G140" s="2" t="str">
        <f>_xlfn.DISPIMG("ID_01E80A58CD504F89959FF97B3BE3B352",1)</f>
        <v>=DISPIMG("ID_01E80A58CD504F89959FF97B3BE3B352",1)</v>
      </c>
      <c r="H140" s="2" t="str">
        <f>_xlfn.DISPIMG("ID_9936257D83534CA580BFC092671F0001",1)</f>
        <v>=DISPIMG("ID_9936257D83534CA580BFC092671F0001",1)</v>
      </c>
      <c r="I140" s="3">
        <v>46245</v>
      </c>
    </row>
    <row r="141" ht="91" customHeight="1" spans="1:9">
      <c r="A141" s="2">
        <v>47976</v>
      </c>
      <c r="B141" s="2" t="s">
        <v>23</v>
      </c>
      <c r="C141" s="2" t="s">
        <v>10</v>
      </c>
      <c r="D141" s="2" t="s">
        <v>36</v>
      </c>
      <c r="E141" s="2" t="s">
        <v>25</v>
      </c>
      <c r="F141" s="2" t="str">
        <f>_xlfn.DISPIMG("ID_1161CB95472B43FB9E88873D2140DDEE",1)</f>
        <v>=DISPIMG("ID_1161CB95472B43FB9E88873D2140DDEE",1)</v>
      </c>
      <c r="G141" s="2" t="str">
        <f>_xlfn.DISPIMG("ID_90C2BBB3E9ED42CBBB1011B3657BB728",1)</f>
        <v>=DISPIMG("ID_90C2BBB3E9ED42CBBB1011B3657BB728",1)</v>
      </c>
      <c r="H141" s="2" t="str">
        <f>_xlfn.DISPIMG("ID_BB8B5581D24A44C99D6979BB6D2D2CFF",1)</f>
        <v>=DISPIMG("ID_BB8B5581D24A44C99D6979BB6D2D2CFF",1)</v>
      </c>
      <c r="I141" s="3">
        <v>46245</v>
      </c>
    </row>
    <row r="142" ht="91" customHeight="1" spans="1:9">
      <c r="A142" s="2">
        <v>47942</v>
      </c>
      <c r="B142" s="2" t="s">
        <v>23</v>
      </c>
      <c r="C142" s="2" t="s">
        <v>10</v>
      </c>
      <c r="D142" s="2" t="s">
        <v>45</v>
      </c>
      <c r="E142" s="2" t="s">
        <v>25</v>
      </c>
      <c r="F142" s="2" t="str">
        <f>_xlfn.DISPIMG("ID_BA9C18D93D72402195191C9D79B5D53F",1)</f>
        <v>=DISPIMG("ID_BA9C18D93D72402195191C9D79B5D53F",1)</v>
      </c>
      <c r="G142" s="2"/>
      <c r="H142" s="2" t="str">
        <f>_xlfn.DISPIMG("ID_A494226A79DA45448895AC2AE9A45CBC",1)</f>
        <v>=DISPIMG("ID_A494226A79DA45448895AC2AE9A45CBC",1)</v>
      </c>
      <c r="I142" s="3">
        <v>46245</v>
      </c>
    </row>
    <row r="143" ht="91" customHeight="1" spans="1:9">
      <c r="A143" s="2">
        <v>47941</v>
      </c>
      <c r="B143" s="2" t="s">
        <v>23</v>
      </c>
      <c r="C143" s="2" t="s">
        <v>10</v>
      </c>
      <c r="D143" s="2" t="s">
        <v>30</v>
      </c>
      <c r="E143" s="2" t="s">
        <v>39</v>
      </c>
      <c r="F143" s="2" t="str">
        <f>_xlfn.DISPIMG("ID_BDD044768C014D36837EFCB319C6422B",1)</f>
        <v>=DISPIMG("ID_BDD044768C014D36837EFCB319C6422B",1)</v>
      </c>
      <c r="G143" s="2"/>
      <c r="H143" s="2" t="str">
        <f>_xlfn.DISPIMG("ID_0E51D1A5451D435DBD04AB5F3FB9D01C",1)</f>
        <v>=DISPIMG("ID_0E51D1A5451D435DBD04AB5F3FB9D01C",1)</v>
      </c>
      <c r="I143" s="3">
        <v>46245</v>
      </c>
    </row>
    <row r="144" ht="91" customHeight="1" spans="1:9">
      <c r="A144" s="2">
        <v>47938</v>
      </c>
      <c r="B144" s="2" t="s">
        <v>23</v>
      </c>
      <c r="C144" s="2" t="s">
        <v>10</v>
      </c>
      <c r="D144" s="2" t="s">
        <v>28</v>
      </c>
      <c r="E144" s="2" t="s">
        <v>39</v>
      </c>
      <c r="F144" s="2" t="str">
        <f>_xlfn.DISPIMG("ID_3C1DB1F1B19B48669F1F7A297CF59312",1)</f>
        <v>=DISPIMG("ID_3C1DB1F1B19B48669F1F7A297CF59312",1)</v>
      </c>
      <c r="G144" s="2"/>
      <c r="H144" s="2" t="str">
        <f>_xlfn.DISPIMG("ID_2B95733B13CD45ADA563BB24E6CD7FC9",1)</f>
        <v>=DISPIMG("ID_2B95733B13CD45ADA563BB24E6CD7FC9",1)</v>
      </c>
      <c r="I144" s="3">
        <v>46245</v>
      </c>
    </row>
    <row r="145" ht="91" customHeight="1" spans="1:9">
      <c r="A145" s="2">
        <v>47937</v>
      </c>
      <c r="B145" s="2" t="s">
        <v>23</v>
      </c>
      <c r="C145" s="2" t="s">
        <v>10</v>
      </c>
      <c r="D145" s="2" t="s">
        <v>29</v>
      </c>
      <c r="E145" s="2" t="s">
        <v>39</v>
      </c>
      <c r="F145" s="2" t="str">
        <f>_xlfn.DISPIMG("ID_D0A34E02EDD14F0D829C6B52D44F794C",1)</f>
        <v>=DISPIMG("ID_D0A34E02EDD14F0D829C6B52D44F794C",1)</v>
      </c>
      <c r="G145" s="2"/>
      <c r="H145" s="2" t="str">
        <f>_xlfn.DISPIMG("ID_AD279CF489A14022921B656F52C7D7E8",1)</f>
        <v>=DISPIMG("ID_AD279CF489A14022921B656F52C7D7E8",1)</v>
      </c>
      <c r="I145" s="3">
        <v>46245</v>
      </c>
    </row>
    <row r="146" ht="91" customHeight="1" spans="1:9">
      <c r="A146" s="2">
        <v>47935</v>
      </c>
      <c r="B146" s="2" t="s">
        <v>23</v>
      </c>
      <c r="C146" s="2" t="s">
        <v>10</v>
      </c>
      <c r="D146" s="2" t="s">
        <v>38</v>
      </c>
      <c r="E146" s="2" t="s">
        <v>39</v>
      </c>
      <c r="F146" s="2" t="str">
        <f>_xlfn.DISPIMG("ID_73BCA6C3D4B5470CBB859BAA9E37D06E",1)</f>
        <v>=DISPIMG("ID_73BCA6C3D4B5470CBB859BAA9E37D06E",1)</v>
      </c>
      <c r="G146" s="2"/>
      <c r="H146" s="2" t="str">
        <f>_xlfn.DISPIMG("ID_DC9D307E38124CDE85E9C099D61E8B3A",1)</f>
        <v>=DISPIMG("ID_DC9D307E38124CDE85E9C099D61E8B3A",1)</v>
      </c>
      <c r="I146" s="3">
        <v>46245</v>
      </c>
    </row>
    <row r="147" ht="91" customHeight="1" spans="1:9">
      <c r="A147" s="2">
        <v>47934</v>
      </c>
      <c r="B147" s="2" t="s">
        <v>23</v>
      </c>
      <c r="C147" s="2" t="s">
        <v>10</v>
      </c>
      <c r="D147" s="2" t="s">
        <v>24</v>
      </c>
      <c r="E147" s="2" t="s">
        <v>25</v>
      </c>
      <c r="F147" s="2" t="str">
        <f>_xlfn.DISPIMG("ID_363C24859ABD4FCEA348454A082EC38A",1)</f>
        <v>=DISPIMG("ID_363C24859ABD4FCEA348454A082EC38A",1)</v>
      </c>
      <c r="G147" s="2"/>
      <c r="H147" s="2" t="str">
        <f>_xlfn.DISPIMG("ID_2007CBC81ABF45F08496A82929857C57",1)</f>
        <v>=DISPIMG("ID_2007CBC81ABF45F08496A82929857C57",1)</v>
      </c>
      <c r="I147" s="3">
        <v>46245</v>
      </c>
    </row>
    <row r="148" ht="91" customHeight="1" spans="1:9">
      <c r="A148" s="2">
        <v>47933</v>
      </c>
      <c r="B148" s="2" t="s">
        <v>23</v>
      </c>
      <c r="C148" s="2" t="s">
        <v>10</v>
      </c>
      <c r="D148" s="2" t="s">
        <v>26</v>
      </c>
      <c r="E148" s="2" t="s">
        <v>39</v>
      </c>
      <c r="F148" s="2" t="str">
        <f>_xlfn.DISPIMG("ID_500C1FFF9A1E44C1BD24F76B9BE9A383",1)</f>
        <v>=DISPIMG("ID_500C1FFF9A1E44C1BD24F76B9BE9A383",1)</v>
      </c>
      <c r="G148" s="2"/>
      <c r="H148" s="2" t="str">
        <f>_xlfn.DISPIMG("ID_37FADD9B17B646379C13EC0D3F6BF63F",1)</f>
        <v>=DISPIMG("ID_37FADD9B17B646379C13EC0D3F6BF63F",1)</v>
      </c>
      <c r="I148" s="3">
        <v>46245</v>
      </c>
    </row>
    <row r="149" ht="91" customHeight="1" spans="1:9">
      <c r="A149" s="2">
        <v>47741</v>
      </c>
      <c r="B149" s="2" t="s">
        <v>23</v>
      </c>
      <c r="C149" s="2" t="s">
        <v>10</v>
      </c>
      <c r="D149" s="2" t="s">
        <v>36</v>
      </c>
      <c r="E149" s="2" t="s">
        <v>25</v>
      </c>
      <c r="F149" s="2" t="str">
        <f>_xlfn.DISPIMG("ID_ABB16B97D066441683E77A52C43E9F38",1)</f>
        <v>=DISPIMG("ID_ABB16B97D066441683E77A52C43E9F38",1)</v>
      </c>
      <c r="G149" s="2" t="str">
        <f>_xlfn.DISPIMG("ID_0C2F7B00FA2B4C2A812A0F774518B8A0",1)</f>
        <v>=DISPIMG("ID_0C2F7B00FA2B4C2A812A0F774518B8A0",1)</v>
      </c>
      <c r="H149" s="2" t="str">
        <f>_xlfn.DISPIMG("ID_B10AED616A4B41FFA0C6340850C75732",1)</f>
        <v>=DISPIMG("ID_B10AED616A4B41FFA0C6340850C75732",1)</v>
      </c>
      <c r="I149" s="3">
        <v>46244</v>
      </c>
    </row>
    <row r="150" ht="91" customHeight="1" spans="1:9">
      <c r="A150" s="2">
        <v>47740</v>
      </c>
      <c r="B150" s="2" t="s">
        <v>23</v>
      </c>
      <c r="C150" s="2" t="s">
        <v>10</v>
      </c>
      <c r="D150" s="2" t="s">
        <v>33</v>
      </c>
      <c r="E150" s="2" t="s">
        <v>39</v>
      </c>
      <c r="F150" s="2" t="str">
        <f>_xlfn.DISPIMG("ID_A7DB6B9F6E964574BB5C8458FFA2CDBC",1)</f>
        <v>=DISPIMG("ID_A7DB6B9F6E964574BB5C8458FFA2CDBC",1)</v>
      </c>
      <c r="G150" s="2" t="str">
        <f>_xlfn.DISPIMG("ID_18D00D0D3A4D4839B30BCA6DB5D5EA04",1)</f>
        <v>=DISPIMG("ID_18D00D0D3A4D4839B30BCA6DB5D5EA04",1)</v>
      </c>
      <c r="H150" s="2" t="str">
        <f>_xlfn.DISPIMG("ID_A7056648361A415B90A38A4856DBC80A",1)</f>
        <v>=DISPIMG("ID_A7056648361A415B90A38A4856DBC80A",1)</v>
      </c>
      <c r="I150" s="3">
        <v>46244</v>
      </c>
    </row>
    <row r="151" ht="91" customHeight="1" spans="1:9">
      <c r="A151" s="2">
        <v>47739</v>
      </c>
      <c r="B151" s="2" t="s">
        <v>23</v>
      </c>
      <c r="C151" s="2" t="s">
        <v>10</v>
      </c>
      <c r="D151" s="2" t="s">
        <v>34</v>
      </c>
      <c r="E151" s="2" t="s">
        <v>25</v>
      </c>
      <c r="F151" s="2" t="str">
        <f>_xlfn.DISPIMG("ID_55EAFF7EBAF042A9906660F4A0AD062E",1)</f>
        <v>=DISPIMG("ID_55EAFF7EBAF042A9906660F4A0AD062E",1)</v>
      </c>
      <c r="G151" s="2" t="str">
        <f>_xlfn.DISPIMG("ID_7CA191C23FC048019A82CFF02F6EB8F7",1)</f>
        <v>=DISPIMG("ID_7CA191C23FC048019A82CFF02F6EB8F7",1)</v>
      </c>
      <c r="H151" s="2" t="str">
        <f>_xlfn.DISPIMG("ID_F0EBA7A0B4D6439F84F3514EAB557328",1)</f>
        <v>=DISPIMG("ID_F0EBA7A0B4D6439F84F3514EAB557328",1)</v>
      </c>
      <c r="I151" s="3">
        <v>46244</v>
      </c>
    </row>
    <row r="152" ht="91" customHeight="1" spans="1:9">
      <c r="A152" s="2">
        <v>47339</v>
      </c>
      <c r="B152" s="2" t="s">
        <v>23</v>
      </c>
      <c r="C152" s="2" t="s">
        <v>10</v>
      </c>
      <c r="D152" s="2" t="s">
        <v>37</v>
      </c>
      <c r="E152" s="2" t="s">
        <v>39</v>
      </c>
      <c r="F152" s="2" t="str">
        <f>_xlfn.DISPIMG("ID_C1420976DA95454BB41DF313040BDEBB",1)</f>
        <v>=DISPIMG("ID_C1420976DA95454BB41DF313040BDEBB",1)</v>
      </c>
      <c r="G152" s="2"/>
      <c r="H152" s="2" t="str">
        <f>_xlfn.DISPIMG("ID_D529FE62FDC24D36907C9C3DDB4430E3",1)</f>
        <v>=DISPIMG("ID_D529FE62FDC24D36907C9C3DDB4430E3",1)</v>
      </c>
      <c r="I152" s="3">
        <v>46243</v>
      </c>
    </row>
    <row r="153" ht="116.5" customHeight="1" spans="1:9">
      <c r="A153" s="2">
        <v>47338</v>
      </c>
      <c r="B153" s="2" t="s">
        <v>23</v>
      </c>
      <c r="C153" s="2" t="s">
        <v>10</v>
      </c>
      <c r="D153" s="2" t="s">
        <v>28</v>
      </c>
      <c r="E153" s="2" t="s">
        <v>39</v>
      </c>
      <c r="F153" s="2"/>
      <c r="G153" s="2"/>
      <c r="H153" s="2" t="str">
        <f>_xlfn.DISPIMG("ID_42AF4E2D2554413488EE486F1EA96B1D",1)</f>
        <v>=DISPIMG("ID_42AF4E2D2554413488EE486F1EA96B1D",1)</v>
      </c>
      <c r="I153" s="3">
        <v>46243</v>
      </c>
    </row>
    <row r="154" ht="91" customHeight="1" spans="1:9">
      <c r="A154" s="2">
        <v>47336</v>
      </c>
      <c r="B154" s="2" t="s">
        <v>23</v>
      </c>
      <c r="C154" s="2" t="s">
        <v>10</v>
      </c>
      <c r="D154" s="2" t="s">
        <v>27</v>
      </c>
      <c r="E154" s="2" t="s">
        <v>39</v>
      </c>
      <c r="F154" s="2" t="str">
        <f>_xlfn.DISPIMG("ID_8A371CF119174E20A78587967CA433DF",1)</f>
        <v>=DISPIMG("ID_8A371CF119174E20A78587967CA433DF",1)</v>
      </c>
      <c r="G154" s="2"/>
      <c r="H154" s="2" t="str">
        <f>_xlfn.DISPIMG("ID_F6EC8A3080264B53A4DC2BDDF5A727B5",1)</f>
        <v>=DISPIMG("ID_F6EC8A3080264B53A4DC2BDDF5A727B5",1)</v>
      </c>
      <c r="I154" s="3">
        <v>46243</v>
      </c>
    </row>
    <row r="155" ht="91" customHeight="1" spans="1:9">
      <c r="A155" s="2">
        <v>47335</v>
      </c>
      <c r="B155" s="2" t="s">
        <v>23</v>
      </c>
      <c r="C155" s="2" t="s">
        <v>10</v>
      </c>
      <c r="D155" s="2" t="s">
        <v>30</v>
      </c>
      <c r="E155" s="2" t="s">
        <v>39</v>
      </c>
      <c r="F155" s="2" t="str">
        <f>_xlfn.DISPIMG("ID_142CE89AF00D44EEA30D43283161A115",1)</f>
        <v>=DISPIMG("ID_142CE89AF00D44EEA30D43283161A115",1)</v>
      </c>
      <c r="G155" s="2"/>
      <c r="H155" s="2" t="str">
        <f>_xlfn.DISPIMG("ID_97C7362B422540A28C68C4D3811EA57A",1)</f>
        <v>=DISPIMG("ID_97C7362B422540A28C68C4D3811EA57A",1)</v>
      </c>
      <c r="I155" s="3">
        <v>46243</v>
      </c>
    </row>
    <row r="156" ht="91" customHeight="1" spans="1:9">
      <c r="A156" s="2">
        <v>47333</v>
      </c>
      <c r="B156" s="2" t="s">
        <v>23</v>
      </c>
      <c r="C156" s="2" t="s">
        <v>10</v>
      </c>
      <c r="D156" s="2" t="s">
        <v>29</v>
      </c>
      <c r="E156" s="2" t="s">
        <v>39</v>
      </c>
      <c r="F156" s="2" t="str">
        <f>_xlfn.DISPIMG("ID_D47F61E9F46A4332B1104CCD4BA7B299",1)</f>
        <v>=DISPIMG("ID_D47F61E9F46A4332B1104CCD4BA7B299",1)</v>
      </c>
      <c r="G156" s="2"/>
      <c r="H156" s="2" t="str">
        <f>_xlfn.DISPIMG("ID_2597D2E33CC6448B82D7DC29D3E7CC79",1)</f>
        <v>=DISPIMG("ID_2597D2E33CC6448B82D7DC29D3E7CC79",1)</v>
      </c>
      <c r="I156" s="3">
        <v>46243</v>
      </c>
    </row>
    <row r="157" ht="91" customHeight="1" spans="1:9">
      <c r="A157" s="2">
        <v>47332</v>
      </c>
      <c r="B157" s="2" t="s">
        <v>23</v>
      </c>
      <c r="C157" s="2" t="s">
        <v>10</v>
      </c>
      <c r="D157" s="2" t="s">
        <v>31</v>
      </c>
      <c r="E157" s="2" t="s">
        <v>25</v>
      </c>
      <c r="F157" s="2" t="str">
        <f>_xlfn.DISPIMG("ID_CAD3D8E227B747968F5ACB862B1A22C6",1)</f>
        <v>=DISPIMG("ID_CAD3D8E227B747968F5ACB862B1A22C6",1)</v>
      </c>
      <c r="G157" s="2" t="str">
        <f>_xlfn.DISPIMG("ID_0D4344D25BF740F2AEB03FB559137842",1)</f>
        <v>=DISPIMG("ID_0D4344D25BF740F2AEB03FB559137842",1)</v>
      </c>
      <c r="H157" s="2" t="str">
        <f>_xlfn.DISPIMG("ID_2FBD0A19EA03436F8F87900A9A30B263",1)</f>
        <v>=DISPIMG("ID_2FBD0A19EA03436F8F87900A9A30B263",1)</v>
      </c>
      <c r="I157" s="3">
        <v>46243</v>
      </c>
    </row>
    <row r="158" ht="91" customHeight="1" spans="1:9">
      <c r="A158" s="2">
        <v>47331</v>
      </c>
      <c r="B158" s="2" t="s">
        <v>23</v>
      </c>
      <c r="C158" s="2" t="s">
        <v>10</v>
      </c>
      <c r="D158" s="2" t="s">
        <v>32</v>
      </c>
      <c r="E158" s="2" t="s">
        <v>25</v>
      </c>
      <c r="F158" s="2" t="str">
        <f>_xlfn.DISPIMG("ID_4F9D7614E4104760AA7E25ACD9D866A7",1)</f>
        <v>=DISPIMG("ID_4F9D7614E4104760AA7E25ACD9D866A7",1)</v>
      </c>
      <c r="G158" s="2"/>
      <c r="H158" s="2" t="str">
        <f>_xlfn.DISPIMG("ID_F97C36B65BE246EB925A1FC4190B9F36",1)</f>
        <v>=DISPIMG("ID_F97C36B65BE246EB925A1FC4190B9F36",1)</v>
      </c>
      <c r="I158" s="3">
        <v>46243</v>
      </c>
    </row>
    <row r="159" ht="91" customHeight="1" spans="1:9">
      <c r="A159" s="2">
        <v>47330</v>
      </c>
      <c r="B159" s="2" t="s">
        <v>23</v>
      </c>
      <c r="C159" s="2" t="s">
        <v>10</v>
      </c>
      <c r="D159" s="2" t="s">
        <v>33</v>
      </c>
      <c r="E159" s="2" t="s">
        <v>39</v>
      </c>
      <c r="F159" s="2" t="str">
        <f>_xlfn.DISPIMG("ID_891CA8199FED4929B3B594CEEE2470EB",1)</f>
        <v>=DISPIMG("ID_891CA8199FED4929B3B594CEEE2470EB",1)</v>
      </c>
      <c r="G159" s="2" t="str">
        <f>_xlfn.DISPIMG("ID_52A97E5DF6B149759F3D0929F391E6A9",1)</f>
        <v>=DISPIMG("ID_52A97E5DF6B149759F3D0929F391E6A9",1)</v>
      </c>
      <c r="H159" s="2" t="str">
        <f>_xlfn.DISPIMG("ID_2B6F43FE9E104F8CA524F7629ECCF393",1)</f>
        <v>=DISPIMG("ID_2B6F43FE9E104F8CA524F7629ECCF393",1)</v>
      </c>
      <c r="I159" s="3">
        <v>46243</v>
      </c>
    </row>
    <row r="160" ht="91" customHeight="1" spans="1:9">
      <c r="A160" s="2">
        <v>47329</v>
      </c>
      <c r="B160" s="2" t="s">
        <v>23</v>
      </c>
      <c r="C160" s="2" t="s">
        <v>10</v>
      </c>
      <c r="D160" s="2" t="s">
        <v>34</v>
      </c>
      <c r="E160" s="2" t="s">
        <v>39</v>
      </c>
      <c r="F160" s="2" t="str">
        <f>_xlfn.DISPIMG("ID_F1944AC1C6E346F8AEE76BBA7CFDFE33",1)</f>
        <v>=DISPIMG("ID_F1944AC1C6E346F8AEE76BBA7CFDFE33",1)</v>
      </c>
      <c r="G160" s="2" t="str">
        <f>_xlfn.DISPIMG("ID_093FA1D3C109406CB05FB759DE3E2C00",1)</f>
        <v>=DISPIMG("ID_093FA1D3C109406CB05FB759DE3E2C00",1)</v>
      </c>
      <c r="H160" s="2" t="str">
        <f>_xlfn.DISPIMG("ID_383A8D12CA9C43168BFDADC76CB206DF",1)</f>
        <v>=DISPIMG("ID_383A8D12CA9C43168BFDADC76CB206DF",1)</v>
      </c>
      <c r="I160" s="3">
        <v>46243</v>
      </c>
    </row>
    <row r="161" ht="91" customHeight="1" spans="1:9">
      <c r="A161" s="2">
        <v>47328</v>
      </c>
      <c r="B161" s="2" t="s">
        <v>23</v>
      </c>
      <c r="C161" s="2" t="s">
        <v>10</v>
      </c>
      <c r="D161" s="2" t="s">
        <v>38</v>
      </c>
      <c r="E161" s="2" t="s">
        <v>39</v>
      </c>
      <c r="F161" s="2" t="str">
        <f>_xlfn.DISPIMG("ID_7F2CD151557C4740BF96249A028FA1B0",1)</f>
        <v>=DISPIMG("ID_7F2CD151557C4740BF96249A028FA1B0",1)</v>
      </c>
      <c r="G161" s="2"/>
      <c r="H161" s="2" t="str">
        <f>_xlfn.DISPIMG("ID_56339CB61B034FBC9CEDC66D2D145CC5",1)</f>
        <v>=DISPIMG("ID_56339CB61B034FBC9CEDC66D2D145CC5",1)</v>
      </c>
      <c r="I161" s="3">
        <v>46243</v>
      </c>
    </row>
    <row r="162" ht="91" customHeight="1" spans="1:9">
      <c r="A162" s="2">
        <v>47327</v>
      </c>
      <c r="B162" s="2" t="s">
        <v>23</v>
      </c>
      <c r="C162" s="2" t="s">
        <v>10</v>
      </c>
      <c r="D162" s="2" t="s">
        <v>24</v>
      </c>
      <c r="E162" s="2" t="s">
        <v>39</v>
      </c>
      <c r="F162" s="2" t="str">
        <f>_xlfn.DISPIMG("ID_4B56E9A883A34222A6CB4CEAB26CCC6A",1)</f>
        <v>=DISPIMG("ID_4B56E9A883A34222A6CB4CEAB26CCC6A",1)</v>
      </c>
      <c r="G162" s="2"/>
      <c r="H162" s="2" t="str">
        <f>_xlfn.DISPIMG("ID_A7B861AB2E0748C78B43F0CB1A7A05C8",1)</f>
        <v>=DISPIMG("ID_A7B861AB2E0748C78B43F0CB1A7A05C8",1)</v>
      </c>
      <c r="I162" s="3">
        <v>46243</v>
      </c>
    </row>
    <row r="163" ht="91" customHeight="1" spans="1:9">
      <c r="A163" s="2">
        <v>47326</v>
      </c>
      <c r="B163" s="2" t="s">
        <v>23</v>
      </c>
      <c r="C163" s="2" t="s">
        <v>10</v>
      </c>
      <c r="D163" s="2" t="s">
        <v>26</v>
      </c>
      <c r="E163" s="2" t="s">
        <v>39</v>
      </c>
      <c r="F163" s="2" t="str">
        <f>_xlfn.DISPIMG("ID_31EC305018B049B9A436F78799D89328",1)</f>
        <v>=DISPIMG("ID_31EC305018B049B9A436F78799D89328",1)</v>
      </c>
      <c r="G163" s="2"/>
      <c r="H163" s="2" t="str">
        <f>_xlfn.DISPIMG("ID_6FCE91595FC84E519897F1CC519C60BD",1)</f>
        <v>=DISPIMG("ID_6FCE91595FC84E519897F1CC519C60BD",1)</v>
      </c>
      <c r="I163" s="3">
        <v>46243</v>
      </c>
    </row>
    <row r="164" ht="91" customHeight="1" spans="1:9">
      <c r="A164" s="2">
        <v>47325</v>
      </c>
      <c r="B164" s="2" t="s">
        <v>23</v>
      </c>
      <c r="C164" s="2" t="s">
        <v>10</v>
      </c>
      <c r="D164" s="2" t="s">
        <v>36</v>
      </c>
      <c r="E164" s="2" t="s">
        <v>25</v>
      </c>
      <c r="F164" s="2" t="str">
        <f>_xlfn.DISPIMG("ID_373B2AD5651141CC85C1A95AC613ECAB",1)</f>
        <v>=DISPIMG("ID_373B2AD5651141CC85C1A95AC613ECAB",1)</v>
      </c>
      <c r="G164" s="2" t="str">
        <f>_xlfn.DISPIMG("ID_47E59E38DA6B4799BF377CD3D48FDB83",1)</f>
        <v>=DISPIMG("ID_47E59E38DA6B4799BF377CD3D48FDB83",1)</v>
      </c>
      <c r="H164" s="2" t="str">
        <f>_xlfn.DISPIMG("ID_CC6B8F91DCAC496B9243425D1FF8CA27",1)</f>
        <v>=DISPIMG("ID_CC6B8F91DCAC496B9243425D1FF8CA27",1)</v>
      </c>
      <c r="I164" s="3">
        <v>46243</v>
      </c>
    </row>
    <row r="165" ht="91" customHeight="1" spans="1:9">
      <c r="A165" s="2">
        <v>49274</v>
      </c>
      <c r="B165" s="2" t="s">
        <v>23</v>
      </c>
      <c r="C165" s="2" t="s">
        <v>10</v>
      </c>
      <c r="D165" s="2" t="s">
        <v>30</v>
      </c>
      <c r="E165" s="2" t="s">
        <v>39</v>
      </c>
      <c r="F165" s="2" t="str">
        <f>_xlfn.DISPIMG("ID_F45D50CA939E4322BE66C8F8F7BD3AB0",1)</f>
        <v>=DISPIMG("ID_F45D50CA939E4322BE66C8F8F7BD3AB0",1)</v>
      </c>
      <c r="G165" s="2"/>
      <c r="H165" s="2" t="str">
        <f>_xlfn.DISPIMG("ID_800CADC17FE642B5BE24D8282DE5E8C2",1)</f>
        <v>=DISPIMG("ID_800CADC17FE642B5BE24D8282DE5E8C2",1)</v>
      </c>
      <c r="I165" s="3">
        <v>46250</v>
      </c>
    </row>
    <row r="166" ht="91" customHeight="1" spans="1:9">
      <c r="A166" s="2">
        <v>49273</v>
      </c>
      <c r="B166" s="2" t="s">
        <v>23</v>
      </c>
      <c r="C166" s="2" t="s">
        <v>10</v>
      </c>
      <c r="D166" s="2" t="s">
        <v>29</v>
      </c>
      <c r="E166" s="2" t="s">
        <v>25</v>
      </c>
      <c r="F166" s="2" t="str">
        <f>_xlfn.DISPIMG("ID_30AA4EA21BE44939B82B553A51A0A0B8",1)</f>
        <v>=DISPIMG("ID_30AA4EA21BE44939B82B553A51A0A0B8",1)</v>
      </c>
      <c r="G166" s="2"/>
      <c r="H166" s="2" t="str">
        <f>_xlfn.DISPIMG("ID_E17CC249923E491EACF6D0E31D19294F",1)</f>
        <v>=DISPIMG("ID_E17CC249923E491EACF6D0E31D19294F",1)</v>
      </c>
      <c r="I166" s="3">
        <v>46250</v>
      </c>
    </row>
    <row r="167" ht="91" customHeight="1" spans="1:9">
      <c r="A167" s="2">
        <v>49271</v>
      </c>
      <c r="B167" s="2" t="s">
        <v>23</v>
      </c>
      <c r="C167" s="2" t="s">
        <v>10</v>
      </c>
      <c r="D167" s="2" t="s">
        <v>28</v>
      </c>
      <c r="E167" s="2" t="s">
        <v>25</v>
      </c>
      <c r="F167" s="2" t="str">
        <f>_xlfn.DISPIMG("ID_275F4BC8EA5E44809B3A4077B2D37434",1)</f>
        <v>=DISPIMG("ID_275F4BC8EA5E44809B3A4077B2D37434",1)</v>
      </c>
      <c r="G167" s="2"/>
      <c r="H167" s="2" t="str">
        <f>_xlfn.DISPIMG("ID_9F501E882B1A4DBB8F0A135CBE44B25C",1)</f>
        <v>=DISPIMG("ID_9F501E882B1A4DBB8F0A135CBE44B25C",1)</v>
      </c>
      <c r="I167" s="3">
        <v>46250</v>
      </c>
    </row>
    <row r="168" ht="91" customHeight="1" spans="1:9">
      <c r="A168" s="2">
        <v>49270</v>
      </c>
      <c r="B168" s="2" t="s">
        <v>23</v>
      </c>
      <c r="C168" s="2" t="s">
        <v>10</v>
      </c>
      <c r="D168" s="2" t="s">
        <v>27</v>
      </c>
      <c r="E168" s="2" t="s">
        <v>39</v>
      </c>
      <c r="F168" s="2" t="str">
        <f>_xlfn.DISPIMG("ID_1E1B59645C5E4FB08BD2E0E8FEBD213D",1)</f>
        <v>=DISPIMG("ID_1E1B59645C5E4FB08BD2E0E8FEBD213D",1)</v>
      </c>
      <c r="G168" s="2"/>
      <c r="H168" s="2" t="str">
        <f>_xlfn.DISPIMG("ID_469985A7ACFB4FE397ADAA55BC7BB3A8",1)</f>
        <v>=DISPIMG("ID_469985A7ACFB4FE397ADAA55BC7BB3A8",1)</v>
      </c>
      <c r="I168" s="3">
        <v>46250</v>
      </c>
    </row>
    <row r="169" ht="91" customHeight="1" spans="1:9">
      <c r="A169" s="2">
        <v>49269</v>
      </c>
      <c r="B169" s="2" t="s">
        <v>23</v>
      </c>
      <c r="C169" s="2" t="s">
        <v>10</v>
      </c>
      <c r="D169" s="2" t="s">
        <v>37</v>
      </c>
      <c r="E169" s="2" t="s">
        <v>39</v>
      </c>
      <c r="F169" s="2" t="str">
        <f>_xlfn.DISPIMG("ID_2BCF6D833D8546519E94FDD6A1BDB52E",1)</f>
        <v>=DISPIMG("ID_2BCF6D833D8546519E94FDD6A1BDB52E",1)</v>
      </c>
      <c r="G169" s="2"/>
      <c r="H169" s="2" t="str">
        <f>_xlfn.DISPIMG("ID_DFA8D7C6D10B4661AFA9B1DFA97646FF",1)</f>
        <v>=DISPIMG("ID_DFA8D7C6D10B4661AFA9B1DFA97646FF",1)</v>
      </c>
      <c r="I169" s="3">
        <v>46250</v>
      </c>
    </row>
    <row r="170" ht="91" customHeight="1" spans="1:9">
      <c r="A170" s="2">
        <v>49268</v>
      </c>
      <c r="B170" s="2" t="s">
        <v>23</v>
      </c>
      <c r="C170" s="2" t="s">
        <v>10</v>
      </c>
      <c r="D170" s="2" t="s">
        <v>38</v>
      </c>
      <c r="E170" s="2" t="s">
        <v>39</v>
      </c>
      <c r="F170" s="2" t="str">
        <f>_xlfn.DISPIMG("ID_0B09A704C1094215A519B9267FD7908F",1)</f>
        <v>=DISPIMG("ID_0B09A704C1094215A519B9267FD7908F",1)</v>
      </c>
      <c r="G170" s="2"/>
      <c r="H170" s="2" t="str">
        <f>_xlfn.DISPIMG("ID_F6381569E6424AB5961691039B908711",1)</f>
        <v>=DISPIMG("ID_F6381569E6424AB5961691039B908711",1)</v>
      </c>
      <c r="I170" s="3">
        <v>46250</v>
      </c>
    </row>
    <row r="171" ht="91" customHeight="1" spans="1:9">
      <c r="A171" s="2">
        <v>49267</v>
      </c>
      <c r="B171" s="2" t="s">
        <v>23</v>
      </c>
      <c r="C171" s="2" t="s">
        <v>10</v>
      </c>
      <c r="D171" s="2" t="s">
        <v>24</v>
      </c>
      <c r="E171" s="2" t="s">
        <v>39</v>
      </c>
      <c r="F171" s="2" t="str">
        <f>_xlfn.DISPIMG("ID_D208230C5ED0411BAD390B404D853D72",1)</f>
        <v>=DISPIMG("ID_D208230C5ED0411BAD390B404D853D72",1)</v>
      </c>
      <c r="G171" s="2"/>
      <c r="H171" s="2" t="str">
        <f>_xlfn.DISPIMG("ID_FF1EB8D33D664A93AA85332287B7292D",1)</f>
        <v>=DISPIMG("ID_FF1EB8D33D664A93AA85332287B7292D",1)</v>
      </c>
      <c r="I171" s="3">
        <v>46250</v>
      </c>
    </row>
    <row r="172" ht="91" customHeight="1" spans="1:9">
      <c r="A172" s="2">
        <v>49266</v>
      </c>
      <c r="B172" s="2" t="s">
        <v>23</v>
      </c>
      <c r="C172" s="2" t="s">
        <v>10</v>
      </c>
      <c r="D172" s="2" t="s">
        <v>26</v>
      </c>
      <c r="E172" s="2" t="s">
        <v>39</v>
      </c>
      <c r="F172" s="2" t="str">
        <f>_xlfn.DISPIMG("ID_AF6A23DA296A4D16990B856CE785D9B3",1)</f>
        <v>=DISPIMG("ID_AF6A23DA296A4D16990B856CE785D9B3",1)</v>
      </c>
      <c r="G172" s="2"/>
      <c r="H172" s="2" t="str">
        <f>_xlfn.DISPIMG("ID_9E1CBEBD8DBD4A26B41E37169FB0001D",1)</f>
        <v>=DISPIMG("ID_9E1CBEBD8DBD4A26B41E37169FB0001D",1)</v>
      </c>
      <c r="I172" s="3">
        <v>46250</v>
      </c>
    </row>
    <row r="173" ht="91" customHeight="1" spans="1:9">
      <c r="A173" s="2">
        <v>49265</v>
      </c>
      <c r="B173" s="2" t="s">
        <v>23</v>
      </c>
      <c r="C173" s="2" t="s">
        <v>10</v>
      </c>
      <c r="D173" s="2" t="s">
        <v>31</v>
      </c>
      <c r="E173" s="2" t="s">
        <v>39</v>
      </c>
      <c r="F173" s="2" t="str">
        <f>_xlfn.DISPIMG("ID_CAD3453FC68647E3A12D889CF45B2150",1)</f>
        <v>=DISPIMG("ID_CAD3453FC68647E3A12D889CF45B2150",1)</v>
      </c>
      <c r="G173" s="2" t="str">
        <f>_xlfn.DISPIMG("ID_9C1DEDFDDFA14D80B39212127CC8E289",1)</f>
        <v>=DISPIMG("ID_9C1DEDFDDFA14D80B39212127CC8E289",1)</v>
      </c>
      <c r="H173" s="2" t="str">
        <f>_xlfn.DISPIMG("ID_0F7B08BEBB3A46B9A43033D18945381E",1)</f>
        <v>=DISPIMG("ID_0F7B08BEBB3A46B9A43033D18945381E",1)</v>
      </c>
      <c r="I173" s="3">
        <v>46250</v>
      </c>
    </row>
    <row r="174" ht="15" spans="1:9">
      <c r="A174" s="2">
        <v>49264</v>
      </c>
      <c r="B174" s="2" t="s">
        <v>23</v>
      </c>
      <c r="C174" s="2" t="s">
        <v>10</v>
      </c>
      <c r="D174" s="2" t="s">
        <v>32</v>
      </c>
      <c r="E174" s="2" t="s">
        <v>39</v>
      </c>
      <c r="F174" s="2"/>
      <c r="G174" s="2"/>
      <c r="H174" s="2"/>
      <c r="I174" s="3">
        <v>46250</v>
      </c>
    </row>
    <row r="175" ht="15" spans="1:9">
      <c r="A175" s="2">
        <v>49263</v>
      </c>
      <c r="B175" s="2" t="s">
        <v>23</v>
      </c>
      <c r="C175" s="2" t="s">
        <v>10</v>
      </c>
      <c r="D175" s="2" t="s">
        <v>33</v>
      </c>
      <c r="E175" s="2" t="s">
        <v>39</v>
      </c>
      <c r="F175" s="2"/>
      <c r="G175" s="2"/>
      <c r="H175" s="2"/>
      <c r="I175" s="3">
        <v>46250</v>
      </c>
    </row>
    <row r="176" ht="15" spans="1:9">
      <c r="A176" s="2">
        <v>49262</v>
      </c>
      <c r="B176" s="2" t="s">
        <v>23</v>
      </c>
      <c r="C176" s="2" t="s">
        <v>10</v>
      </c>
      <c r="D176" s="2" t="s">
        <v>34</v>
      </c>
      <c r="E176" s="2" t="s">
        <v>39</v>
      </c>
      <c r="F176" s="2"/>
      <c r="G176" s="2"/>
      <c r="H176" s="2"/>
      <c r="I176" s="3">
        <v>46250</v>
      </c>
    </row>
    <row r="177" ht="91" customHeight="1" spans="1:9">
      <c r="A177" s="2">
        <v>49261</v>
      </c>
      <c r="B177" s="2" t="s">
        <v>23</v>
      </c>
      <c r="C177" s="2" t="s">
        <v>10</v>
      </c>
      <c r="D177" s="2" t="s">
        <v>36</v>
      </c>
      <c r="E177" s="2" t="s">
        <v>25</v>
      </c>
      <c r="F177" s="2" t="str">
        <f>_xlfn.DISPIMG("ID_D7135A59BF3A406FB28D79A5E3B00544",1)</f>
        <v>=DISPIMG("ID_D7135A59BF3A406FB28D79A5E3B00544",1)</v>
      </c>
      <c r="G177" s="2" t="str">
        <f>_xlfn.DISPIMG("ID_46DB9DAEB7CB468E9C0B58AE7485A8B2",1)</f>
        <v>=DISPIMG("ID_46DB9DAEB7CB468E9C0B58AE7485A8B2",1)</v>
      </c>
      <c r="H177" s="2" t="str">
        <f>_xlfn.DISPIMG("ID_02E98B6517214AE8882BD9D069F7754E",1)</f>
        <v>=DISPIMG("ID_02E98B6517214AE8882BD9D069F7754E",1)</v>
      </c>
      <c r="I177" s="3">
        <v>46250</v>
      </c>
    </row>
    <row r="178" s="1" customFormat="1" ht="91" customHeight="1" spans="1:9">
      <c r="A178" s="1">
        <v>51458</v>
      </c>
      <c r="B178" s="1" t="s">
        <v>23</v>
      </c>
      <c r="C178" s="1" t="s">
        <v>10</v>
      </c>
      <c r="D178" s="1" t="s">
        <v>36</v>
      </c>
      <c r="E178" s="1" t="s">
        <v>39</v>
      </c>
      <c r="F178" s="1" t="str">
        <f>_xlfn.DISPIMG("ID_0B6E5B4ED69542F6846C68E3D4AE7629",1)</f>
        <v>=DISPIMG("ID_0B6E5B4ED69542F6846C68E3D4AE7629",1)</v>
      </c>
      <c r="G178" s="1" t="str">
        <f>_xlfn.DISPIMG("ID_D226714A989646D68B0BA46D025DEF90",1)</f>
        <v>=DISPIMG("ID_D226714A989646D68B0BA46D025DEF90",1)</v>
      </c>
      <c r="H178" s="1" t="str">
        <f>_xlfn.DISPIMG("ID_136183D24FC349BE8699F284A02F8887",1)</f>
        <v>=DISPIMG("ID_136183D24FC349BE8699F284A02F8887",1)</v>
      </c>
      <c r="I178" s="4">
        <v>46258</v>
      </c>
    </row>
    <row r="179" s="1" customFormat="1" ht="91" customHeight="1" spans="1:9">
      <c r="A179" s="1">
        <v>51459</v>
      </c>
      <c r="B179" s="1" t="s">
        <v>23</v>
      </c>
      <c r="C179" s="1" t="s">
        <v>10</v>
      </c>
      <c r="D179" s="1" t="s">
        <v>34</v>
      </c>
      <c r="E179" s="1" t="s">
        <v>25</v>
      </c>
      <c r="F179" s="1" t="str">
        <f>_xlfn.DISPIMG("ID_6B23AEDD479445F8B11BFF94FD15B65C",1)</f>
        <v>=DISPIMG("ID_6B23AEDD479445F8B11BFF94FD15B65C",1)</v>
      </c>
      <c r="G179" s="1" t="str">
        <f>_xlfn.DISPIMG("ID_439733A11FAF485A9406BBA7BCBD7488",1)</f>
        <v>=DISPIMG("ID_439733A11FAF485A9406BBA7BCBD7488",1)</v>
      </c>
      <c r="H179" s="1" t="str">
        <f>_xlfn.DISPIMG("ID_70588700F17A42828A44AFC71783719D",1)</f>
        <v>=DISPIMG("ID_70588700F17A42828A44AFC71783719D",1)</v>
      </c>
      <c r="I179" s="4">
        <v>46258</v>
      </c>
    </row>
    <row r="180" s="1" customFormat="1" ht="91" customHeight="1" spans="1:9">
      <c r="A180" s="1">
        <v>51460</v>
      </c>
      <c r="B180" s="1" t="s">
        <v>23</v>
      </c>
      <c r="C180" s="1" t="s">
        <v>10</v>
      </c>
      <c r="D180" s="1" t="s">
        <v>33</v>
      </c>
      <c r="E180" s="1" t="s">
        <v>25</v>
      </c>
      <c r="F180" s="1" t="str">
        <f>_xlfn.DISPIMG("ID_5EE44E0893C6445F9A9CF87A3056065B",1)</f>
        <v>=DISPIMG("ID_5EE44E0893C6445F9A9CF87A3056065B",1)</v>
      </c>
      <c r="G180" s="1" t="str">
        <f>_xlfn.DISPIMG("ID_A2EC3E45BD4F4713967609A626D24DEB",1)</f>
        <v>=DISPIMG("ID_A2EC3E45BD4F4713967609A626D24DEB",1)</v>
      </c>
      <c r="H180" s="1" t="str">
        <f>_xlfn.DISPIMG("ID_ED05D4D26A5D4809A818EA8097A106D7",1)</f>
        <v>=DISPIMG("ID_ED05D4D26A5D4809A818EA8097A106D7",1)</v>
      </c>
      <c r="I180" s="4">
        <v>46258</v>
      </c>
    </row>
    <row r="181" s="1" customFormat="1" ht="91" customHeight="1" spans="1:9">
      <c r="A181" s="1">
        <v>51461</v>
      </c>
      <c r="B181" s="1" t="s">
        <v>23</v>
      </c>
      <c r="C181" s="1" t="s">
        <v>10</v>
      </c>
      <c r="D181" s="1" t="s">
        <v>32</v>
      </c>
      <c r="E181" s="1" t="s">
        <v>25</v>
      </c>
      <c r="F181" s="1" t="str">
        <f>_xlfn.DISPIMG("ID_3EBEF25B5B664DFFB7E149204A7A46D9",1)</f>
        <v>=DISPIMG("ID_3EBEF25B5B664DFFB7E149204A7A46D9",1)</v>
      </c>
      <c r="H181" s="1" t="str">
        <f>_xlfn.DISPIMG("ID_F53E0D9EE8AD4701B2D26368BB37B6CF",1)</f>
        <v>=DISPIMG("ID_F53E0D9EE8AD4701B2D26368BB37B6CF",1)</v>
      </c>
      <c r="I181" s="4">
        <v>46258</v>
      </c>
    </row>
    <row r="182" s="1" customFormat="1" ht="91" customHeight="1" spans="1:9">
      <c r="A182" s="1">
        <v>51462</v>
      </c>
      <c r="B182" s="1" t="s">
        <v>23</v>
      </c>
      <c r="C182" s="1" t="s">
        <v>10</v>
      </c>
      <c r="D182" s="1" t="s">
        <v>31</v>
      </c>
      <c r="E182" s="1" t="s">
        <v>25</v>
      </c>
      <c r="F182" s="1" t="str">
        <f>_xlfn.DISPIMG("ID_7DDE8E4A66CB410898F21F4D546F783C",1)</f>
        <v>=DISPIMG("ID_7DDE8E4A66CB410898F21F4D546F783C",1)</v>
      </c>
      <c r="G182" s="1" t="str">
        <f>_xlfn.DISPIMG("ID_CE7D5F4F35EF46CEB7F8649EFCFADF75",1)</f>
        <v>=DISPIMG("ID_CE7D5F4F35EF46CEB7F8649EFCFADF75",1)</v>
      </c>
      <c r="H182" s="1" t="str">
        <f>_xlfn.DISPIMG("ID_815996D89392427DBA5B011C4041C236",1)</f>
        <v>=DISPIMG("ID_815996D89392427DBA5B011C4041C236",1)</v>
      </c>
      <c r="I182" s="4">
        <v>46258</v>
      </c>
    </row>
    <row r="183" s="1" customFormat="1" ht="91" customHeight="1" spans="1:9">
      <c r="A183" s="1">
        <v>51463</v>
      </c>
      <c r="B183" s="1" t="s">
        <v>23</v>
      </c>
      <c r="C183" s="1" t="s">
        <v>10</v>
      </c>
      <c r="D183" s="1" t="s">
        <v>27</v>
      </c>
      <c r="E183" s="1" t="s">
        <v>39</v>
      </c>
      <c r="F183" s="1" t="str">
        <f>_xlfn.DISPIMG("ID_8DB27732D9864F55BD20E235CB4B137F",1)</f>
        <v>=DISPIMG("ID_8DB27732D9864F55BD20E235CB4B137F",1)</v>
      </c>
      <c r="H183" s="1" t="str">
        <f>_xlfn.DISPIMG("ID_CE2D2D25B82048FF95804F280DBAFED0",1)</f>
        <v>=DISPIMG("ID_CE2D2D25B82048FF95804F280DBAFED0",1)</v>
      </c>
      <c r="I183" s="4">
        <v>46258</v>
      </c>
    </row>
    <row r="184" s="1" customFormat="1" ht="91" customHeight="1" spans="1:9">
      <c r="A184" s="1">
        <v>51464</v>
      </c>
      <c r="B184" s="1" t="s">
        <v>23</v>
      </c>
      <c r="C184" s="1" t="s">
        <v>10</v>
      </c>
      <c r="D184" s="1" t="s">
        <v>28</v>
      </c>
      <c r="E184" s="1" t="s">
        <v>44</v>
      </c>
      <c r="F184" s="1" t="str">
        <f>_xlfn.DISPIMG("ID_CC5BF6B86C5A4DB99C914811DECD9493",1)</f>
        <v>=DISPIMG("ID_CC5BF6B86C5A4DB99C914811DECD9493",1)</v>
      </c>
      <c r="H184" s="1" t="str">
        <f>_xlfn.DISPIMG("ID_D1D492B78DDC4C98A763FCB86CFE2DC4",1)</f>
        <v>=DISPIMG("ID_D1D492B78DDC4C98A763FCB86CFE2DC4",1)</v>
      </c>
      <c r="I184" s="4">
        <v>46258</v>
      </c>
    </row>
    <row r="185" s="1" customFormat="1" ht="91" customHeight="1" spans="1:9">
      <c r="A185" s="1">
        <v>51465</v>
      </c>
      <c r="B185" s="1" t="s">
        <v>23</v>
      </c>
      <c r="C185" s="1" t="s">
        <v>10</v>
      </c>
      <c r="D185" s="1" t="s">
        <v>29</v>
      </c>
      <c r="E185" s="1" t="s">
        <v>25</v>
      </c>
      <c r="F185" s="1" t="str">
        <f>_xlfn.DISPIMG("ID_A18D2781E24648EC8FFD06CFE471EB8D",1)</f>
        <v>=DISPIMG("ID_A18D2781E24648EC8FFD06CFE471EB8D",1)</v>
      </c>
      <c r="H185" s="1" t="str">
        <f>_xlfn.DISPIMG("ID_3FA2E7A53C34457189F6EEEBB0B74505",1)</f>
        <v>=DISPIMG("ID_3FA2E7A53C34457189F6EEEBB0B74505",1)</v>
      </c>
      <c r="I185" s="4">
        <v>46258</v>
      </c>
    </row>
    <row r="186" s="1" customFormat="1" ht="91" customHeight="1" spans="1:9">
      <c r="A186" s="1">
        <v>51466</v>
      </c>
      <c r="B186" s="1" t="s">
        <v>23</v>
      </c>
      <c r="C186" s="1" t="s">
        <v>10</v>
      </c>
      <c r="D186" s="1" t="s">
        <v>30</v>
      </c>
      <c r="E186" s="1" t="s">
        <v>39</v>
      </c>
      <c r="F186" s="1" t="str">
        <f>_xlfn.DISPIMG("ID_514D95D5CBE94FA6AE10F0B1E7FA0018",1)</f>
        <v>=DISPIMG("ID_514D95D5CBE94FA6AE10F0B1E7FA0018",1)</v>
      </c>
      <c r="H186" s="1" t="str">
        <f>_xlfn.DISPIMG("ID_F21CED0F7F744FAAB541357CD8E5B043",1)</f>
        <v>=DISPIMG("ID_F21CED0F7F744FAAB541357CD8E5B043",1)</v>
      </c>
      <c r="I186" s="4">
        <v>46258</v>
      </c>
    </row>
    <row r="187" s="1" customFormat="1" ht="91" customHeight="1" spans="1:9">
      <c r="A187" s="1">
        <v>51467</v>
      </c>
      <c r="B187" s="1" t="s">
        <v>23</v>
      </c>
      <c r="C187" s="1" t="s">
        <v>10</v>
      </c>
      <c r="D187" s="1" t="s">
        <v>26</v>
      </c>
      <c r="E187" s="1" t="s">
        <v>39</v>
      </c>
      <c r="F187" s="1" t="str">
        <f>_xlfn.DISPIMG("ID_AB6B594D5A1F44A5A6E6C21F662EAA07",1)</f>
        <v>=DISPIMG("ID_AB6B594D5A1F44A5A6E6C21F662EAA07",1)</v>
      </c>
      <c r="H187" s="1" t="str">
        <f>_xlfn.DISPIMG("ID_270B008AEB544981841E93D87F182C88",1)</f>
        <v>=DISPIMG("ID_270B008AEB544981841E93D87F182C88",1)</v>
      </c>
      <c r="I187" s="4">
        <v>46258</v>
      </c>
    </row>
    <row r="188" s="1" customFormat="1" ht="91" customHeight="1" spans="1:9">
      <c r="A188" s="1">
        <v>51468</v>
      </c>
      <c r="B188" s="1" t="s">
        <v>23</v>
      </c>
      <c r="C188" s="1" t="s">
        <v>10</v>
      </c>
      <c r="D188" s="1" t="s">
        <v>24</v>
      </c>
      <c r="E188" s="1" t="s">
        <v>25</v>
      </c>
      <c r="F188" s="1" t="str">
        <f>_xlfn.DISPIMG("ID_4874D4B7F0E142068349248E0C891130",1)</f>
        <v>=DISPIMG("ID_4874D4B7F0E142068349248E0C891130",1)</v>
      </c>
      <c r="H188" s="1" t="str">
        <f>_xlfn.DISPIMG("ID_76ECF3EC206F48B296CFBFE241EE0071",1)</f>
        <v>=DISPIMG("ID_76ECF3EC206F48B296CFBFE241EE0071",1)</v>
      </c>
      <c r="I188" s="4">
        <v>46258</v>
      </c>
    </row>
    <row r="189" s="1" customFormat="1" ht="91" customHeight="1" spans="1:9">
      <c r="A189" s="1">
        <v>51469</v>
      </c>
      <c r="B189" s="1" t="s">
        <v>23</v>
      </c>
      <c r="C189" s="1" t="s">
        <v>10</v>
      </c>
      <c r="D189" s="1" t="s">
        <v>38</v>
      </c>
      <c r="E189" s="1" t="s">
        <v>39</v>
      </c>
      <c r="F189" s="1" t="str">
        <f>_xlfn.DISPIMG("ID_71216617A4D34AE3AD871673BB6FD0E8",1)</f>
        <v>=DISPIMG("ID_71216617A4D34AE3AD871673BB6FD0E8",1)</v>
      </c>
      <c r="H189" s="1" t="str">
        <f>_xlfn.DISPIMG("ID_FC798AB719334BBD84378EF4EE65DB39",1)</f>
        <v>=DISPIMG("ID_FC798AB719334BBD84378EF4EE65DB39",1)</v>
      </c>
      <c r="I189" s="4">
        <v>46258</v>
      </c>
    </row>
    <row r="190" s="1" customFormat="1" ht="91" customHeight="1" spans="1:9">
      <c r="A190" s="1">
        <v>51470</v>
      </c>
      <c r="B190" s="1" t="s">
        <v>23</v>
      </c>
      <c r="C190" s="1" t="s">
        <v>10</v>
      </c>
      <c r="D190" s="1" t="s">
        <v>37</v>
      </c>
      <c r="E190" s="1" t="s">
        <v>25</v>
      </c>
      <c r="F190" s="1" t="str">
        <f>_xlfn.DISPIMG("ID_0010088D5CAB4D40921FAEA7EB7AAF70",1)</f>
        <v>=DISPIMG("ID_0010088D5CAB4D40921FAEA7EB7AAF70",1)</v>
      </c>
      <c r="H190" s="1" t="str">
        <f>_xlfn.DISPIMG("ID_8902F95383264FAC91AD93D804F1F6D5",1)</f>
        <v>=DISPIMG("ID_8902F95383264FAC91AD93D804F1F6D5",1)</v>
      </c>
      <c r="I190" s="4">
        <v>46258</v>
      </c>
    </row>
    <row r="191" s="1" customFormat="1" ht="91" customHeight="1" spans="1:9">
      <c r="A191" s="1">
        <v>51715</v>
      </c>
      <c r="B191" s="1" t="s">
        <v>23</v>
      </c>
      <c r="C191" s="1" t="s">
        <v>10</v>
      </c>
      <c r="D191" s="1" t="s">
        <v>36</v>
      </c>
      <c r="E191" s="1" t="s">
        <v>39</v>
      </c>
      <c r="F191" s="1" t="str">
        <f>_xlfn.DISPIMG("ID_248231C41D874DC0A424A5886AEC082A",1)</f>
        <v>=DISPIMG("ID_248231C41D874DC0A424A5886AEC082A",1)</v>
      </c>
      <c r="G191" s="1" t="str">
        <f>_xlfn.DISPIMG("ID_296A0038071E4440ACE4D911322D2C56",1)</f>
        <v>=DISPIMG("ID_296A0038071E4440ACE4D911322D2C56",1)</v>
      </c>
      <c r="H191" s="1" t="str">
        <f>_xlfn.DISPIMG("ID_5897E7D3AAD642EC8875ED38D968DA8B",1)</f>
        <v>=DISPIMG("ID_5897E7D3AAD642EC8875ED38D968DA8B",1)</v>
      </c>
      <c r="I191" s="4">
        <v>46259</v>
      </c>
    </row>
    <row r="192" s="1" customFormat="1" ht="91" customHeight="1" spans="1:9">
      <c r="A192" s="1">
        <v>51716</v>
      </c>
      <c r="B192" s="1" t="s">
        <v>23</v>
      </c>
      <c r="C192" s="1" t="s">
        <v>10</v>
      </c>
      <c r="D192" s="1" t="s">
        <v>34</v>
      </c>
      <c r="E192" s="1" t="s">
        <v>39</v>
      </c>
      <c r="F192" s="1" t="str">
        <f>_xlfn.DISPIMG("ID_8384965595EC4E36A15E856603791E20",1)</f>
        <v>=DISPIMG("ID_8384965595EC4E36A15E856603791E20",1)</v>
      </c>
      <c r="G192" s="1" t="str">
        <f>_xlfn.DISPIMG("ID_DD2CB229011F4292AF34D878490EB5FB",1)</f>
        <v>=DISPIMG("ID_DD2CB229011F4292AF34D878490EB5FB",1)</v>
      </c>
      <c r="H192" s="1" t="str">
        <f>_xlfn.DISPIMG("ID_2619698679A641A4B48C278FA5B6A10F",1)</f>
        <v>=DISPIMG("ID_2619698679A641A4B48C278FA5B6A10F",1)</v>
      </c>
      <c r="I192" s="4">
        <v>46259</v>
      </c>
    </row>
    <row r="193" s="1" customFormat="1" ht="91" customHeight="1" spans="1:9">
      <c r="A193" s="1">
        <v>51717</v>
      </c>
      <c r="B193" s="1" t="s">
        <v>23</v>
      </c>
      <c r="C193" s="1" t="s">
        <v>10</v>
      </c>
      <c r="D193" s="1" t="s">
        <v>33</v>
      </c>
      <c r="E193" s="1" t="s">
        <v>39</v>
      </c>
      <c r="F193" s="1" t="str">
        <f>_xlfn.DISPIMG("ID_073BBBB879B9489C8C5B25A2B1D10EFD",1)</f>
        <v>=DISPIMG("ID_073BBBB879B9489C8C5B25A2B1D10EFD",1)</v>
      </c>
      <c r="G193" s="1" t="str">
        <f>_xlfn.DISPIMG("ID_842A7D2BE3054DACA7AA4478C35BDA08",1)</f>
        <v>=DISPIMG("ID_842A7D2BE3054DACA7AA4478C35BDA08",1)</v>
      </c>
      <c r="H193" s="1" t="str">
        <f>_xlfn.DISPIMG("ID_37939BF1C3924B4AAD67C60A953793A0",1)</f>
        <v>=DISPIMG("ID_37939BF1C3924B4AAD67C60A953793A0",1)</v>
      </c>
      <c r="I193" s="4">
        <v>46259</v>
      </c>
    </row>
    <row r="194" s="1" customFormat="1" ht="91" customHeight="1" spans="1:9">
      <c r="A194" s="1">
        <v>51718</v>
      </c>
      <c r="B194" s="1" t="s">
        <v>23</v>
      </c>
      <c r="C194" s="1" t="s">
        <v>10</v>
      </c>
      <c r="D194" s="1" t="s">
        <v>32</v>
      </c>
      <c r="E194" s="1" t="s">
        <v>25</v>
      </c>
      <c r="F194" s="1" t="str">
        <f>_xlfn.DISPIMG("ID_260F60417AE44441908E61E2275F9F0C",1)</f>
        <v>=DISPIMG("ID_260F60417AE44441908E61E2275F9F0C",1)</v>
      </c>
      <c r="H194" s="1" t="str">
        <f>_xlfn.DISPIMG("ID_0209A004A416481D9C756B71B1AB0682",1)</f>
        <v>=DISPIMG("ID_0209A004A416481D9C756B71B1AB0682",1)</v>
      </c>
      <c r="I194" s="4">
        <v>46259</v>
      </c>
    </row>
    <row r="195" s="1" customFormat="1" ht="91" customHeight="1" spans="1:9">
      <c r="A195" s="1">
        <v>51719</v>
      </c>
      <c r="B195" s="1" t="s">
        <v>23</v>
      </c>
      <c r="C195" s="1" t="s">
        <v>10</v>
      </c>
      <c r="D195" s="1" t="s">
        <v>31</v>
      </c>
      <c r="E195" s="1" t="s">
        <v>39</v>
      </c>
      <c r="F195" s="1" t="str">
        <f>_xlfn.DISPIMG("ID_885E02331BD24E839B8EB768CCE1FA0B",1)</f>
        <v>=DISPIMG("ID_885E02331BD24E839B8EB768CCE1FA0B",1)</v>
      </c>
      <c r="G195" s="1" t="str">
        <f>_xlfn.DISPIMG("ID_DC20BCB814004256B8A63E7AEA08310B",1)</f>
        <v>=DISPIMG("ID_DC20BCB814004256B8A63E7AEA08310B",1)</v>
      </c>
      <c r="H195" s="1" t="str">
        <f>_xlfn.DISPIMG("ID_80D44E14D98A466180443DA9CEF0C6CC",1)</f>
        <v>=DISPIMG("ID_80D44E14D98A466180443DA9CEF0C6CC",1)</v>
      </c>
      <c r="I195" s="4">
        <v>46259</v>
      </c>
    </row>
    <row r="196" s="1" customFormat="1" ht="91" customHeight="1" spans="1:9">
      <c r="A196" s="1">
        <v>51720</v>
      </c>
      <c r="B196" s="1" t="s">
        <v>23</v>
      </c>
      <c r="C196" s="1" t="s">
        <v>10</v>
      </c>
      <c r="D196" s="1" t="s">
        <v>27</v>
      </c>
      <c r="E196" s="1" t="s">
        <v>39</v>
      </c>
      <c r="F196" s="1" t="str">
        <f>_xlfn.DISPIMG("ID_2483F278726A454ABEF6C48125320DB2",1)</f>
        <v>=DISPIMG("ID_2483F278726A454ABEF6C48125320DB2",1)</v>
      </c>
      <c r="H196" s="1" t="str">
        <f>_xlfn.DISPIMG("ID_90D5B17EDFEC4FDF944015BBBA7C1255",1)</f>
        <v>=DISPIMG("ID_90D5B17EDFEC4FDF944015BBBA7C1255",1)</v>
      </c>
      <c r="I196" s="4">
        <v>46259</v>
      </c>
    </row>
    <row r="197" s="1" customFormat="1" ht="91" customHeight="1" spans="1:9">
      <c r="A197" s="1">
        <v>51721</v>
      </c>
      <c r="B197" s="1" t="s">
        <v>23</v>
      </c>
      <c r="C197" s="1" t="s">
        <v>10</v>
      </c>
      <c r="D197" s="1" t="s">
        <v>28</v>
      </c>
      <c r="E197" s="1" t="s">
        <v>25</v>
      </c>
      <c r="F197" s="1" t="str">
        <f>_xlfn.DISPIMG("ID_1D2B062F922142BBAD1F12320EE1E770",1)</f>
        <v>=DISPIMG("ID_1D2B062F922142BBAD1F12320EE1E770",1)</v>
      </c>
      <c r="H197" s="1" t="str">
        <f>_xlfn.DISPIMG("ID_89B26849F3E14CC5ACE98CBD2875F5CE",1)</f>
        <v>=DISPIMG("ID_89B26849F3E14CC5ACE98CBD2875F5CE",1)</v>
      </c>
      <c r="I197" s="4">
        <v>46259</v>
      </c>
    </row>
    <row r="198" s="1" customFormat="1" ht="91" customHeight="1" spans="1:9">
      <c r="A198" s="1">
        <v>51722</v>
      </c>
      <c r="B198" s="1" t="s">
        <v>23</v>
      </c>
      <c r="C198" s="1" t="s">
        <v>10</v>
      </c>
      <c r="D198" s="1" t="s">
        <v>29</v>
      </c>
      <c r="E198" s="1" t="s">
        <v>25</v>
      </c>
      <c r="F198" s="1" t="str">
        <f>_xlfn.DISPIMG("ID_E4999039A3F2413D96ADBBBA989140C8",1)</f>
        <v>=DISPIMG("ID_E4999039A3F2413D96ADBBBA989140C8",1)</v>
      </c>
      <c r="H198" s="1" t="str">
        <f>_xlfn.DISPIMG("ID_37C15C79C1D743F6AFCFBDBE8BCB018C",1)</f>
        <v>=DISPIMG("ID_37C15C79C1D743F6AFCFBDBE8BCB018C",1)</v>
      </c>
      <c r="I198" s="4">
        <v>46259</v>
      </c>
    </row>
    <row r="199" s="1" customFormat="1" ht="91" customHeight="1" spans="1:9">
      <c r="A199" s="1">
        <v>51723</v>
      </c>
      <c r="B199" s="1" t="s">
        <v>23</v>
      </c>
      <c r="C199" s="1" t="s">
        <v>10</v>
      </c>
      <c r="D199" s="1" t="s">
        <v>30</v>
      </c>
      <c r="E199" s="1" t="s">
        <v>25</v>
      </c>
      <c r="F199" s="1" t="str">
        <f>_xlfn.DISPIMG("ID_AFC3E0711EF94D25A99200A342488088",1)</f>
        <v>=DISPIMG("ID_AFC3E0711EF94D25A99200A342488088",1)</v>
      </c>
      <c r="H199" s="1" t="str">
        <f>_xlfn.DISPIMG("ID_5C07B2BCEEBB47B0AF61379EE8BD4640",1)</f>
        <v>=DISPIMG("ID_5C07B2BCEEBB47B0AF61379EE8BD4640",1)</v>
      </c>
      <c r="I199" s="4">
        <v>46259</v>
      </c>
    </row>
    <row r="200" s="1" customFormat="1" ht="91" customHeight="1" spans="1:9">
      <c r="A200" s="1">
        <v>51724</v>
      </c>
      <c r="B200" s="1" t="s">
        <v>23</v>
      </c>
      <c r="C200" s="1" t="s">
        <v>10</v>
      </c>
      <c r="D200" s="1" t="s">
        <v>26</v>
      </c>
      <c r="E200" s="1" t="s">
        <v>39</v>
      </c>
      <c r="F200" s="1" t="str">
        <f>_xlfn.DISPIMG("ID_34AFD65B4D8C406C9697A050E13CCE4A",1)</f>
        <v>=DISPIMG("ID_34AFD65B4D8C406C9697A050E13CCE4A",1)</v>
      </c>
      <c r="H200" s="1" t="str">
        <f>_xlfn.DISPIMG("ID_9BE3E91FC62A4257AE6342A9DC5E8877",1)</f>
        <v>=DISPIMG("ID_9BE3E91FC62A4257AE6342A9DC5E8877",1)</v>
      </c>
      <c r="I200" s="4">
        <v>46259</v>
      </c>
    </row>
    <row r="201" s="1" customFormat="1" ht="91" customHeight="1" spans="1:9">
      <c r="A201" s="1">
        <v>51725</v>
      </c>
      <c r="B201" s="1" t="s">
        <v>23</v>
      </c>
      <c r="C201" s="1" t="s">
        <v>10</v>
      </c>
      <c r="D201" s="1" t="s">
        <v>24</v>
      </c>
      <c r="E201" s="1" t="s">
        <v>25</v>
      </c>
      <c r="F201" s="1" t="str">
        <f>_xlfn.DISPIMG("ID_C33B023A99214526BC58444EEE042639",1)</f>
        <v>=DISPIMG("ID_C33B023A99214526BC58444EEE042639",1)</v>
      </c>
      <c r="H201" s="1" t="str">
        <f>_xlfn.DISPIMG("ID_803C749661F94654A17A2892BB32B432",1)</f>
        <v>=DISPIMG("ID_803C749661F94654A17A2892BB32B432",1)</v>
      </c>
      <c r="I201" s="4">
        <v>46259</v>
      </c>
    </row>
    <row r="202" s="1" customFormat="1" ht="91" customHeight="1" spans="1:9">
      <c r="A202" s="1">
        <v>51726</v>
      </c>
      <c r="B202" s="1" t="s">
        <v>23</v>
      </c>
      <c r="C202" s="1" t="s">
        <v>10</v>
      </c>
      <c r="D202" s="1" t="s">
        <v>38</v>
      </c>
      <c r="E202" s="1" t="s">
        <v>25</v>
      </c>
      <c r="F202" s="1" t="str">
        <f>_xlfn.DISPIMG("ID_82DCB2E3DC614D21901F55D007032620",1)</f>
        <v>=DISPIMG("ID_82DCB2E3DC614D21901F55D007032620",1)</v>
      </c>
      <c r="H202" s="1" t="str">
        <f>_xlfn.DISPIMG("ID_6F3BACB249034AD9A29CB29330F1C83B",1)</f>
        <v>=DISPIMG("ID_6F3BACB249034AD9A29CB29330F1C83B",1)</v>
      </c>
      <c r="I202" s="4">
        <v>46259</v>
      </c>
    </row>
    <row r="203" s="1" customFormat="1" ht="91" customHeight="1" spans="1:9">
      <c r="A203" s="1">
        <v>51727</v>
      </c>
      <c r="B203" s="1" t="s">
        <v>23</v>
      </c>
      <c r="C203" s="1" t="s">
        <v>10</v>
      </c>
      <c r="D203" s="1" t="s">
        <v>37</v>
      </c>
      <c r="E203" s="1" t="s">
        <v>39</v>
      </c>
      <c r="F203" s="1" t="str">
        <f>_xlfn.DISPIMG("ID_92AD6E98620E4560B243A5BCFD4EFD49",1)</f>
        <v>=DISPIMG("ID_92AD6E98620E4560B243A5BCFD4EFD49",1)</v>
      </c>
      <c r="H203" s="1" t="str">
        <f>_xlfn.DISPIMG("ID_33BD07ED0BFB447EA8864294BCADD071",1)</f>
        <v>=DISPIMG("ID_33BD07ED0BFB447EA8864294BCADD071",1)</v>
      </c>
      <c r="I203" s="4">
        <v>46259</v>
      </c>
    </row>
    <row r="204" s="1" customFormat="1" ht="91" customHeight="1" spans="1:9">
      <c r="A204" s="1">
        <v>51903</v>
      </c>
      <c r="B204" s="1" t="s">
        <v>23</v>
      </c>
      <c r="C204" s="1" t="s">
        <v>10</v>
      </c>
      <c r="D204" s="1" t="s">
        <v>36</v>
      </c>
      <c r="E204" s="1" t="s">
        <v>25</v>
      </c>
      <c r="F204" s="1" t="str">
        <f>_xlfn.DISPIMG("ID_5291E99AAA634076AD6A25E9F715C97A",1)</f>
        <v>=DISPIMG("ID_5291E99AAA634076AD6A25E9F715C97A",1)</v>
      </c>
      <c r="G204" s="1" t="str">
        <f>_xlfn.DISPIMG("ID_5AB48074A15542A7B0D520C72F5A4760",1)</f>
        <v>=DISPIMG("ID_5AB48074A15542A7B0D520C72F5A4760",1)</v>
      </c>
      <c r="H204" s="1" t="str">
        <f>_xlfn.DISPIMG("ID_54B5BFAD8C5643A18F962AE239FF36B1",1)</f>
        <v>=DISPIMG("ID_54B5BFAD8C5643A18F962AE239FF36B1",1)</v>
      </c>
      <c r="I204" s="4">
        <v>46260</v>
      </c>
    </row>
    <row r="205" s="1" customFormat="1" ht="91" customHeight="1" spans="1:9">
      <c r="A205" s="1">
        <v>51904</v>
      </c>
      <c r="B205" s="1" t="s">
        <v>23</v>
      </c>
      <c r="C205" s="1" t="s">
        <v>10</v>
      </c>
      <c r="D205" s="1" t="s">
        <v>34</v>
      </c>
      <c r="E205" s="1" t="s">
        <v>39</v>
      </c>
      <c r="F205" s="1" t="str">
        <f>_xlfn.DISPIMG("ID_32BAAE0A32C24D259A018977C2DEA453",1)</f>
        <v>=DISPIMG("ID_32BAAE0A32C24D259A018977C2DEA453",1)</v>
      </c>
      <c r="G205" s="1" t="str">
        <f>_xlfn.DISPIMG("ID_0AF03E7E3E414ABCA199557EEF383786",1)</f>
        <v>=DISPIMG("ID_0AF03E7E3E414ABCA199557EEF383786",1)</v>
      </c>
      <c r="H205" s="1" t="str">
        <f>_xlfn.DISPIMG("ID_5366E4B0B42C4182BEB549A40E582E0C",1)</f>
        <v>=DISPIMG("ID_5366E4B0B42C4182BEB549A40E582E0C",1)</v>
      </c>
      <c r="I205" s="4">
        <v>46260</v>
      </c>
    </row>
    <row r="206" s="1" customFormat="1" ht="91" customHeight="1" spans="1:9">
      <c r="A206" s="1">
        <v>51905</v>
      </c>
      <c r="B206" s="1" t="s">
        <v>23</v>
      </c>
      <c r="C206" s="1" t="s">
        <v>10</v>
      </c>
      <c r="D206" s="1" t="s">
        <v>33</v>
      </c>
      <c r="E206" s="1" t="s">
        <v>39</v>
      </c>
      <c r="F206" s="1" t="str">
        <f>_xlfn.DISPIMG("ID_DD63F3C3D77D404C861811B8EE07292A",1)</f>
        <v>=DISPIMG("ID_DD63F3C3D77D404C861811B8EE07292A",1)</v>
      </c>
      <c r="G206" s="1" t="str">
        <f>_xlfn.DISPIMG("ID_F37858FDBB0C4407858BF68BCFF1B338",1)</f>
        <v>=DISPIMG("ID_F37858FDBB0C4407858BF68BCFF1B338",1)</v>
      </c>
      <c r="H206" s="1" t="str">
        <f>_xlfn.DISPIMG("ID_78B5A469930C4F22B5ACADBC7178C250",1)</f>
        <v>=DISPIMG("ID_78B5A469930C4F22B5ACADBC7178C250",1)</v>
      </c>
      <c r="I206" s="4">
        <v>46260</v>
      </c>
    </row>
    <row r="207" s="1" customFormat="1" ht="91" customHeight="1" spans="1:9">
      <c r="A207" s="1">
        <v>51906</v>
      </c>
      <c r="B207" s="1" t="s">
        <v>23</v>
      </c>
      <c r="C207" s="1" t="s">
        <v>10</v>
      </c>
      <c r="D207" s="1" t="s">
        <v>32</v>
      </c>
      <c r="E207" s="1" t="s">
        <v>39</v>
      </c>
      <c r="F207" s="1" t="str">
        <f>_xlfn.DISPIMG("ID_B30567A62D8E4440A06078C5EAF4DB9A",1)</f>
        <v>=DISPIMG("ID_B30567A62D8E4440A06078C5EAF4DB9A",1)</v>
      </c>
      <c r="H207" s="1" t="str">
        <f>_xlfn.DISPIMG("ID_44F29BE6ADE54B84BC57BA9209ACE914",1)</f>
        <v>=DISPIMG("ID_44F29BE6ADE54B84BC57BA9209ACE914",1)</v>
      </c>
      <c r="I207" s="4">
        <v>46260</v>
      </c>
    </row>
    <row r="208" s="1" customFormat="1" ht="91" customHeight="1" spans="1:9">
      <c r="A208" s="1">
        <v>51907</v>
      </c>
      <c r="B208" s="1" t="s">
        <v>23</v>
      </c>
      <c r="C208" s="1" t="s">
        <v>10</v>
      </c>
      <c r="D208" s="1" t="s">
        <v>31</v>
      </c>
      <c r="E208" s="1" t="s">
        <v>39</v>
      </c>
      <c r="F208" s="1" t="str">
        <f>_xlfn.DISPIMG("ID_7BC5B0A26E484800BB55EFAD96E674B1",1)</f>
        <v>=DISPIMG("ID_7BC5B0A26E484800BB55EFAD96E674B1",1)</v>
      </c>
      <c r="G208" s="1" t="str">
        <f>_xlfn.DISPIMG("ID_0A571F0442E748459192AD35E370F99C",1)</f>
        <v>=DISPIMG("ID_0A571F0442E748459192AD35E370F99C",1)</v>
      </c>
      <c r="H208" s="1" t="str">
        <f>_xlfn.DISPIMG("ID_B7E001A52ACA4B628B9DAB5399DA3C90",1)</f>
        <v>=DISPIMG("ID_B7E001A52ACA4B628B9DAB5399DA3C90",1)</v>
      </c>
      <c r="I208" s="4">
        <v>46260</v>
      </c>
    </row>
    <row r="209" s="1" customFormat="1" ht="91" customHeight="1" spans="1:9">
      <c r="A209" s="1">
        <v>51908</v>
      </c>
      <c r="B209" s="1" t="s">
        <v>23</v>
      </c>
      <c r="C209" s="1" t="s">
        <v>10</v>
      </c>
      <c r="D209" s="1" t="s">
        <v>27</v>
      </c>
      <c r="E209" s="1" t="s">
        <v>39</v>
      </c>
      <c r="F209" s="1" t="str">
        <f>_xlfn.DISPIMG("ID_AF53BE252E824FC8824A269F7D21367E",1)</f>
        <v>=DISPIMG("ID_AF53BE252E824FC8824A269F7D21367E",1)</v>
      </c>
      <c r="H209" s="1" t="str">
        <f>_xlfn.DISPIMG("ID_04A55BAFFC244DE0800E218043C5633D",1)</f>
        <v>=DISPIMG("ID_04A55BAFFC244DE0800E218043C5633D",1)</v>
      </c>
      <c r="I209" s="4">
        <v>46260</v>
      </c>
    </row>
    <row r="210" s="1" customFormat="1" ht="91" customHeight="1" spans="1:9">
      <c r="A210" s="1">
        <v>51909</v>
      </c>
      <c r="B210" s="1" t="s">
        <v>23</v>
      </c>
      <c r="C210" s="1" t="s">
        <v>10</v>
      </c>
      <c r="D210" s="1" t="s">
        <v>28</v>
      </c>
      <c r="E210" s="1" t="s">
        <v>39</v>
      </c>
      <c r="F210" s="1" t="str">
        <f>_xlfn.DISPIMG("ID_E7E883A1161A491D8F1E3D6DB1A44912",1)</f>
        <v>=DISPIMG("ID_E7E883A1161A491D8F1E3D6DB1A44912",1)</v>
      </c>
      <c r="H210" s="1" t="str">
        <f>_xlfn.DISPIMG("ID_8D26A40626BD419BB686053A8DF34F0C",1)</f>
        <v>=DISPIMG("ID_8D26A40626BD419BB686053A8DF34F0C",1)</v>
      </c>
      <c r="I210" s="4">
        <v>46260</v>
      </c>
    </row>
    <row r="211" s="1" customFormat="1" ht="91" customHeight="1" spans="1:9">
      <c r="A211" s="1">
        <v>51911</v>
      </c>
      <c r="B211" s="1" t="s">
        <v>23</v>
      </c>
      <c r="C211" s="1" t="s">
        <v>10</v>
      </c>
      <c r="D211" s="1" t="s">
        <v>29</v>
      </c>
      <c r="E211" s="1" t="s">
        <v>39</v>
      </c>
      <c r="F211" s="1" t="str">
        <f>_xlfn.DISPIMG("ID_D8FC965A37064BA69186AA97FEFE1B54",1)</f>
        <v>=DISPIMG("ID_D8FC965A37064BA69186AA97FEFE1B54",1)</v>
      </c>
      <c r="H211" s="1" t="str">
        <f>_xlfn.DISPIMG("ID_FDA3C1D125194EAB8F6D63E085D28FF3",1)</f>
        <v>=DISPIMG("ID_FDA3C1D125194EAB8F6D63E085D28FF3",1)</v>
      </c>
      <c r="I211" s="4">
        <v>46260</v>
      </c>
    </row>
    <row r="212" s="1" customFormat="1" ht="91" customHeight="1" spans="1:9">
      <c r="A212" s="1">
        <v>51912</v>
      </c>
      <c r="B212" s="1" t="s">
        <v>23</v>
      </c>
      <c r="C212" s="1" t="s">
        <v>10</v>
      </c>
      <c r="D212" s="1" t="s">
        <v>30</v>
      </c>
      <c r="E212" s="1" t="s">
        <v>39</v>
      </c>
      <c r="F212" s="1" t="str">
        <f>_xlfn.DISPIMG("ID_CAA06D922E6B4B20834CB75FBD5E3E8A",1)</f>
        <v>=DISPIMG("ID_CAA06D922E6B4B20834CB75FBD5E3E8A",1)</v>
      </c>
      <c r="H212" s="1" t="str">
        <f>_xlfn.DISPIMG("ID_32CC9D6B96104274B1049362BE6EC369",1)</f>
        <v>=DISPIMG("ID_32CC9D6B96104274B1049362BE6EC369",1)</v>
      </c>
      <c r="I212" s="4">
        <v>46260</v>
      </c>
    </row>
    <row r="213" s="1" customFormat="1" ht="91" customHeight="1" spans="1:9">
      <c r="A213" s="1">
        <v>51913</v>
      </c>
      <c r="B213" s="1" t="s">
        <v>23</v>
      </c>
      <c r="C213" s="1" t="s">
        <v>10</v>
      </c>
      <c r="D213" s="1" t="s">
        <v>26</v>
      </c>
      <c r="E213" s="1" t="s">
        <v>39</v>
      </c>
      <c r="F213" s="1" t="str">
        <f>_xlfn.DISPIMG("ID_1ECAC49ADDA349E5B17BE6C5CB266CAB",1)</f>
        <v>=DISPIMG("ID_1ECAC49ADDA349E5B17BE6C5CB266CAB",1)</v>
      </c>
      <c r="H213" s="1" t="str">
        <f>_xlfn.DISPIMG("ID_CE8172FC28E34008A078D7FF380D8523",1)</f>
        <v>=DISPIMG("ID_CE8172FC28E34008A078D7FF380D8523",1)</v>
      </c>
      <c r="I213" s="4">
        <v>46260</v>
      </c>
    </row>
    <row r="214" s="1" customFormat="1" ht="91" customHeight="1" spans="1:9">
      <c r="A214" s="1">
        <v>51914</v>
      </c>
      <c r="B214" s="1" t="s">
        <v>23</v>
      </c>
      <c r="C214" s="1" t="s">
        <v>10</v>
      </c>
      <c r="D214" s="1" t="s">
        <v>24</v>
      </c>
      <c r="E214" s="1" t="s">
        <v>39</v>
      </c>
      <c r="F214" s="1" t="str">
        <f>_xlfn.DISPIMG("ID_518BC1C85C694A24BB80437276F54995",1)</f>
        <v>=DISPIMG("ID_518BC1C85C694A24BB80437276F54995",1)</v>
      </c>
      <c r="H214" s="1" t="str">
        <f>_xlfn.DISPIMG("ID_8BC65140BF384BB99EDD2331621379E1",1)</f>
        <v>=DISPIMG("ID_8BC65140BF384BB99EDD2331621379E1",1)</v>
      </c>
      <c r="I214" s="4">
        <v>46260</v>
      </c>
    </row>
    <row r="215" s="1" customFormat="1" ht="91" customHeight="1" spans="1:9">
      <c r="A215" s="1">
        <v>51915</v>
      </c>
      <c r="B215" s="1" t="s">
        <v>23</v>
      </c>
      <c r="C215" s="1" t="s">
        <v>10</v>
      </c>
      <c r="D215" s="1" t="s">
        <v>38</v>
      </c>
      <c r="E215" s="1" t="s">
        <v>39</v>
      </c>
      <c r="F215" s="1" t="str">
        <f>_xlfn.DISPIMG("ID_30DEB56CE26E45E581A37B1E1A5A98D0",1)</f>
        <v>=DISPIMG("ID_30DEB56CE26E45E581A37B1E1A5A98D0",1)</v>
      </c>
      <c r="H215" s="1" t="str">
        <f>_xlfn.DISPIMG("ID_A64576A23FBC4A78A443320C25D47211",1)</f>
        <v>=DISPIMG("ID_A64576A23FBC4A78A443320C25D47211",1)</v>
      </c>
      <c r="I215" s="4">
        <v>46260</v>
      </c>
    </row>
    <row r="216" s="1" customFormat="1" ht="91" customHeight="1" spans="1:9">
      <c r="A216" s="1">
        <v>51916</v>
      </c>
      <c r="B216" s="1" t="s">
        <v>23</v>
      </c>
      <c r="C216" s="1" t="s">
        <v>10</v>
      </c>
      <c r="D216" s="1" t="s">
        <v>37</v>
      </c>
      <c r="E216" s="1" t="s">
        <v>39</v>
      </c>
      <c r="F216" s="1" t="str">
        <f>_xlfn.DISPIMG("ID_F4FE68914F1741D396F3AA14F54BFCEC",1)</f>
        <v>=DISPIMG("ID_F4FE68914F1741D396F3AA14F54BFCEC",1)</v>
      </c>
      <c r="H216" s="1" t="str">
        <f>_xlfn.DISPIMG("ID_3CC1AD842E3B4BB292BBA35D2CC48F82",1)</f>
        <v>=DISPIMG("ID_3CC1AD842E3B4BB292BBA35D2CC48F82",1)</v>
      </c>
      <c r="I216" s="4">
        <v>46260</v>
      </c>
    </row>
    <row r="217" s="1" customFormat="1" ht="91" customHeight="1" spans="1:9">
      <c r="A217" s="1">
        <v>52207</v>
      </c>
      <c r="B217" s="1" t="s">
        <v>23</v>
      </c>
      <c r="C217" s="1" t="s">
        <v>10</v>
      </c>
      <c r="D217" s="1" t="s">
        <v>36</v>
      </c>
      <c r="E217" s="1" t="s">
        <v>25</v>
      </c>
      <c r="F217" s="1" t="str">
        <f>_xlfn.DISPIMG("ID_7C1E30EB3E31482682396B561CAAC4FE",1)</f>
        <v>=DISPIMG("ID_7C1E30EB3E31482682396B561CAAC4FE",1)</v>
      </c>
      <c r="G217" s="1" t="str">
        <f>_xlfn.DISPIMG("ID_BA170286DDEC48B78DBED7412B541FCF",1)</f>
        <v>=DISPIMG("ID_BA170286DDEC48B78DBED7412B541FCF",1)</v>
      </c>
      <c r="H217" s="1" t="str">
        <f>_xlfn.DISPIMG("ID_3911F0EDD1F243CA91EA3BDF9B668E43",1)</f>
        <v>=DISPIMG("ID_3911F0EDD1F243CA91EA3BDF9B668E43",1)</v>
      </c>
      <c r="I217" s="4">
        <v>46261</v>
      </c>
    </row>
    <row r="218" s="1" customFormat="1" ht="91" customHeight="1" spans="1:9">
      <c r="A218" s="1">
        <v>52208</v>
      </c>
      <c r="B218" s="1" t="s">
        <v>23</v>
      </c>
      <c r="C218" s="1" t="s">
        <v>10</v>
      </c>
      <c r="D218" s="1" t="s">
        <v>34</v>
      </c>
      <c r="E218" s="1" t="s">
        <v>39</v>
      </c>
      <c r="F218" s="1" t="str">
        <f>_xlfn.DISPIMG("ID_0C354E82B38F4A3281A7CEEE89196F2A",1)</f>
        <v>=DISPIMG("ID_0C354E82B38F4A3281A7CEEE89196F2A",1)</v>
      </c>
      <c r="G218" s="1" t="str">
        <f>_xlfn.DISPIMG("ID_945FDB36960C40559FD2D91E28C3EF17",1)</f>
        <v>=DISPIMG("ID_945FDB36960C40559FD2D91E28C3EF17",1)</v>
      </c>
      <c r="H218" s="1" t="str">
        <f>_xlfn.DISPIMG("ID_FFEA2B1E45B448E48B1857D40902FBE5",1)</f>
        <v>=DISPIMG("ID_FFEA2B1E45B448E48B1857D40902FBE5",1)</v>
      </c>
      <c r="I218" s="4">
        <v>46261</v>
      </c>
    </row>
    <row r="219" s="1" customFormat="1" ht="91" customHeight="1" spans="1:9">
      <c r="A219" s="1">
        <v>52210</v>
      </c>
      <c r="B219" s="1" t="s">
        <v>23</v>
      </c>
      <c r="C219" s="1" t="s">
        <v>10</v>
      </c>
      <c r="D219" s="1" t="s">
        <v>32</v>
      </c>
      <c r="E219" s="1" t="s">
        <v>39</v>
      </c>
      <c r="F219" s="1" t="str">
        <f>_xlfn.DISPIMG("ID_1A3BCCFEE464451F824409B33C6666FE",1)</f>
        <v>=DISPIMG("ID_1A3BCCFEE464451F824409B33C6666FE",1)</v>
      </c>
      <c r="H219" s="1" t="str">
        <f>_xlfn.DISPIMG("ID_40A7B0749FB2468B951E018FD26397F2",1)</f>
        <v>=DISPIMG("ID_40A7B0749FB2468B951E018FD26397F2",1)</v>
      </c>
      <c r="I219" s="4">
        <v>46261</v>
      </c>
    </row>
    <row r="220" s="1" customFormat="1" ht="91" customHeight="1" spans="1:9">
      <c r="A220" s="1">
        <v>52211</v>
      </c>
      <c r="B220" s="1" t="s">
        <v>23</v>
      </c>
      <c r="C220" s="1" t="s">
        <v>10</v>
      </c>
      <c r="D220" s="1" t="s">
        <v>31</v>
      </c>
      <c r="E220" s="1" t="s">
        <v>39</v>
      </c>
      <c r="F220" s="1" t="str">
        <f>_xlfn.DISPIMG("ID_12E24A3E7F3C45AC9EF8AF2F98D57355",1)</f>
        <v>=DISPIMG("ID_12E24A3E7F3C45AC9EF8AF2F98D57355",1)</v>
      </c>
      <c r="G220" s="1" t="str">
        <f>_xlfn.DISPIMG("ID_0575C732FC844CDFAF2635AB1FF08BED",1)</f>
        <v>=DISPIMG("ID_0575C732FC844CDFAF2635AB1FF08BED",1)</v>
      </c>
      <c r="H220" s="1" t="str">
        <f>_xlfn.DISPIMG("ID_F78F8D1B246943FDA3A0080E1FBC2F9C",1)</f>
        <v>=DISPIMG("ID_F78F8D1B246943FDA3A0080E1FBC2F9C",1)</v>
      </c>
      <c r="I220" s="4">
        <v>46261</v>
      </c>
    </row>
    <row r="221" s="1" customFormat="1" ht="91" customHeight="1" spans="1:9">
      <c r="A221" s="1">
        <v>52212</v>
      </c>
      <c r="B221" s="1" t="s">
        <v>23</v>
      </c>
      <c r="C221" s="1" t="s">
        <v>10</v>
      </c>
      <c r="D221" s="1" t="s">
        <v>33</v>
      </c>
      <c r="E221" s="1" t="s">
        <v>39</v>
      </c>
      <c r="F221" s="1" t="str">
        <f>_xlfn.DISPIMG("ID_101BFEC8B043410E942E1398471BF5FC",1)</f>
        <v>=DISPIMG("ID_101BFEC8B043410E942E1398471BF5FC",1)</v>
      </c>
      <c r="G221" s="1" t="str">
        <f>_xlfn.DISPIMG("ID_854CB5BBA14D4A0C87DDF5B26625B3D9",1)</f>
        <v>=DISPIMG("ID_854CB5BBA14D4A0C87DDF5B26625B3D9",1)</v>
      </c>
      <c r="H221" s="1" t="str">
        <f>_xlfn.DISPIMG("ID_3F7D847D810B4D4E8345442C4FC119B1",1)</f>
        <v>=DISPIMG("ID_3F7D847D810B4D4E8345442C4FC119B1",1)</v>
      </c>
      <c r="I221" s="4">
        <v>46261</v>
      </c>
    </row>
    <row r="222" s="1" customFormat="1" ht="91" customHeight="1" spans="1:9">
      <c r="A222" s="1">
        <v>52213</v>
      </c>
      <c r="B222" s="1" t="s">
        <v>23</v>
      </c>
      <c r="C222" s="1" t="s">
        <v>10</v>
      </c>
      <c r="D222" s="1" t="s">
        <v>26</v>
      </c>
      <c r="E222" s="1" t="s">
        <v>25</v>
      </c>
      <c r="F222" s="1" t="str">
        <f>_xlfn.DISPIMG("ID_4A03BCB21C1A47D0959A6174DAEFC8CC",1)</f>
        <v>=DISPIMG("ID_4A03BCB21C1A47D0959A6174DAEFC8CC",1)</v>
      </c>
      <c r="H222" s="1" t="str">
        <f>_xlfn.DISPIMG("ID_6C4DACFCCE0B43CB96272BA93661E899",1)</f>
        <v>=DISPIMG("ID_6C4DACFCCE0B43CB96272BA93661E899",1)</v>
      </c>
      <c r="I222" s="4">
        <v>46261</v>
      </c>
    </row>
    <row r="223" s="1" customFormat="1" ht="91" customHeight="1" spans="1:9">
      <c r="A223" s="1">
        <v>52214</v>
      </c>
      <c r="B223" s="1" t="s">
        <v>23</v>
      </c>
      <c r="C223" s="1" t="s">
        <v>10</v>
      </c>
      <c r="D223" s="1" t="s">
        <v>24</v>
      </c>
      <c r="E223" s="1" t="s">
        <v>25</v>
      </c>
      <c r="F223" s="1" t="str">
        <f>_xlfn.DISPIMG("ID_A05FE2C1B02949F0AC2EE460B4AB32A1",1)</f>
        <v>=DISPIMG("ID_A05FE2C1B02949F0AC2EE460B4AB32A1",1)</v>
      </c>
      <c r="H223" s="1" t="str">
        <f>_xlfn.DISPIMG("ID_3B3B8FAC0A684CD7BB25055583358211",1)</f>
        <v>=DISPIMG("ID_3B3B8FAC0A684CD7BB25055583358211",1)</v>
      </c>
      <c r="I223" s="4">
        <v>46261</v>
      </c>
    </row>
    <row r="224" s="1" customFormat="1" ht="91" customHeight="1" spans="1:9">
      <c r="A224" s="1">
        <v>52215</v>
      </c>
      <c r="B224" s="1" t="s">
        <v>23</v>
      </c>
      <c r="C224" s="1" t="s">
        <v>10</v>
      </c>
      <c r="D224" s="1" t="s">
        <v>38</v>
      </c>
      <c r="E224" s="1" t="s">
        <v>25</v>
      </c>
      <c r="F224" s="1" t="str">
        <f>_xlfn.DISPIMG("ID_CA133A47CFF04FEB91B6E0BA54C62A38",1)</f>
        <v>=DISPIMG("ID_CA133A47CFF04FEB91B6E0BA54C62A38",1)</v>
      </c>
      <c r="H224" s="1" t="str">
        <f>_xlfn.DISPIMG("ID_29404948981C4E5C83DCC04301D864EF",1)</f>
        <v>=DISPIMG("ID_29404948981C4E5C83DCC04301D864EF",1)</v>
      </c>
      <c r="I224" s="4">
        <v>46261</v>
      </c>
    </row>
    <row r="225" s="1" customFormat="1" ht="91" customHeight="1" spans="1:9">
      <c r="A225" s="1">
        <v>52216</v>
      </c>
      <c r="B225" s="1" t="s">
        <v>23</v>
      </c>
      <c r="C225" s="1" t="s">
        <v>10</v>
      </c>
      <c r="D225" s="1" t="s">
        <v>37</v>
      </c>
      <c r="E225" s="1" t="s">
        <v>25</v>
      </c>
      <c r="F225" s="1" t="str">
        <f>_xlfn.DISPIMG("ID_23DC97AF4E7145EB9A1B13DC6DDD5980",1)</f>
        <v>=DISPIMG("ID_23DC97AF4E7145EB9A1B13DC6DDD5980",1)</v>
      </c>
      <c r="H225" s="1" t="str">
        <f>_xlfn.DISPIMG("ID_9146493841184A5C874A5D63634FB38B",1)</f>
        <v>=DISPIMG("ID_9146493841184A5C874A5D63634FB38B",1)</v>
      </c>
      <c r="I225" s="4">
        <v>46261</v>
      </c>
    </row>
    <row r="226" s="1" customFormat="1" ht="91" customHeight="1" spans="1:9">
      <c r="A226" s="1">
        <v>52217</v>
      </c>
      <c r="B226" s="1" t="s">
        <v>23</v>
      </c>
      <c r="C226" s="1" t="s">
        <v>10</v>
      </c>
      <c r="D226" s="1" t="s">
        <v>27</v>
      </c>
      <c r="E226" s="1" t="s">
        <v>39</v>
      </c>
      <c r="F226" s="1" t="str">
        <f>_xlfn.DISPIMG("ID_E4C846B3090D4DB28A9799230ED8A3F8",1)</f>
        <v>=DISPIMG("ID_E4C846B3090D4DB28A9799230ED8A3F8",1)</v>
      </c>
      <c r="H226" s="1" t="str">
        <f>_xlfn.DISPIMG("ID_A903655702244C7D8F8375C29EB7451E",1)</f>
        <v>=DISPIMG("ID_A903655702244C7D8F8375C29EB7451E",1)</v>
      </c>
      <c r="I226" s="4">
        <v>46261</v>
      </c>
    </row>
    <row r="227" s="1" customFormat="1" ht="91" customHeight="1" spans="1:9">
      <c r="A227" s="1">
        <v>52218</v>
      </c>
      <c r="B227" s="1" t="s">
        <v>23</v>
      </c>
      <c r="C227" s="1" t="s">
        <v>10</v>
      </c>
      <c r="D227" s="1" t="s">
        <v>28</v>
      </c>
      <c r="E227" s="1" t="s">
        <v>39</v>
      </c>
      <c r="F227" s="1" t="str">
        <f>_xlfn.DISPIMG("ID_83BF4CA1E40442CBAB65DE0B1BBA258D",1)</f>
        <v>=DISPIMG("ID_83BF4CA1E40442CBAB65DE0B1BBA258D",1)</v>
      </c>
      <c r="H227" s="1" t="str">
        <f>_xlfn.DISPIMG("ID_4E1CE180607D4F238FBAD2ED00FC515F",1)</f>
        <v>=DISPIMG("ID_4E1CE180607D4F238FBAD2ED00FC515F",1)</v>
      </c>
      <c r="I227" s="4">
        <v>46261</v>
      </c>
    </row>
    <row r="228" s="1" customFormat="1" ht="91" customHeight="1" spans="1:9">
      <c r="A228" s="1">
        <v>52219</v>
      </c>
      <c r="B228" s="1" t="s">
        <v>23</v>
      </c>
      <c r="C228" s="1" t="s">
        <v>10</v>
      </c>
      <c r="D228" s="1" t="s">
        <v>29</v>
      </c>
      <c r="E228" s="1" t="s">
        <v>39</v>
      </c>
      <c r="F228" s="1" t="str">
        <f>_xlfn.DISPIMG("ID_F2ADEE8315D2485A9FDB8BCB65605CBD",1)</f>
        <v>=DISPIMG("ID_F2ADEE8315D2485A9FDB8BCB65605CBD",1)</v>
      </c>
      <c r="H228" s="1" t="str">
        <f>_xlfn.DISPIMG("ID_7364E19F51464D4EAEFA9F88E7E9BFC6",1)</f>
        <v>=DISPIMG("ID_7364E19F51464D4EAEFA9F88E7E9BFC6",1)</v>
      </c>
      <c r="I228" s="4">
        <v>46261</v>
      </c>
    </row>
    <row r="229" s="1" customFormat="1" ht="91" customHeight="1" spans="1:9">
      <c r="A229" s="1">
        <v>52220</v>
      </c>
      <c r="B229" s="1" t="s">
        <v>23</v>
      </c>
      <c r="C229" s="1" t="s">
        <v>10</v>
      </c>
      <c r="D229" s="1" t="s">
        <v>30</v>
      </c>
      <c r="E229" s="1" t="s">
        <v>39</v>
      </c>
      <c r="F229" s="1" t="str">
        <f>_xlfn.DISPIMG("ID_3679FCDDF077433D93EB945E0CAEE990",1)</f>
        <v>=DISPIMG("ID_3679FCDDF077433D93EB945E0CAEE990",1)</v>
      </c>
      <c r="H229" s="1" t="str">
        <f>_xlfn.DISPIMG("ID_E8814EEE78194DCB9A10FDCAAB181D7C",1)</f>
        <v>=DISPIMG("ID_E8814EEE78194DCB9A10FDCAAB181D7C",1)</v>
      </c>
      <c r="I229" s="4">
        <v>46261</v>
      </c>
    </row>
    <row r="230" s="1" customFormat="1" ht="91" customHeight="1" spans="1:9">
      <c r="A230" s="1">
        <v>52417</v>
      </c>
      <c r="B230" s="1" t="s">
        <v>9</v>
      </c>
      <c r="C230" s="1" t="s">
        <v>10</v>
      </c>
      <c r="D230" s="1" t="s">
        <v>22</v>
      </c>
      <c r="E230" s="1" t="s">
        <v>22</v>
      </c>
      <c r="F230" s="1" t="str">
        <f>_xlfn.DISPIMG("ID_3E02FD19724E44E4B650051AD488CC82",1)</f>
        <v>=DISPIMG("ID_3E02FD19724E44E4B650051AD488CC82",1)</v>
      </c>
      <c r="I230" s="4">
        <v>46262</v>
      </c>
    </row>
    <row r="231" s="1" customFormat="1" ht="91" customHeight="1" spans="1:9">
      <c r="A231" s="1">
        <v>52419</v>
      </c>
      <c r="B231" s="1" t="s">
        <v>9</v>
      </c>
      <c r="C231" s="1" t="s">
        <v>10</v>
      </c>
      <c r="D231" s="1" t="s">
        <v>11</v>
      </c>
      <c r="E231" s="1" t="s">
        <v>12</v>
      </c>
      <c r="F231" s="1" t="str">
        <f>_xlfn.DISPIMG("ID_9D969E5A8D8145D8A942F9CA57E55C68",1)</f>
        <v>=DISPIMG("ID_9D969E5A8D8145D8A942F9CA57E55C68",1)</v>
      </c>
      <c r="G231" s="1" t="str">
        <f>_xlfn.DISPIMG("ID_C54533A7CDF84E43A965A321E92D54B5",1)</f>
        <v>=DISPIMG("ID_C54533A7CDF84E43A965A321E92D54B5",1)</v>
      </c>
      <c r="H231" s="1" t="str">
        <f>_xlfn.DISPIMG("ID_46C173A69D3C4DC7A7B799AF082085BA",1)</f>
        <v>=DISPIMG("ID_46C173A69D3C4DC7A7B799AF082085BA",1)</v>
      </c>
      <c r="I231" s="4">
        <v>46262</v>
      </c>
    </row>
    <row r="232" s="1" customFormat="1" ht="91" customHeight="1" spans="1:9">
      <c r="A232" s="1">
        <v>52420</v>
      </c>
      <c r="B232" s="1" t="s">
        <v>9</v>
      </c>
      <c r="C232" s="1" t="s">
        <v>10</v>
      </c>
      <c r="D232" s="1" t="s">
        <v>13</v>
      </c>
      <c r="E232" s="1" t="s">
        <v>12</v>
      </c>
      <c r="F232" s="1" t="str">
        <f>_xlfn.DISPIMG("ID_38136683DCAD4D17883D969F931823AC",1)</f>
        <v>=DISPIMG("ID_38136683DCAD4D17883D969F931823AC",1)</v>
      </c>
      <c r="G232" s="1" t="str">
        <f>_xlfn.DISPIMG("ID_0D83263E82AC45F9A67EB71BF9DECB65",1)</f>
        <v>=DISPIMG("ID_0D83263E82AC45F9A67EB71BF9DECB65",1)</v>
      </c>
      <c r="H232" s="1" t="str">
        <f>_xlfn.DISPIMG("ID_D238EEDEB3C34ECB984BD55D7F04BB41",1)</f>
        <v>=DISPIMG("ID_D238EEDEB3C34ECB984BD55D7F04BB41",1)</v>
      </c>
      <c r="I232" s="4">
        <v>46262</v>
      </c>
    </row>
    <row r="233" s="1" customFormat="1" ht="91" customHeight="1" spans="1:9">
      <c r="A233" s="1">
        <v>52421</v>
      </c>
      <c r="B233" s="1" t="s">
        <v>9</v>
      </c>
      <c r="C233" s="1" t="s">
        <v>10</v>
      </c>
      <c r="D233" s="1" t="s">
        <v>14</v>
      </c>
      <c r="E233" s="1" t="s">
        <v>12</v>
      </c>
      <c r="F233" s="1" t="str">
        <f>_xlfn.DISPIMG("ID_C14A31896F9E4148A4FE3D668ECDD33C",1)</f>
        <v>=DISPIMG("ID_C14A31896F9E4148A4FE3D668ECDD33C",1)</v>
      </c>
      <c r="G233" s="1" t="str">
        <f>_xlfn.DISPIMG("ID_AD2AE989DA154DFCBBC2E62A2E0F8A4C",1)</f>
        <v>=DISPIMG("ID_AD2AE989DA154DFCBBC2E62A2E0F8A4C",1)</v>
      </c>
      <c r="H233" s="1" t="str">
        <f>_xlfn.DISPIMG("ID_740B2DE1DC034D0088905449F09794ED",1)</f>
        <v>=DISPIMG("ID_740B2DE1DC034D0088905449F09794ED",1)</v>
      </c>
      <c r="I233" s="4">
        <v>46262</v>
      </c>
    </row>
    <row r="234" s="1" customFormat="1" ht="91" customHeight="1" spans="1:9">
      <c r="A234" s="1">
        <v>52422</v>
      </c>
      <c r="B234" s="1" t="s">
        <v>9</v>
      </c>
      <c r="C234" s="1" t="s">
        <v>10</v>
      </c>
      <c r="D234" s="1" t="s">
        <v>16</v>
      </c>
      <c r="E234" s="1" t="s">
        <v>12</v>
      </c>
      <c r="F234" s="1" t="str">
        <f>_xlfn.DISPIMG("ID_6B13E5FB43764BAB980683229897324B",1)</f>
        <v>=DISPIMG("ID_6B13E5FB43764BAB980683229897324B",1)</v>
      </c>
      <c r="G234" s="1" t="str">
        <f>_xlfn.DISPIMG("ID_67CF2A54C0B94987B5C524C2B80CD16D",1)</f>
        <v>=DISPIMG("ID_67CF2A54C0B94987B5C524C2B80CD16D",1)</v>
      </c>
      <c r="H234" s="1" t="str">
        <f>_xlfn.DISPIMG("ID_58DC4FEE9F354C308300BB89F44E25AC",1)</f>
        <v>=DISPIMG("ID_58DC4FEE9F354C308300BB89F44E25AC",1)</v>
      </c>
      <c r="I234" s="4">
        <v>46262</v>
      </c>
    </row>
    <row r="235" s="1" customFormat="1" ht="91" customHeight="1" spans="1:9">
      <c r="A235" s="1">
        <v>52423</v>
      </c>
      <c r="B235" s="1" t="s">
        <v>9</v>
      </c>
      <c r="C235" s="1" t="s">
        <v>10</v>
      </c>
      <c r="D235" s="1" t="s">
        <v>17</v>
      </c>
      <c r="E235" s="1" t="s">
        <v>12</v>
      </c>
      <c r="F235" s="1" t="str">
        <f>_xlfn.DISPIMG("ID_825B3AAB60C74B3E88B20D259A1848A0",1)</f>
        <v>=DISPIMG("ID_825B3AAB60C74B3E88B20D259A1848A0",1)</v>
      </c>
      <c r="G235" s="1" t="str">
        <f>_xlfn.DISPIMG("ID_65CA3544D5454B77A6958D50000D7EFE",1)</f>
        <v>=DISPIMG("ID_65CA3544D5454B77A6958D50000D7EFE",1)</v>
      </c>
      <c r="H235" s="1" t="str">
        <f>_xlfn.DISPIMG("ID_07D275F5185147F288B1B445C841C6BF",1)</f>
        <v>=DISPIMG("ID_07D275F5185147F288B1B445C841C6BF",1)</v>
      </c>
      <c r="I235" s="4">
        <v>46262</v>
      </c>
    </row>
    <row r="236" s="1" customFormat="1" ht="91" customHeight="1" spans="1:9">
      <c r="A236" s="1">
        <v>52424</v>
      </c>
      <c r="B236" s="1" t="s">
        <v>9</v>
      </c>
      <c r="C236" s="1" t="s">
        <v>10</v>
      </c>
      <c r="D236" s="1" t="s">
        <v>19</v>
      </c>
      <c r="E236" s="1" t="s">
        <v>12</v>
      </c>
      <c r="F236" s="1" t="str">
        <f>_xlfn.DISPIMG("ID_99B5CF710E9D42DD82E395B2105151C4",1)</f>
        <v>=DISPIMG("ID_99B5CF710E9D42DD82E395B2105151C4",1)</v>
      </c>
      <c r="G236" s="1" t="str">
        <f>_xlfn.DISPIMG("ID_D296407F54334337BED64F6FD3A47094",1)</f>
        <v>=DISPIMG("ID_D296407F54334337BED64F6FD3A47094",1)</v>
      </c>
      <c r="H236" s="1" t="str">
        <f>_xlfn.DISPIMG("ID_960AF9CDAB0945F1BCB9DE846905315B",1)</f>
        <v>=DISPIMG("ID_960AF9CDAB0945F1BCB9DE846905315B",1)</v>
      </c>
      <c r="I236" s="4">
        <v>46262</v>
      </c>
    </row>
    <row r="237" s="1" customFormat="1" ht="91" customHeight="1" spans="1:9">
      <c r="A237" s="1">
        <v>52425</v>
      </c>
      <c r="B237" s="1" t="s">
        <v>9</v>
      </c>
      <c r="C237" s="1" t="s">
        <v>10</v>
      </c>
      <c r="D237" s="1" t="s">
        <v>20</v>
      </c>
      <c r="E237" s="1" t="s">
        <v>12</v>
      </c>
      <c r="F237" s="1" t="str">
        <f>_xlfn.DISPIMG("ID_E3CBFACFF54046999693334BEFFDB6DE",1)</f>
        <v>=DISPIMG("ID_E3CBFACFF54046999693334BEFFDB6DE",1)</v>
      </c>
      <c r="G237" s="1" t="str">
        <f>_xlfn.DISPIMG("ID_2E31F2D218744B5E8CBFF02058643F2B",1)</f>
        <v>=DISPIMG("ID_2E31F2D218744B5E8CBFF02058643F2B",1)</v>
      </c>
      <c r="H237" s="1" t="str">
        <f>_xlfn.DISPIMG("ID_1DDD3CBB8FD34E14AAF1CF615B9F2F5F",1)</f>
        <v>=DISPIMG("ID_1DDD3CBB8FD34E14AAF1CF615B9F2F5F",1)</v>
      </c>
      <c r="I237" s="4">
        <v>46262</v>
      </c>
    </row>
    <row r="238" s="1" customFormat="1" ht="91" customHeight="1" spans="1:9">
      <c r="A238" s="1">
        <v>52426</v>
      </c>
      <c r="B238" s="1" t="s">
        <v>9</v>
      </c>
      <c r="C238" s="1" t="s">
        <v>10</v>
      </c>
      <c r="D238" s="1" t="s">
        <v>21</v>
      </c>
      <c r="E238" s="1" t="s">
        <v>12</v>
      </c>
      <c r="F238" s="1" t="str">
        <f>_xlfn.DISPIMG("ID_2002A76B34B5477B9B8E4B3F3C91CA5B",1)</f>
        <v>=DISPIMG("ID_2002A76B34B5477B9B8E4B3F3C91CA5B",1)</v>
      </c>
      <c r="G238" s="1" t="str">
        <f>_xlfn.DISPIMG("ID_5AD72243555546EABFA1CA5E8EAAB66A",1)</f>
        <v>=DISPIMG("ID_5AD72243555546EABFA1CA5E8EAAB66A",1)</v>
      </c>
      <c r="H238" s="1" t="str">
        <f>_xlfn.DISPIMG("ID_61F73A3418944DD58350F2976DED4F3C",1)</f>
        <v>=DISPIMG("ID_61F73A3418944DD58350F2976DED4F3C",1)</v>
      </c>
      <c r="I238" s="4">
        <v>46262</v>
      </c>
    </row>
    <row r="239" s="1" customFormat="1" ht="91" customHeight="1" spans="1:9">
      <c r="A239" s="1">
        <v>52427</v>
      </c>
      <c r="B239" s="1" t="s">
        <v>9</v>
      </c>
      <c r="C239" s="1" t="s">
        <v>10</v>
      </c>
      <c r="D239" s="1" t="s">
        <v>18</v>
      </c>
      <c r="E239" s="1" t="s">
        <v>12</v>
      </c>
      <c r="F239" s="1" t="str">
        <f>_xlfn.DISPIMG("ID_23DE09055CF545ED977544C8606BE255",1)</f>
        <v>=DISPIMG("ID_23DE09055CF545ED977544C8606BE255",1)</v>
      </c>
      <c r="G239" s="1" t="str">
        <f>_xlfn.DISPIMG("ID_CD585F1F37DC49748E8CF7AEAC9E612E",1)</f>
        <v>=DISPIMG("ID_CD585F1F37DC49748E8CF7AEAC9E612E",1)</v>
      </c>
      <c r="I239" s="4">
        <v>46262</v>
      </c>
    </row>
    <row r="240" s="1" customFormat="1" ht="91" customHeight="1" spans="1:9">
      <c r="A240" s="1">
        <v>52495</v>
      </c>
      <c r="B240" s="1" t="s">
        <v>23</v>
      </c>
      <c r="C240" s="1" t="s">
        <v>10</v>
      </c>
      <c r="D240" s="1" t="s">
        <v>36</v>
      </c>
      <c r="E240" s="1" t="s">
        <v>35</v>
      </c>
      <c r="F240" s="1" t="str">
        <f>_xlfn.DISPIMG("ID_C825252A9A9048DFA60D07EDF8C91790",1)</f>
        <v>=DISPIMG("ID_C825252A9A9048DFA60D07EDF8C91790",1)</v>
      </c>
      <c r="G240" s="1" t="str">
        <f>_xlfn.DISPIMG("ID_419D5C209F6B4DFC9D3B94B924E0D68B",1)</f>
        <v>=DISPIMG("ID_419D5C209F6B4DFC9D3B94B924E0D68B",1)</v>
      </c>
      <c r="H240" s="1" t="str">
        <f>_xlfn.DISPIMG("ID_E5CCFD0ED19D4ABB807F6E989EDFD53B",1)</f>
        <v>=DISPIMG("ID_E5CCFD0ED19D4ABB807F6E989EDFD53B",1)</v>
      </c>
      <c r="I240" s="4">
        <v>46263</v>
      </c>
    </row>
    <row r="241" s="1" customFormat="1" ht="91" customHeight="1" spans="1:9">
      <c r="A241" s="1">
        <v>52497</v>
      </c>
      <c r="B241" s="1" t="s">
        <v>23</v>
      </c>
      <c r="C241" s="1" t="s">
        <v>10</v>
      </c>
      <c r="D241" s="1" t="s">
        <v>34</v>
      </c>
      <c r="E241" s="1" t="s">
        <v>39</v>
      </c>
      <c r="F241" s="1" t="str">
        <f>_xlfn.DISPIMG("ID_11494397F8F14CC4B5D451D727CABCC3",1)</f>
        <v>=DISPIMG("ID_11494397F8F14CC4B5D451D727CABCC3",1)</v>
      </c>
      <c r="G241" s="1" t="str">
        <f>_xlfn.DISPIMG("ID_9DFF4F3052E4427290B91E1E92671391",1)</f>
        <v>=DISPIMG("ID_9DFF4F3052E4427290B91E1E92671391",1)</v>
      </c>
      <c r="H241" s="1" t="str">
        <f>_xlfn.DISPIMG("ID_84ADB2E26FB64EF58EDE4A65ADCC2BB4",1)</f>
        <v>=DISPIMG("ID_84ADB2E26FB64EF58EDE4A65ADCC2BB4",1)</v>
      </c>
      <c r="I241" s="4">
        <v>46263</v>
      </c>
    </row>
    <row r="242" s="1" customFormat="1" ht="91" customHeight="1" spans="1:9">
      <c r="A242" s="1">
        <v>52501</v>
      </c>
      <c r="B242" s="1" t="s">
        <v>23</v>
      </c>
      <c r="C242" s="1" t="s">
        <v>10</v>
      </c>
      <c r="D242" s="1" t="s">
        <v>33</v>
      </c>
      <c r="E242" s="1" t="s">
        <v>39</v>
      </c>
      <c r="F242" s="1" t="str">
        <f>_xlfn.DISPIMG("ID_A7667F52D05946D28CEF57C474701DD5",1)</f>
        <v>=DISPIMG("ID_A7667F52D05946D28CEF57C474701DD5",1)</v>
      </c>
      <c r="G242" s="1" t="str">
        <f>_xlfn.DISPIMG("ID_1B9E176CC1CA494A8EB32CE0B8C3BF50",1)</f>
        <v>=DISPIMG("ID_1B9E176CC1CA494A8EB32CE0B8C3BF50",1)</v>
      </c>
      <c r="H242" s="1" t="str">
        <f>_xlfn.DISPIMG("ID_8EAEA6E4012A48C8802A959B3FB61E19",1)</f>
        <v>=DISPIMG("ID_8EAEA6E4012A48C8802A959B3FB61E19",1)</v>
      </c>
      <c r="I242" s="4">
        <v>46263</v>
      </c>
    </row>
    <row r="243" s="1" customFormat="1" ht="91" customHeight="1" spans="1:9">
      <c r="A243" s="1">
        <v>52503</v>
      </c>
      <c r="B243" s="1" t="s">
        <v>23</v>
      </c>
      <c r="C243" s="1" t="s">
        <v>10</v>
      </c>
      <c r="D243" s="1" t="s">
        <v>32</v>
      </c>
      <c r="E243" s="1" t="s">
        <v>39</v>
      </c>
      <c r="F243" s="1" t="str">
        <f>_xlfn.DISPIMG("ID_B90C7B1199EA4B04A8DC41A9F760AFE1",1)</f>
        <v>=DISPIMG("ID_B90C7B1199EA4B04A8DC41A9F760AFE1",1)</v>
      </c>
      <c r="H243" s="1" t="str">
        <f>_xlfn.DISPIMG("ID_D94D75611C9F4187AD4CF116B8E329BC",1)</f>
        <v>=DISPIMG("ID_D94D75611C9F4187AD4CF116B8E329BC",1)</v>
      </c>
      <c r="I243" s="4">
        <v>46263</v>
      </c>
    </row>
    <row r="244" s="1" customFormat="1" ht="91" customHeight="1" spans="1:9">
      <c r="A244" s="1">
        <v>52505</v>
      </c>
      <c r="B244" s="1" t="s">
        <v>23</v>
      </c>
      <c r="C244" s="1" t="s">
        <v>10</v>
      </c>
      <c r="D244" s="1" t="s">
        <v>31</v>
      </c>
      <c r="E244" s="1" t="s">
        <v>39</v>
      </c>
      <c r="F244" s="1" t="str">
        <f>_xlfn.DISPIMG("ID_1B960960781D4697B4F4FFCCB21C6367",1)</f>
        <v>=DISPIMG("ID_1B960960781D4697B4F4FFCCB21C6367",1)</v>
      </c>
      <c r="G244" s="1" t="str">
        <f>_xlfn.DISPIMG("ID_AC32BB9D373D46B29982A61D75A2C409",1)</f>
        <v>=DISPIMG("ID_AC32BB9D373D46B29982A61D75A2C409",1)</v>
      </c>
      <c r="H244" s="1" t="str">
        <f>_xlfn.DISPIMG("ID_60EBAD48D83042D5AA81B1F204170037",1)</f>
        <v>=DISPIMG("ID_60EBAD48D83042D5AA81B1F204170037",1)</v>
      </c>
      <c r="I244" s="4">
        <v>46263</v>
      </c>
    </row>
    <row r="245" s="1" customFormat="1" ht="91" customHeight="1" spans="1:9">
      <c r="A245" s="1">
        <v>52507</v>
      </c>
      <c r="B245" s="1" t="s">
        <v>23</v>
      </c>
      <c r="C245" s="1" t="s">
        <v>10</v>
      </c>
      <c r="D245" s="1" t="s">
        <v>27</v>
      </c>
      <c r="E245" s="1" t="s">
        <v>39</v>
      </c>
      <c r="F245" s="1" t="str">
        <f>_xlfn.DISPIMG("ID_15EF7FD858D449F58D2F04F5AE97070D",1)</f>
        <v>=DISPIMG("ID_15EF7FD858D449F58D2F04F5AE97070D",1)</v>
      </c>
      <c r="H245" s="1" t="str">
        <f>_xlfn.DISPIMG("ID_80DCAD422EEC4EC9844AA36380A168EF",1)</f>
        <v>=DISPIMG("ID_80DCAD422EEC4EC9844AA36380A168EF",1)</v>
      </c>
      <c r="I245" s="4">
        <v>46263</v>
      </c>
    </row>
    <row r="246" s="1" customFormat="1" ht="91" customHeight="1" spans="1:9">
      <c r="A246" s="1">
        <v>52508</v>
      </c>
      <c r="B246" s="1" t="s">
        <v>23</v>
      </c>
      <c r="C246" s="1" t="s">
        <v>10</v>
      </c>
      <c r="D246" s="1" t="s">
        <v>28</v>
      </c>
      <c r="E246" s="1" t="s">
        <v>39</v>
      </c>
      <c r="F246" s="1" t="str">
        <f>_xlfn.DISPIMG("ID_E829C1CBC02649C1BC41E4530E8D6074",1)</f>
        <v>=DISPIMG("ID_E829C1CBC02649C1BC41E4530E8D6074",1)</v>
      </c>
      <c r="H246" s="1" t="str">
        <f>_xlfn.DISPIMG("ID_FF3E9AE38F164422B1A2E185FF117717",1)</f>
        <v>=DISPIMG("ID_FF3E9AE38F164422B1A2E185FF117717",1)</v>
      </c>
      <c r="I246" s="4">
        <v>46263</v>
      </c>
    </row>
    <row r="247" s="1" customFormat="1" ht="91" customHeight="1" spans="1:9">
      <c r="A247" s="1">
        <v>52509</v>
      </c>
      <c r="B247" s="1" t="s">
        <v>23</v>
      </c>
      <c r="C247" s="1" t="s">
        <v>10</v>
      </c>
      <c r="D247" s="1" t="s">
        <v>29</v>
      </c>
      <c r="E247" s="1" t="s">
        <v>39</v>
      </c>
      <c r="F247" s="1" t="str">
        <f>_xlfn.DISPIMG("ID_FE7ECF987838455E903876BD1BD075EC",1)</f>
        <v>=DISPIMG("ID_FE7ECF987838455E903876BD1BD075EC",1)</v>
      </c>
      <c r="H247" s="1" t="str">
        <f>_xlfn.DISPIMG("ID_3CBFB30872FB47A18B6EE0D4286065E9",1)</f>
        <v>=DISPIMG("ID_3CBFB30872FB47A18B6EE0D4286065E9",1)</v>
      </c>
      <c r="I247" s="4">
        <v>46263</v>
      </c>
    </row>
    <row r="248" s="1" customFormat="1" ht="91" customHeight="1" spans="1:9">
      <c r="A248" s="1">
        <v>52511</v>
      </c>
      <c r="B248" s="1" t="s">
        <v>23</v>
      </c>
      <c r="C248" s="1" t="s">
        <v>10</v>
      </c>
      <c r="D248" s="1" t="s">
        <v>30</v>
      </c>
      <c r="E248" s="1" t="s">
        <v>39</v>
      </c>
      <c r="F248" s="1" t="str">
        <f>_xlfn.DISPIMG("ID_930C44F8B7E6438F9852E8157673E168",1)</f>
        <v>=DISPIMG("ID_930C44F8B7E6438F9852E8157673E168",1)</v>
      </c>
      <c r="H248" s="1" t="str">
        <f>_xlfn.DISPIMG("ID_60AF13EE99134D499697CD52AE686BE0",1)</f>
        <v>=DISPIMG("ID_60AF13EE99134D499697CD52AE686BE0",1)</v>
      </c>
      <c r="I248" s="4">
        <v>46263</v>
      </c>
    </row>
    <row r="249" s="1" customFormat="1" ht="91" customHeight="1" spans="1:9">
      <c r="A249" s="1">
        <v>52512</v>
      </c>
      <c r="B249" s="1" t="s">
        <v>23</v>
      </c>
      <c r="C249" s="1" t="s">
        <v>10</v>
      </c>
      <c r="D249" s="1" t="s">
        <v>38</v>
      </c>
      <c r="E249" s="1" t="s">
        <v>39</v>
      </c>
      <c r="F249" s="1" t="str">
        <f>_xlfn.DISPIMG("ID_8A6AAB3B222545CCB310B986729D1FC5",1)</f>
        <v>=DISPIMG("ID_8A6AAB3B222545CCB310B986729D1FC5",1)</v>
      </c>
      <c r="H249" s="1" t="str">
        <f>_xlfn.DISPIMG("ID_81DB25C94DBE4530BB6927F15FAAF5D0",1)</f>
        <v>=DISPIMG("ID_81DB25C94DBE4530BB6927F15FAAF5D0",1)</v>
      </c>
      <c r="I249" s="4">
        <v>46263</v>
      </c>
    </row>
    <row r="250" s="1" customFormat="1" ht="91" customHeight="1" spans="1:9">
      <c r="A250" s="1">
        <v>52513</v>
      </c>
      <c r="B250" s="1" t="s">
        <v>23</v>
      </c>
      <c r="C250" s="1" t="s">
        <v>10</v>
      </c>
      <c r="D250" s="1" t="s">
        <v>37</v>
      </c>
      <c r="E250" s="1" t="s">
        <v>39</v>
      </c>
      <c r="F250" s="1" t="str">
        <f>_xlfn.DISPIMG("ID_ECDBBCDDBB14421DA268EF3938876429",1)</f>
        <v>=DISPIMG("ID_ECDBBCDDBB14421DA268EF3938876429",1)</v>
      </c>
      <c r="H250" s="1" t="str">
        <f>_xlfn.DISPIMG("ID_AB41EC7C00E04E0BA12D4EF78F7795D1",1)</f>
        <v>=DISPIMG("ID_AB41EC7C00E04E0BA12D4EF78F7795D1",1)</v>
      </c>
      <c r="I250" s="4">
        <v>46263</v>
      </c>
    </row>
    <row r="251" s="1" customFormat="1" ht="91" customHeight="1" spans="1:9">
      <c r="A251" s="1">
        <v>52515</v>
      </c>
      <c r="B251" s="1" t="s">
        <v>23</v>
      </c>
      <c r="C251" s="1" t="s">
        <v>10</v>
      </c>
      <c r="D251" s="1" t="s">
        <v>26</v>
      </c>
      <c r="E251" s="1" t="s">
        <v>39</v>
      </c>
      <c r="F251" s="1" t="str">
        <f>_xlfn.DISPIMG("ID_4F9E6C4B439C4EAD9DDC36C94FAA2FE6",1)</f>
        <v>=DISPIMG("ID_4F9E6C4B439C4EAD9DDC36C94FAA2FE6",1)</v>
      </c>
      <c r="H251" s="1" t="str">
        <f>_xlfn.DISPIMG("ID_196B2E71EEB141B08BFE0454E89E239D",1)</f>
        <v>=DISPIMG("ID_196B2E71EEB141B08BFE0454E89E239D",1)</v>
      </c>
      <c r="I251" s="4">
        <v>46263</v>
      </c>
    </row>
    <row r="252" s="1" customFormat="1" ht="91" customHeight="1" spans="1:9">
      <c r="A252" s="1">
        <v>52517</v>
      </c>
      <c r="B252" s="1" t="s">
        <v>23</v>
      </c>
      <c r="C252" s="1" t="s">
        <v>10</v>
      </c>
      <c r="D252" s="1" t="s">
        <v>24</v>
      </c>
      <c r="E252" s="1" t="s">
        <v>39</v>
      </c>
      <c r="F252" s="1" t="str">
        <f>_xlfn.DISPIMG("ID_70FD0240BB314D678AA906E7EEC1D895",1)</f>
        <v>=DISPIMG("ID_70FD0240BB314D678AA906E7EEC1D895",1)</v>
      </c>
      <c r="H252" s="1" t="str">
        <f>_xlfn.DISPIMG("ID_8395204690584D4D955A8ECADADCDC33",1)</f>
        <v>=DISPIMG("ID_8395204690584D4D955A8ECADADCDC33",1)</v>
      </c>
      <c r="I252" s="4">
        <v>46263</v>
      </c>
    </row>
    <row r="253" s="1" customFormat="1" ht="91" customHeight="1" spans="1:9">
      <c r="A253" s="1">
        <v>52747</v>
      </c>
      <c r="B253" s="1" t="s">
        <v>23</v>
      </c>
      <c r="C253" s="1" t="s">
        <v>10</v>
      </c>
      <c r="D253" s="1" t="s">
        <v>36</v>
      </c>
      <c r="E253" s="1" t="s">
        <v>25</v>
      </c>
      <c r="F253" s="1" t="str">
        <f>_xlfn.DISPIMG("ID_2C529EABD11A418380289D73A420DD7D",1)</f>
        <v>=DISPIMG("ID_2C529EABD11A418380289D73A420DD7D",1)</v>
      </c>
      <c r="G253" s="1" t="str">
        <f>_xlfn.DISPIMG("ID_EEEDFE9317E94BAAA276BE03C0869E3F",1)</f>
        <v>=DISPIMG("ID_EEEDFE9317E94BAAA276BE03C0869E3F",1)</v>
      </c>
      <c r="H253" s="1" t="str">
        <f>_xlfn.DISPIMG("ID_F5EC097671EB4BDB93D8164D6B250245",1)</f>
        <v>=DISPIMG("ID_F5EC097671EB4BDB93D8164D6B250245",1)</v>
      </c>
      <c r="I253" s="4">
        <v>46264</v>
      </c>
    </row>
    <row r="254" s="1" customFormat="1" ht="91" customHeight="1" spans="1:9">
      <c r="A254" s="1">
        <v>52748</v>
      </c>
      <c r="B254" s="1" t="s">
        <v>23</v>
      </c>
      <c r="C254" s="1" t="s">
        <v>10</v>
      </c>
      <c r="D254" s="1" t="s">
        <v>34</v>
      </c>
      <c r="E254" s="1" t="s">
        <v>39</v>
      </c>
      <c r="F254" s="1" t="str">
        <f>_xlfn.DISPIMG("ID_934A733B3937486DA6D4434DB38F2ACA",1)</f>
        <v>=DISPIMG("ID_934A733B3937486DA6D4434DB38F2ACA",1)</v>
      </c>
      <c r="G254" s="1" t="str">
        <f>_xlfn.DISPIMG("ID_B29EB0F003F5456DA39298D1D80A1408",1)</f>
        <v>=DISPIMG("ID_B29EB0F003F5456DA39298D1D80A1408",1)</v>
      </c>
      <c r="H254" s="1" t="str">
        <f>_xlfn.DISPIMG("ID_C26002073C9A48D09F28E40EF821E12B",1)</f>
        <v>=DISPIMG("ID_C26002073C9A48D09F28E40EF821E12B",1)</v>
      </c>
      <c r="I254" s="4">
        <v>46264</v>
      </c>
    </row>
    <row r="255" s="1" customFormat="1" ht="91" customHeight="1" spans="1:9">
      <c r="A255" s="1">
        <v>52750</v>
      </c>
      <c r="B255" s="1" t="s">
        <v>23</v>
      </c>
      <c r="C255" s="1" t="s">
        <v>10</v>
      </c>
      <c r="D255" s="1" t="s">
        <v>33</v>
      </c>
      <c r="E255" s="1" t="s">
        <v>39</v>
      </c>
      <c r="F255" s="1" t="str">
        <f>_xlfn.DISPIMG("ID_089A75BE57E24FB4B1BA0DFE83777A82",1)</f>
        <v>=DISPIMG("ID_089A75BE57E24FB4B1BA0DFE83777A82",1)</v>
      </c>
      <c r="G255" s="1" t="str">
        <f>_xlfn.DISPIMG("ID_B7F8A25647394E5CB2395528B7AF7CEB",1)</f>
        <v>=DISPIMG("ID_B7F8A25647394E5CB2395528B7AF7CEB",1)</v>
      </c>
      <c r="H255" s="1" t="str">
        <f>_xlfn.DISPIMG("ID_1E3B43315F534139AD3E5397142CAB4F",1)</f>
        <v>=DISPIMG("ID_1E3B43315F534139AD3E5397142CAB4F",1)</v>
      </c>
      <c r="I255" s="4">
        <v>46264</v>
      </c>
    </row>
    <row r="256" s="1" customFormat="1" ht="91" customHeight="1" spans="1:9">
      <c r="A256" s="1">
        <v>52751</v>
      </c>
      <c r="B256" s="1" t="s">
        <v>23</v>
      </c>
      <c r="C256" s="1" t="s">
        <v>10</v>
      </c>
      <c r="D256" s="1" t="s">
        <v>32</v>
      </c>
      <c r="E256" s="1" t="s">
        <v>39</v>
      </c>
      <c r="F256" s="1" t="str">
        <f>_xlfn.DISPIMG("ID_E3C944B66C1D41639ABE0DE61DD6294C",1)</f>
        <v>=DISPIMG("ID_E3C944B66C1D41639ABE0DE61DD6294C",1)</v>
      </c>
      <c r="H256" s="1" t="str">
        <f>_xlfn.DISPIMG("ID_5FF7DAA599AC456BAF9F28FC5D6076C8",1)</f>
        <v>=DISPIMG("ID_5FF7DAA599AC456BAF9F28FC5D6076C8",1)</v>
      </c>
      <c r="I256" s="4">
        <v>46264</v>
      </c>
    </row>
    <row r="257" s="1" customFormat="1" ht="91" customHeight="1" spans="1:9">
      <c r="A257" s="1">
        <v>52752</v>
      </c>
      <c r="B257" s="1" t="s">
        <v>23</v>
      </c>
      <c r="C257" s="1" t="s">
        <v>10</v>
      </c>
      <c r="D257" s="1" t="s">
        <v>31</v>
      </c>
      <c r="E257" s="1" t="s">
        <v>39</v>
      </c>
      <c r="F257" s="1" t="str">
        <f>_xlfn.DISPIMG("ID_F797E8972E5742E8A2775DD2DB173048",1)</f>
        <v>=DISPIMG("ID_F797E8972E5742E8A2775DD2DB173048",1)</v>
      </c>
      <c r="G257" s="1" t="str">
        <f>_xlfn.DISPIMG("ID_F3C78DADD4FC41A29094C4EE809E8506",1)</f>
        <v>=DISPIMG("ID_F3C78DADD4FC41A29094C4EE809E8506",1)</v>
      </c>
      <c r="H257" s="1" t="str">
        <f>_xlfn.DISPIMG("ID_F23F3585C31A4319B13CEC6F35583501",1)</f>
        <v>=DISPIMG("ID_F23F3585C31A4319B13CEC6F35583501",1)</v>
      </c>
      <c r="I257" s="4">
        <v>46264</v>
      </c>
    </row>
    <row r="258" s="1" customFormat="1" ht="91" customHeight="1" spans="1:9">
      <c r="A258" s="1">
        <v>52753</v>
      </c>
      <c r="B258" s="1" t="s">
        <v>23</v>
      </c>
      <c r="C258" s="1" t="s">
        <v>10</v>
      </c>
      <c r="D258" s="1" t="s">
        <v>26</v>
      </c>
      <c r="E258" s="1" t="s">
        <v>25</v>
      </c>
      <c r="F258" s="1" t="str">
        <f>_xlfn.DISPIMG("ID_0B8987DFEBA442358A9AF9990DFD76D8",1)</f>
        <v>=DISPIMG("ID_0B8987DFEBA442358A9AF9990DFD76D8",1)</v>
      </c>
      <c r="H258" s="1" t="str">
        <f>_xlfn.DISPIMG("ID_8C3E5F9E73764A0CAE6BFE237BCCE8A0",1)</f>
        <v>=DISPIMG("ID_8C3E5F9E73764A0CAE6BFE237BCCE8A0",1)</v>
      </c>
      <c r="I258" s="4">
        <v>46264</v>
      </c>
    </row>
    <row r="259" s="1" customFormat="1" ht="91" customHeight="1" spans="1:9">
      <c r="A259" s="1">
        <v>52754</v>
      </c>
      <c r="B259" s="1" t="s">
        <v>23</v>
      </c>
      <c r="C259" s="1" t="s">
        <v>10</v>
      </c>
      <c r="D259" s="1" t="s">
        <v>24</v>
      </c>
      <c r="E259" s="1" t="s">
        <v>25</v>
      </c>
      <c r="F259" s="1" t="str">
        <f>_xlfn.DISPIMG("ID_1458831D62784CC5912ECBD843807572",1)</f>
        <v>=DISPIMG("ID_1458831D62784CC5912ECBD843807572",1)</v>
      </c>
      <c r="H259" s="1" t="str">
        <f>_xlfn.DISPIMG("ID_FD92ADAE6F334E73BDD124616E83A10F",1)</f>
        <v>=DISPIMG("ID_FD92ADAE6F334E73BDD124616E83A10F",1)</v>
      </c>
      <c r="I259" s="4">
        <v>46264</v>
      </c>
    </row>
    <row r="260" s="1" customFormat="1" ht="91" customHeight="1" spans="1:9">
      <c r="A260" s="1">
        <v>52755</v>
      </c>
      <c r="B260" s="1" t="s">
        <v>23</v>
      </c>
      <c r="C260" s="1" t="s">
        <v>10</v>
      </c>
      <c r="D260" s="1" t="s">
        <v>38</v>
      </c>
      <c r="E260" s="1" t="s">
        <v>25</v>
      </c>
      <c r="F260" s="1" t="str">
        <f>_xlfn.DISPIMG("ID_563C0EE5F7F54197A5789D434231F019",1)</f>
        <v>=DISPIMG("ID_563C0EE5F7F54197A5789D434231F019",1)</v>
      </c>
      <c r="H260" s="1" t="str">
        <f>_xlfn.DISPIMG("ID_CE29E8D459B94FD3A89AB368494F5CD0",1)</f>
        <v>=DISPIMG("ID_CE29E8D459B94FD3A89AB368494F5CD0",1)</v>
      </c>
      <c r="I260" s="4">
        <v>46264</v>
      </c>
    </row>
    <row r="261" s="1" customFormat="1" ht="91" customHeight="1" spans="1:9">
      <c r="A261" s="1">
        <v>52757</v>
      </c>
      <c r="B261" s="1" t="s">
        <v>23</v>
      </c>
      <c r="C261" s="1" t="s">
        <v>10</v>
      </c>
      <c r="D261" s="1" t="s">
        <v>37</v>
      </c>
      <c r="E261" s="1" t="s">
        <v>25</v>
      </c>
      <c r="F261" s="1" t="str">
        <f>_xlfn.DISPIMG("ID_55245D7CA19C4DACB44BEF5A2B83E662",1)</f>
        <v>=DISPIMG("ID_55245D7CA19C4DACB44BEF5A2B83E662",1)</v>
      </c>
      <c r="H261" s="1" t="str">
        <f>_xlfn.DISPIMG("ID_44EC68D4FB72490DBE672DC8CA18DDA0",1)</f>
        <v>=DISPIMG("ID_44EC68D4FB72490DBE672DC8CA18DDA0",1)</v>
      </c>
      <c r="I261" s="4">
        <v>46264</v>
      </c>
    </row>
    <row r="262" s="1" customFormat="1" ht="91" customHeight="1" spans="1:9">
      <c r="A262" s="1">
        <v>52758</v>
      </c>
      <c r="B262" s="1" t="s">
        <v>23</v>
      </c>
      <c r="C262" s="1" t="s">
        <v>10</v>
      </c>
      <c r="D262" s="1" t="s">
        <v>27</v>
      </c>
      <c r="E262" s="1" t="s">
        <v>39</v>
      </c>
      <c r="F262" s="1" t="str">
        <f>_xlfn.DISPIMG("ID_D8F908DEC51D4966B84E6C44CDF19212",1)</f>
        <v>=DISPIMG("ID_D8F908DEC51D4966B84E6C44CDF19212",1)</v>
      </c>
      <c r="H262" s="1" t="str">
        <f>_xlfn.DISPIMG("ID_169859466B5D4586A330EC712CD06AC6",1)</f>
        <v>=DISPIMG("ID_169859466B5D4586A330EC712CD06AC6",1)</v>
      </c>
      <c r="I262" s="4">
        <v>46264</v>
      </c>
    </row>
    <row r="263" s="1" customFormat="1" ht="91" customHeight="1" spans="1:9">
      <c r="A263" s="1">
        <v>52759</v>
      </c>
      <c r="B263" s="1" t="s">
        <v>23</v>
      </c>
      <c r="C263" s="1" t="s">
        <v>10</v>
      </c>
      <c r="D263" s="1" t="s">
        <v>28</v>
      </c>
      <c r="E263" s="1" t="s">
        <v>39</v>
      </c>
      <c r="F263" s="1" t="str">
        <f>_xlfn.DISPIMG("ID_4113D05BED4D427C99C1DB9675034125",1)</f>
        <v>=DISPIMG("ID_4113D05BED4D427C99C1DB9675034125",1)</v>
      </c>
      <c r="H263" s="1" t="str">
        <f>_xlfn.DISPIMG("ID_30BF282C66274ADE96646596C93E8113",1)</f>
        <v>=DISPIMG("ID_30BF282C66274ADE96646596C93E8113",1)</v>
      </c>
      <c r="I263" s="4">
        <v>46264</v>
      </c>
    </row>
    <row r="264" s="1" customFormat="1" ht="91" customHeight="1" spans="1:9">
      <c r="A264" s="1">
        <v>52760</v>
      </c>
      <c r="B264" s="1" t="s">
        <v>23</v>
      </c>
      <c r="C264" s="1" t="s">
        <v>10</v>
      </c>
      <c r="D264" s="1" t="s">
        <v>29</v>
      </c>
      <c r="E264" s="1" t="s">
        <v>39</v>
      </c>
      <c r="F264" s="1" t="str">
        <f>_xlfn.DISPIMG("ID_45443A8E64F94C028EA4A67FAF116829",1)</f>
        <v>=DISPIMG("ID_45443A8E64F94C028EA4A67FAF116829",1)</v>
      </c>
      <c r="H264" s="1" t="str">
        <f>_xlfn.DISPIMG("ID_01FB467FF78541679D3188460C7382AC",1)</f>
        <v>=DISPIMG("ID_01FB467FF78541679D3188460C7382AC",1)</v>
      </c>
      <c r="I264" s="4">
        <v>46264</v>
      </c>
    </row>
    <row r="265" s="1" customFormat="1" ht="91" customHeight="1" spans="1:9">
      <c r="A265" s="1">
        <v>52761</v>
      </c>
      <c r="B265" s="1" t="s">
        <v>23</v>
      </c>
      <c r="C265" s="1" t="s">
        <v>10</v>
      </c>
      <c r="D265" s="1" t="s">
        <v>30</v>
      </c>
      <c r="E265" s="1" t="s">
        <v>39</v>
      </c>
      <c r="F265" s="1" t="str">
        <f>_xlfn.DISPIMG("ID_71BCAD52080F4BCC89225DE5B2A493FC",1)</f>
        <v>=DISPIMG("ID_71BCAD52080F4BCC89225DE5B2A493FC",1)</v>
      </c>
      <c r="H265" s="1" t="str">
        <f>_xlfn.DISPIMG("ID_D1518A800D544A2999B9ED6E9230838A",1)</f>
        <v>=DISPIMG("ID_D1518A800D544A2999B9ED6E9230838A",1)</v>
      </c>
      <c r="I265" s="4">
        <v>46264</v>
      </c>
    </row>
  </sheetData>
  <autoFilter xmlns:etc="http://www.wps.cn/officeDocument/2017/etCustomData" ref="A1:I265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17824880334</cp:lastModifiedBy>
  <dcterms:created xsi:type="dcterms:W3CDTF">2026-08-21T05:52:00Z</dcterms:created>
  <dcterms:modified xsi:type="dcterms:W3CDTF">2026-09-07T07:11:45Z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63093530CE514542A3600A670D2E1519_12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