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um\uni\"/>
    </mc:Choice>
  </mc:AlternateContent>
  <xr:revisionPtr revIDLastSave="0" documentId="13_ncr:1_{11F04FAC-336C-4FB7-AA4D-EC953A9493E6}" xr6:coauthVersionLast="47" xr6:coauthVersionMax="47" xr10:uidLastSave="{00000000-0000-0000-0000-000000000000}"/>
  <workbookProtection workbookAlgorithmName="SHA-512" workbookHashValue="8wD9LSxEE5J2K6WVsfQv6rNc3maRb15l98BY0xD86SJRJC6HpE4XZ8ZJiM/9kEwrHEBN+onWApETSHnXToq2nQ==" workbookSaltValue="uJRP9v9ACixD3hO3sJIG1g==" workbookSpinCount="100000" lockStructure="1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 a="1"/>
  <c r="A28" i="1" s="1"/>
  <c r="A29" i="1" a="1"/>
  <c r="A29" i="1" s="1"/>
  <c r="E26" i="1"/>
  <c r="E24" i="1"/>
  <c r="E23" i="1"/>
  <c r="E22" i="1"/>
  <c r="E21" i="1"/>
  <c r="E20" i="1"/>
  <c r="E19" i="1"/>
  <c r="E18" i="1"/>
  <c r="E17" i="1"/>
  <c r="E15" i="1"/>
  <c r="E14" i="1"/>
  <c r="E13" i="1"/>
  <c r="E11" i="1"/>
  <c r="E10" i="1"/>
  <c r="E9" i="1"/>
  <c r="E8" i="1"/>
  <c r="E6" i="1"/>
  <c r="E5" i="1"/>
  <c r="E4" i="1"/>
  <c r="E2" i="1"/>
  <c r="A8" i="1" a="1"/>
  <c r="A8" i="1" s="1"/>
  <c r="A10" i="1" a="1"/>
  <c r="A10" i="1" s="1"/>
  <c r="B22" i="2" a="1"/>
  <c r="B22" i="2" s="1"/>
  <c r="G2" i="1" a="1"/>
  <c r="G2" i="1"/>
  <c r="G3" i="1" a="1"/>
  <c r="G3" i="1"/>
  <c r="G4" i="1" a="1"/>
  <c r="G4" i="1" s="1"/>
  <c r="G5" i="1" a="1"/>
  <c r="G5" i="1" s="1"/>
  <c r="G6" i="1" a="1"/>
  <c r="G6" i="1"/>
  <c r="G7" i="1" a="1"/>
  <c r="G7" i="1"/>
  <c r="G8" i="1" a="1"/>
  <c r="G8" i="1" s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 s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 s="1"/>
  <c r="G23" i="1" a="1"/>
  <c r="G23" i="1"/>
  <c r="G24" i="1" a="1"/>
  <c r="G24" i="1" s="1"/>
  <c r="G25" i="1" a="1"/>
  <c r="G25" i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E7" i="1" l="1"/>
  <c r="E12" i="1"/>
  <c r="E16" i="1"/>
  <c r="E29" i="1"/>
  <c r="E30" i="1"/>
  <c r="E31" i="1"/>
  <c r="D28" i="1"/>
  <c r="E28" i="1" s="1"/>
  <c r="E33" i="1" s="1"/>
  <c r="D2" i="1"/>
  <c r="D3" i="1"/>
  <c r="E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E25" i="1" s="1"/>
  <c r="D26" i="1"/>
  <c r="D27" i="1"/>
  <c r="E27" i="1" s="1"/>
  <c r="D29" i="1"/>
  <c r="D30" i="1"/>
  <c r="D31" i="1"/>
  <c r="D32" i="1"/>
  <c r="E32" i="1" s="1"/>
  <c r="D63" i="2"/>
  <c r="G32" i="2" a="1"/>
  <c r="G32" i="2" s="1"/>
  <c r="G33" i="2" a="1"/>
  <c r="G33" i="2" s="1"/>
  <c r="G34" i="2" a="1"/>
  <c r="G34" i="2" s="1"/>
  <c r="G35" i="2" a="1"/>
  <c r="G35" i="2" s="1"/>
  <c r="G38" i="2" a="1"/>
  <c r="G38" i="2" s="1"/>
  <c r="G41" i="2" a="1"/>
  <c r="G41" i="2" s="1"/>
  <c r="G42" i="2" a="1"/>
  <c r="G42" i="2" s="1"/>
  <c r="G48" i="2" a="1"/>
  <c r="G48" i="2" s="1"/>
  <c r="G49" i="2" a="1"/>
  <c r="G49" i="2" s="1"/>
  <c r="G50" i="2" a="1"/>
  <c r="G50" i="2" s="1"/>
  <c r="G57" i="2" a="1"/>
  <c r="G57" i="2" s="1"/>
  <c r="G58" i="2" a="1"/>
  <c r="G58" i="2" s="1"/>
  <c r="G59" i="2" a="1"/>
  <c r="G59" i="2" s="1"/>
  <c r="G60" i="2" a="1"/>
  <c r="G60" i="2" s="1"/>
  <c r="E32" i="2"/>
  <c r="F32" i="2"/>
  <c r="E33" i="2"/>
  <c r="F33" i="2"/>
  <c r="E34" i="2"/>
  <c r="F34" i="2"/>
  <c r="E35" i="2"/>
  <c r="F35" i="2"/>
  <c r="E36" i="2"/>
  <c r="F36" i="2"/>
  <c r="G36" i="2" s="1" a="1"/>
  <c r="G36" i="2" s="1"/>
  <c r="E37" i="2"/>
  <c r="F37" i="2"/>
  <c r="G37" i="2" s="1" a="1"/>
  <c r="G37" i="2" s="1"/>
  <c r="E38" i="2"/>
  <c r="F38" i="2"/>
  <c r="E39" i="2"/>
  <c r="F39" i="2"/>
  <c r="G39" i="2" s="1" a="1"/>
  <c r="G39" i="2" s="1"/>
  <c r="I39" i="2" s="1"/>
  <c r="E40" i="2"/>
  <c r="F40" i="2"/>
  <c r="G40" i="2" s="1" a="1"/>
  <c r="G40" i="2" s="1"/>
  <c r="E41" i="2"/>
  <c r="F41" i="2"/>
  <c r="E42" i="2"/>
  <c r="F42" i="2"/>
  <c r="E43" i="2"/>
  <c r="F43" i="2"/>
  <c r="G43" i="2" s="1" a="1"/>
  <c r="G43" i="2" s="1"/>
  <c r="E44" i="2"/>
  <c r="F44" i="2"/>
  <c r="G44" i="2" s="1" a="1"/>
  <c r="G44" i="2" s="1"/>
  <c r="E45" i="2"/>
  <c r="F45" i="2"/>
  <c r="G45" i="2" s="1" a="1"/>
  <c r="G45" i="2" s="1"/>
  <c r="E46" i="2"/>
  <c r="F46" i="2"/>
  <c r="G46" i="2" s="1" a="1"/>
  <c r="G46" i="2" s="1"/>
  <c r="E47" i="2"/>
  <c r="F47" i="2"/>
  <c r="G47" i="2" s="1" a="1"/>
  <c r="G47" i="2" s="1"/>
  <c r="E48" i="2"/>
  <c r="F48" i="2"/>
  <c r="E49" i="2"/>
  <c r="F49" i="2"/>
  <c r="E50" i="2"/>
  <c r="F50" i="2"/>
  <c r="E51" i="2"/>
  <c r="F51" i="2"/>
  <c r="G51" i="2" s="1" a="1"/>
  <c r="G51" i="2" s="1"/>
  <c r="E52" i="2"/>
  <c r="F52" i="2"/>
  <c r="G52" i="2" s="1" a="1"/>
  <c r="G52" i="2" s="1"/>
  <c r="E53" i="2"/>
  <c r="F53" i="2"/>
  <c r="G53" i="2" s="1" a="1"/>
  <c r="G53" i="2" s="1"/>
  <c r="E54" i="2"/>
  <c r="F54" i="2"/>
  <c r="G54" i="2" s="1" a="1"/>
  <c r="G54" i="2" s="1"/>
  <c r="E55" i="2"/>
  <c r="F55" i="2"/>
  <c r="G55" i="2" s="1" a="1"/>
  <c r="G55" i="2" s="1"/>
  <c r="E56" i="2"/>
  <c r="F56" i="2"/>
  <c r="G56" i="2" s="1" a="1"/>
  <c r="G56" i="2" s="1"/>
  <c r="E57" i="2"/>
  <c r="F57" i="2"/>
  <c r="E58" i="2"/>
  <c r="F58" i="2"/>
  <c r="E59" i="2"/>
  <c r="F59" i="2"/>
  <c r="E60" i="2"/>
  <c r="F60" i="2"/>
  <c r="E61" i="2"/>
  <c r="F61" i="2"/>
  <c r="G61" i="2" s="1" a="1"/>
  <c r="G61" i="2" s="1"/>
  <c r="E62" i="2"/>
  <c r="F62" i="2"/>
  <c r="G62" i="2" s="1" a="1"/>
  <c r="G62" i="2" s="1"/>
  <c r="A9" i="1" a="1"/>
  <c r="A9" i="1" s="1"/>
  <c r="B33" i="1"/>
  <c r="E63" i="2" l="1"/>
  <c r="F23" i="1"/>
  <c r="F31" i="1"/>
  <c r="F30" i="1"/>
  <c r="C33" i="1"/>
  <c r="A7" i="1" a="1"/>
  <c r="A7" i="1" s="1"/>
  <c r="A6" i="1" a="1"/>
  <c r="A6" i="1" s="1"/>
  <c r="F8" i="1" l="1"/>
  <c r="F28" i="1"/>
  <c r="F22" i="1"/>
  <c r="F15" i="1"/>
  <c r="F13" i="1"/>
  <c r="F29" i="1"/>
  <c r="F7" i="1"/>
  <c r="F18" i="1"/>
  <c r="F10" i="1"/>
  <c r="F20" i="1"/>
  <c r="F26" i="1"/>
  <c r="F16" i="1"/>
  <c r="F27" i="1"/>
  <c r="F24" i="1"/>
  <c r="F25" i="1"/>
  <c r="F12" i="1"/>
  <c r="F21" i="1"/>
  <c r="F5" i="1"/>
  <c r="F9" i="1"/>
  <c r="F19" i="1"/>
  <c r="D33" i="1"/>
  <c r="D26" i="2" s="1"/>
  <c r="F4" i="1"/>
  <c r="F14" i="1"/>
  <c r="F3" i="1"/>
  <c r="F32" i="1"/>
  <c r="F6" i="1"/>
  <c r="F2" i="1"/>
  <c r="F17" i="1"/>
  <c r="F11" i="1"/>
  <c r="G33" i="1" l="1"/>
  <c r="F33" i="1"/>
  <c r="A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<sst xmlns="http://schemas.openxmlformats.org/spreadsheetml/2006/main" count="69" uniqueCount="68">
  <si>
    <t>Fach</t>
  </si>
  <si>
    <t>Noten</t>
  </si>
  <si>
    <t>Formale Sprachen</t>
  </si>
  <si>
    <t>Gewichtung</t>
  </si>
  <si>
    <t>Schon benotet</t>
  </si>
  <si>
    <t>PGI</t>
  </si>
  <si>
    <t>TGI</t>
  </si>
  <si>
    <t>Datenbanken</t>
  </si>
  <si>
    <t>Mathematik1</t>
  </si>
  <si>
    <t>Mathematik2</t>
  </si>
  <si>
    <t>Software Engeneering</t>
  </si>
  <si>
    <t>Web Applicatin Devolpment</t>
  </si>
  <si>
    <t>Verteilte Systeme</t>
  </si>
  <si>
    <t>Datenschutz</t>
  </si>
  <si>
    <t>Wissenschaftliche Arbeiten</t>
  </si>
  <si>
    <t>Note mit gewichtung</t>
  </si>
  <si>
    <t>SE2</t>
  </si>
  <si>
    <t>Englisch 2</t>
  </si>
  <si>
    <t>Gewichtung die Bisalang eingeht</t>
  </si>
  <si>
    <t>Projektstudium</t>
  </si>
  <si>
    <t>geschafft</t>
  </si>
  <si>
    <t>WP1</t>
  </si>
  <si>
    <t>WP2</t>
  </si>
  <si>
    <t>WP3</t>
  </si>
  <si>
    <t>WP4</t>
  </si>
  <si>
    <t>WP5</t>
  </si>
  <si>
    <t>Algorithmen und Datenstrukturen</t>
  </si>
  <si>
    <t>Betriebsyteme und Netzweke</t>
  </si>
  <si>
    <t>Einführung in DataScience</t>
  </si>
  <si>
    <t>Orientierung im Finanzbereich</t>
  </si>
  <si>
    <t>noch nicht gewählt</t>
  </si>
  <si>
    <t>AWE1</t>
  </si>
  <si>
    <t>AWE2</t>
  </si>
  <si>
    <t>Mobile Betriebsyteme</t>
  </si>
  <si>
    <t>Projektmanagment</t>
  </si>
  <si>
    <t>Programmieren 2</t>
  </si>
  <si>
    <t>Programmieren 3</t>
  </si>
  <si>
    <t>Programmieren 1</t>
  </si>
  <si>
    <t>Englisch 1</t>
  </si>
  <si>
    <t>Anzahl der Bereits bestanden Fächer:</t>
  </si>
  <si>
    <t>Wahlpflichtsfächer</t>
  </si>
  <si>
    <t>AWE</t>
  </si>
  <si>
    <t>Bachelorarbeit</t>
  </si>
  <si>
    <t>Kolloquium</t>
  </si>
  <si>
    <t>Computer- und Maschienenethik</t>
  </si>
  <si>
    <t>Note mit Bechlorarbeit</t>
  </si>
  <si>
    <t>Front-End-Entwicklung</t>
  </si>
  <si>
    <t>Quanten Computing</t>
  </si>
  <si>
    <t>Gesamtnote</t>
  </si>
  <si>
    <t>Prozent</t>
  </si>
  <si>
    <t>Abselut</t>
  </si>
  <si>
    <t>Gesamt studenten</t>
  </si>
  <si>
    <t>Kumulierter Anteil</t>
  </si>
  <si>
    <t>ECTS-Grade</t>
  </si>
  <si>
    <t>C-Grade</t>
  </si>
  <si>
    <t>B-Grad</t>
  </si>
  <si>
    <t>A-Grade</t>
  </si>
  <si>
    <t>D-Grade</t>
  </si>
  <si>
    <t>E-Grade</t>
  </si>
  <si>
    <t>von</t>
  </si>
  <si>
    <t>Ects Grade Rechner</t>
  </si>
  <si>
    <t>Note hier eintragen</t>
  </si>
  <si>
    <t>Stand WS2023/24</t>
  </si>
  <si>
    <t>Nochnicht gewählt</t>
  </si>
  <si>
    <t>Noch nicht Gewählt</t>
  </si>
  <si>
    <t>Hinweis</t>
  </si>
  <si>
    <t>Die Ects-Grads A-E, wurden mit einer Einstufungstabelle Ersetzt. Diese Entspricht der Folgenden. es werden ergänzend die Grads Angegeben die es Entsprechen würde und die Kumulierte Prozentzahl.</t>
  </si>
  <si>
    <t>(Veraltete)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</si>
</sst>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Beachlornote: &quot;0.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8" borderId="1" xfId="0" applyFont="1" applyFill="1" applyBorder="1"/>
    <xf numFmtId="0" fontId="0" fillId="2" borderId="1" xfId="0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3" fillId="4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7" borderId="1" xfId="0" applyFill="1" applyBorder="1" applyProtection="1">
      <protection locked="0"/>
    </xf>
    <xf numFmtId="0" fontId="3" fillId="8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9" borderId="1" xfId="0" applyFill="1" applyBorder="1"/>
    <xf numFmtId="0" fontId="0" fillId="9" borderId="1" xfId="0" applyFill="1" applyBorder="1" applyProtection="1">
      <protection locked="0"/>
    </xf>
    <xf numFmtId="0" fontId="3" fillId="9" borderId="1" xfId="0" applyFont="1" applyFill="1" applyBorder="1"/>
    <xf numFmtId="0" fontId="3" fillId="9" borderId="1" xfId="0" applyFont="1" applyFill="1" applyBorder="1" applyProtection="1">
      <protection locked="0"/>
    </xf>
    <xf numFmtId="0" fontId="0" fillId="10" borderId="1" xfId="0" applyFill="1" applyBorder="1"/>
    <xf numFmtId="164" fontId="0" fillId="0" borderId="2" xfId="0" applyNumberFormat="1" applyBorder="1"/>
    <xf numFmtId="2" fontId="0" fillId="0" borderId="3" xfId="0" applyNumberFormat="1" applyBorder="1"/>
    <xf numFmtId="0" fontId="0" fillId="0" borderId="3" xfId="0" applyBorder="1"/>
    <xf numFmtId="10" fontId="0" fillId="0" borderId="4" xfId="0" applyNumberFormat="1" applyBorder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50">
    <dxf>
      <font>
        <color rgb="FF9C5700"/>
      </font>
      <fill>
        <patternFill>
          <bgColor rgb="FFFFEB9C"/>
        </patternFill>
      </fill>
    </dxf>
    <dxf>
      <numFmt numFmtId="14" formatCode="0.00%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&quot;Beachlornote: &quot;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theme="6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6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protection locked="0" hidden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9.9978637043366805E-2"/>
        <name val="Calibri"/>
        <family val="2"/>
        <scheme val="minor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FF9999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B686DA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thick">
          <color auto="1"/>
        </right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bgColor theme="2"/>
        </patternFill>
      </fill>
      <border>
        <bottom style="double">
          <color auto="1"/>
        </bottom>
        <vertical style="thick">
          <color auto="1"/>
        </vertical>
        <horizontal style="thick">
          <color auto="1"/>
        </horizontal>
      </border>
    </dxf>
  </dxfs>
  <tableStyles count="1" defaultTableStyle="TableStyleMedium2" defaultPivotStyle="PivotStyleLight16">
    <tableStyle name="Eigene" pivot="0" count="3" xr9:uid="{98F0B109-D7C0-4ADA-9272-2CB8EDB18ECB}">
      <tableStyleElement type="headerRow" dxfId="49"/>
      <tableStyleElement type="totalRow" dxfId="48"/>
      <tableStyleElement type="firstColumn" dxfId="47"/>
    </tableStyle>
  </tableStyles>
  <colors>
    <mruColors>
      <color rgb="FFB686DA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Studenten</a:t>
            </a:r>
            <a:r>
              <a:rPr lang="en-US" baseline="0"/>
              <a:t> und welche Noten sie erhalten haben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2"/>
          <c:order val="1"/>
          <c:tx>
            <c:strRef>
              <c:f>Tabelle2!$E$31</c:f>
              <c:strCache>
                <c:ptCount val="1"/>
                <c:pt idx="0">
                  <c:v>Abselut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Tabelle2!$C$32:$C$62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Tabelle2!$E$32:$E$62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11</c:v>
                </c:pt>
                <c:pt idx="8">
                  <c:v>18</c:v>
                </c:pt>
                <c:pt idx="9">
                  <c:v>9</c:v>
                </c:pt>
                <c:pt idx="10">
                  <c:v>15</c:v>
                </c:pt>
                <c:pt idx="11">
                  <c:v>17</c:v>
                </c:pt>
                <c:pt idx="12">
                  <c:v>15</c:v>
                </c:pt>
                <c:pt idx="13">
                  <c:v>13</c:v>
                </c:pt>
                <c:pt idx="14">
                  <c:v>12</c:v>
                </c:pt>
                <c:pt idx="15">
                  <c:v>13</c:v>
                </c:pt>
                <c:pt idx="16">
                  <c:v>3</c:v>
                </c:pt>
                <c:pt idx="17">
                  <c:v>8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DB-4EAC-974A-4DB5E07F0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6131071"/>
        <c:axId val="787537952"/>
        <c:axId val="2068420015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Tabelle2!$D$31</c15:sqref>
                        </c15:formulaRef>
                      </c:ext>
                    </c:extLst>
                    <c:strCache>
                      <c:ptCount val="1"/>
                      <c:pt idx="0">
                        <c:v>Prozent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Tabelle2!$C$32:$C$62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Tabelle2!$D$32:$D$62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0.56000000000000005</c:v>
                      </c:pt>
                      <c:pt idx="2">
                        <c:v>1.1299999999999999</c:v>
                      </c:pt>
                      <c:pt idx="3">
                        <c:v>3.39</c:v>
                      </c:pt>
                      <c:pt idx="4">
                        <c:v>5.08</c:v>
                      </c:pt>
                      <c:pt idx="5">
                        <c:v>5.08</c:v>
                      </c:pt>
                      <c:pt idx="6">
                        <c:v>5.08</c:v>
                      </c:pt>
                      <c:pt idx="7">
                        <c:v>6.21</c:v>
                      </c:pt>
                      <c:pt idx="8">
                        <c:v>10.17</c:v>
                      </c:pt>
                      <c:pt idx="9">
                        <c:v>5.08</c:v>
                      </c:pt>
                      <c:pt idx="10">
                        <c:v>8.4700000000000006</c:v>
                      </c:pt>
                      <c:pt idx="11">
                        <c:v>9.6</c:v>
                      </c:pt>
                      <c:pt idx="12">
                        <c:v>8.4700000000000006</c:v>
                      </c:pt>
                      <c:pt idx="13">
                        <c:v>7.34</c:v>
                      </c:pt>
                      <c:pt idx="14">
                        <c:v>6.78</c:v>
                      </c:pt>
                      <c:pt idx="15">
                        <c:v>7.34</c:v>
                      </c:pt>
                      <c:pt idx="16">
                        <c:v>1.69</c:v>
                      </c:pt>
                      <c:pt idx="17">
                        <c:v>4.5199999999999996</c:v>
                      </c:pt>
                      <c:pt idx="18">
                        <c:v>1.1299999999999999</c:v>
                      </c:pt>
                      <c:pt idx="19">
                        <c:v>2.2599999999999998</c:v>
                      </c:pt>
                      <c:pt idx="20">
                        <c:v>0</c:v>
                      </c:pt>
                      <c:pt idx="21">
                        <c:v>0.56000000000000005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FDB-4EAC-974A-4DB5E07F0117}"/>
                  </c:ext>
                </c:extLst>
              </c15:ser>
            </c15:filteredBarSeries>
            <c15:filteredBarSeries>
              <c15:ser>
                <c:idx val="0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Tabelle2!$F$31</c15:sqref>
                        </c15:formulaRef>
                      </c:ext>
                    </c:extLst>
                    <c:strCache>
                      <c:ptCount val="1"/>
                      <c:pt idx="0">
                        <c:v>Kumulierter Anteil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Tabelle2!$C$32:$C$62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Tabelle2!$F$32:$F$62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0.56000000000000005</c:v>
                      </c:pt>
                      <c:pt idx="2">
                        <c:v>1.69</c:v>
                      </c:pt>
                      <c:pt idx="3">
                        <c:v>5.08</c:v>
                      </c:pt>
                      <c:pt idx="4">
                        <c:v>10.16</c:v>
                      </c:pt>
                      <c:pt idx="5">
                        <c:v>15.24</c:v>
                      </c:pt>
                      <c:pt idx="6">
                        <c:v>20.32</c:v>
                      </c:pt>
                      <c:pt idx="7">
                        <c:v>26.53</c:v>
                      </c:pt>
                      <c:pt idx="8">
                        <c:v>36.700000000000003</c:v>
                      </c:pt>
                      <c:pt idx="9">
                        <c:v>41.78</c:v>
                      </c:pt>
                      <c:pt idx="10">
                        <c:v>50.25</c:v>
                      </c:pt>
                      <c:pt idx="11">
                        <c:v>59.85</c:v>
                      </c:pt>
                      <c:pt idx="12">
                        <c:v>68.320000000000007</c:v>
                      </c:pt>
                      <c:pt idx="13">
                        <c:v>75.660000000000011</c:v>
                      </c:pt>
                      <c:pt idx="14">
                        <c:v>82.440000000000012</c:v>
                      </c:pt>
                      <c:pt idx="15">
                        <c:v>89.780000000000015</c:v>
                      </c:pt>
                      <c:pt idx="16">
                        <c:v>91.470000000000013</c:v>
                      </c:pt>
                      <c:pt idx="17">
                        <c:v>95.990000000000009</c:v>
                      </c:pt>
                      <c:pt idx="18">
                        <c:v>97.12</c:v>
                      </c:pt>
                      <c:pt idx="19">
                        <c:v>99.38000000000001</c:v>
                      </c:pt>
                      <c:pt idx="20">
                        <c:v>99.38000000000001</c:v>
                      </c:pt>
                      <c:pt idx="21">
                        <c:v>99.940000000000012</c:v>
                      </c:pt>
                      <c:pt idx="22">
                        <c:v>99.940000000000012</c:v>
                      </c:pt>
                      <c:pt idx="23">
                        <c:v>99.940000000000012</c:v>
                      </c:pt>
                      <c:pt idx="24">
                        <c:v>99.940000000000012</c:v>
                      </c:pt>
                      <c:pt idx="25">
                        <c:v>99.940000000000012</c:v>
                      </c:pt>
                      <c:pt idx="26">
                        <c:v>99.940000000000012</c:v>
                      </c:pt>
                      <c:pt idx="27">
                        <c:v>99.940000000000012</c:v>
                      </c:pt>
                      <c:pt idx="28">
                        <c:v>99.940000000000012</c:v>
                      </c:pt>
                      <c:pt idx="29">
                        <c:v>99.940000000000012</c:v>
                      </c:pt>
                      <c:pt idx="30">
                        <c:v>99.940000000000012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FDB-4EAC-974A-4DB5E07F011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Tabelle2!$G$31</c15:sqref>
                        </c15:formulaRef>
                      </c:ext>
                    </c:extLst>
                    <c:strCache>
                      <c:ptCount val="1"/>
                      <c:pt idx="0">
                        <c:v>ECTS-Grade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Tabelle2!$C$32:$C$62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Tabelle2!$G$32:$G$62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FDB-4EAC-974A-4DB5E07F0117}"/>
                  </c:ext>
                </c:extLst>
              </c15:ser>
            </c15:filteredBarSeries>
          </c:ext>
        </c:extLst>
      </c:bar3DChart>
      <c:catAx>
        <c:axId val="181613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537952"/>
        <c:crosses val="autoZero"/>
        <c:auto val="1"/>
        <c:lblAlgn val="ctr"/>
        <c:lblOffset val="100"/>
        <c:noMultiLvlLbl val="0"/>
      </c:catAx>
      <c:valAx>
        <c:axId val="7875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131071"/>
        <c:crosses val="autoZero"/>
        <c:crossBetween val="between"/>
      </c:valAx>
      <c:serAx>
        <c:axId val="20684200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537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Studenten und welche Noten sie erhalten haben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Tabelle2!$D$31</c:f>
              <c:strCache>
                <c:ptCount val="1"/>
                <c:pt idx="0">
                  <c:v>Prozent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Tabelle2!$C$32:$C$62</c:f>
              <c:numCache>
                <c:formatCode>General</c:formatCode>
                <c:ptCount val="3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</c:numCache>
            </c:numRef>
          </c:cat>
          <c:val>
            <c:numRef>
              <c:f>Tabelle2!$D$32:$D$62</c:f>
              <c:numCache>
                <c:formatCode>General</c:formatCode>
                <c:ptCount val="31"/>
                <c:pt idx="0">
                  <c:v>0</c:v>
                </c:pt>
                <c:pt idx="1">
                  <c:v>0.56000000000000005</c:v>
                </c:pt>
                <c:pt idx="2">
                  <c:v>1.1299999999999999</c:v>
                </c:pt>
                <c:pt idx="3">
                  <c:v>3.39</c:v>
                </c:pt>
                <c:pt idx="4">
                  <c:v>5.08</c:v>
                </c:pt>
                <c:pt idx="5">
                  <c:v>5.08</c:v>
                </c:pt>
                <c:pt idx="6">
                  <c:v>5.08</c:v>
                </c:pt>
                <c:pt idx="7">
                  <c:v>6.21</c:v>
                </c:pt>
                <c:pt idx="8">
                  <c:v>10.17</c:v>
                </c:pt>
                <c:pt idx="9">
                  <c:v>5.08</c:v>
                </c:pt>
                <c:pt idx="10">
                  <c:v>8.4700000000000006</c:v>
                </c:pt>
                <c:pt idx="11">
                  <c:v>9.6</c:v>
                </c:pt>
                <c:pt idx="12">
                  <c:v>8.4700000000000006</c:v>
                </c:pt>
                <c:pt idx="13">
                  <c:v>7.34</c:v>
                </c:pt>
                <c:pt idx="14">
                  <c:v>6.78</c:v>
                </c:pt>
                <c:pt idx="15">
                  <c:v>7.34</c:v>
                </c:pt>
                <c:pt idx="16">
                  <c:v>1.69</c:v>
                </c:pt>
                <c:pt idx="17">
                  <c:v>4.5199999999999996</c:v>
                </c:pt>
                <c:pt idx="18">
                  <c:v>1.1299999999999999</c:v>
                </c:pt>
                <c:pt idx="19">
                  <c:v>2.2599999999999998</c:v>
                </c:pt>
                <c:pt idx="20">
                  <c:v>0</c:v>
                </c:pt>
                <c:pt idx="21">
                  <c:v>0.56000000000000005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3-4268-81BD-95BA014DE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6131071"/>
        <c:axId val="787537952"/>
        <c:axId val="2068420015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Tabelle2!$E$31</c15:sqref>
                        </c15:formulaRef>
                      </c:ext>
                    </c:extLst>
                    <c:strCache>
                      <c:ptCount val="1"/>
                      <c:pt idx="0">
                        <c:v>Abselut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Tabelle2!$C$32:$C$62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Tabelle2!$E$32:$E$62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6</c:v>
                      </c:pt>
                      <c:pt idx="4">
                        <c:v>9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11</c:v>
                      </c:pt>
                      <c:pt idx="8">
                        <c:v>18</c:v>
                      </c:pt>
                      <c:pt idx="9">
                        <c:v>9</c:v>
                      </c:pt>
                      <c:pt idx="10">
                        <c:v>15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13</c:v>
                      </c:pt>
                      <c:pt idx="14">
                        <c:v>12</c:v>
                      </c:pt>
                      <c:pt idx="15">
                        <c:v>13</c:v>
                      </c:pt>
                      <c:pt idx="16">
                        <c:v>3</c:v>
                      </c:pt>
                      <c:pt idx="17">
                        <c:v>8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663-4268-81BD-95BA014DEDA3}"/>
                  </c:ext>
                </c:extLst>
              </c15:ser>
            </c15:filteredBarSeries>
            <c15:filteredBarSeries>
              <c15:ser>
                <c:idx val="0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Tabelle2!$F$31</c15:sqref>
                        </c15:formulaRef>
                      </c:ext>
                    </c:extLst>
                    <c:strCache>
                      <c:ptCount val="1"/>
                      <c:pt idx="0">
                        <c:v>Kumulierter Anteil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Tabelle2!$C$32:$C$62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Tabelle2!$F$32:$F$62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0.56000000000000005</c:v>
                      </c:pt>
                      <c:pt idx="2">
                        <c:v>1.69</c:v>
                      </c:pt>
                      <c:pt idx="3">
                        <c:v>5.08</c:v>
                      </c:pt>
                      <c:pt idx="4">
                        <c:v>10.16</c:v>
                      </c:pt>
                      <c:pt idx="5">
                        <c:v>15.24</c:v>
                      </c:pt>
                      <c:pt idx="6">
                        <c:v>20.32</c:v>
                      </c:pt>
                      <c:pt idx="7">
                        <c:v>26.53</c:v>
                      </c:pt>
                      <c:pt idx="8">
                        <c:v>36.700000000000003</c:v>
                      </c:pt>
                      <c:pt idx="9">
                        <c:v>41.78</c:v>
                      </c:pt>
                      <c:pt idx="10">
                        <c:v>50.25</c:v>
                      </c:pt>
                      <c:pt idx="11">
                        <c:v>59.85</c:v>
                      </c:pt>
                      <c:pt idx="12">
                        <c:v>68.320000000000007</c:v>
                      </c:pt>
                      <c:pt idx="13">
                        <c:v>75.660000000000011</c:v>
                      </c:pt>
                      <c:pt idx="14">
                        <c:v>82.440000000000012</c:v>
                      </c:pt>
                      <c:pt idx="15">
                        <c:v>89.780000000000015</c:v>
                      </c:pt>
                      <c:pt idx="16">
                        <c:v>91.470000000000013</c:v>
                      </c:pt>
                      <c:pt idx="17">
                        <c:v>95.990000000000009</c:v>
                      </c:pt>
                      <c:pt idx="18">
                        <c:v>97.12</c:v>
                      </c:pt>
                      <c:pt idx="19">
                        <c:v>99.38000000000001</c:v>
                      </c:pt>
                      <c:pt idx="20">
                        <c:v>99.38000000000001</c:v>
                      </c:pt>
                      <c:pt idx="21">
                        <c:v>99.940000000000012</c:v>
                      </c:pt>
                      <c:pt idx="22">
                        <c:v>99.940000000000012</c:v>
                      </c:pt>
                      <c:pt idx="23">
                        <c:v>99.940000000000012</c:v>
                      </c:pt>
                      <c:pt idx="24">
                        <c:v>99.940000000000012</c:v>
                      </c:pt>
                      <c:pt idx="25">
                        <c:v>99.940000000000012</c:v>
                      </c:pt>
                      <c:pt idx="26">
                        <c:v>99.940000000000012</c:v>
                      </c:pt>
                      <c:pt idx="27">
                        <c:v>99.940000000000012</c:v>
                      </c:pt>
                      <c:pt idx="28">
                        <c:v>99.940000000000012</c:v>
                      </c:pt>
                      <c:pt idx="29">
                        <c:v>99.940000000000012</c:v>
                      </c:pt>
                      <c:pt idx="30">
                        <c:v>99.940000000000012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663-4268-81BD-95BA014DEDA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Tabelle2!$G$31</c15:sqref>
                        </c15:formulaRef>
                      </c:ext>
                    </c:extLst>
                    <c:strCache>
                      <c:ptCount val="1"/>
                      <c:pt idx="0">
                        <c:v>ECTS-Grade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Tabelle2!$C$32:$C$62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1.1000000000000001</c:v>
                      </c:pt>
                      <c:pt idx="2">
                        <c:v>1.2</c:v>
                      </c:pt>
                      <c:pt idx="3">
                        <c:v>1.3</c:v>
                      </c:pt>
                      <c:pt idx="4">
                        <c:v>1.4</c:v>
                      </c:pt>
                      <c:pt idx="5">
                        <c:v>1.5</c:v>
                      </c:pt>
                      <c:pt idx="6">
                        <c:v>1.6</c:v>
                      </c:pt>
                      <c:pt idx="7">
                        <c:v>1.7</c:v>
                      </c:pt>
                      <c:pt idx="8">
                        <c:v>1.8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2.1</c:v>
                      </c:pt>
                      <c:pt idx="12">
                        <c:v>2.2000000000000002</c:v>
                      </c:pt>
                      <c:pt idx="13">
                        <c:v>2.2999999999999998</c:v>
                      </c:pt>
                      <c:pt idx="14">
                        <c:v>2.4</c:v>
                      </c:pt>
                      <c:pt idx="15">
                        <c:v>2.5</c:v>
                      </c:pt>
                      <c:pt idx="16">
                        <c:v>2.6</c:v>
                      </c:pt>
                      <c:pt idx="17">
                        <c:v>2.7</c:v>
                      </c:pt>
                      <c:pt idx="18">
                        <c:v>2.8</c:v>
                      </c:pt>
                      <c:pt idx="19">
                        <c:v>2.9</c:v>
                      </c:pt>
                      <c:pt idx="20">
                        <c:v>3</c:v>
                      </c:pt>
                      <c:pt idx="21">
                        <c:v>3.1</c:v>
                      </c:pt>
                      <c:pt idx="22">
                        <c:v>3.2</c:v>
                      </c:pt>
                      <c:pt idx="23">
                        <c:v>3.3</c:v>
                      </c:pt>
                      <c:pt idx="24">
                        <c:v>3.4</c:v>
                      </c:pt>
                      <c:pt idx="25">
                        <c:v>3.5</c:v>
                      </c:pt>
                      <c:pt idx="26">
                        <c:v>3.6</c:v>
                      </c:pt>
                      <c:pt idx="27">
                        <c:v>3.7</c:v>
                      </c:pt>
                      <c:pt idx="28">
                        <c:v>3.8</c:v>
                      </c:pt>
                      <c:pt idx="29">
                        <c:v>3.9</c:v>
                      </c:pt>
                      <c:pt idx="30">
                        <c:v>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Tabelle2!$G$32:$G$62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663-4268-81BD-95BA014DEDA3}"/>
                  </c:ext>
                </c:extLst>
              </c15:ser>
            </c15:filteredBarSeries>
          </c:ext>
        </c:extLst>
      </c:bar3DChart>
      <c:catAx>
        <c:axId val="181613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537952"/>
        <c:crosses val="autoZero"/>
        <c:auto val="1"/>
        <c:lblAlgn val="ctr"/>
        <c:lblOffset val="100"/>
        <c:noMultiLvlLbl val="0"/>
      </c:catAx>
      <c:valAx>
        <c:axId val="7875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6131071"/>
        <c:crosses val="autoZero"/>
        <c:crossBetween val="between"/>
      </c:valAx>
      <c:serAx>
        <c:axId val="206842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537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630115</xdr:colOff>
      <xdr:row>0</xdr:row>
      <xdr:rowOff>379533</xdr:rowOff>
    </xdr:from>
    <xdr:to>
      <xdr:col>25</xdr:col>
      <xdr:colOff>630115</xdr:colOff>
      <xdr:row>14</xdr:row>
      <xdr:rowOff>183172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9FB33E-D916-9D66-58C5-9F54221BE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615462</xdr:colOff>
      <xdr:row>15</xdr:row>
      <xdr:rowOff>117231</xdr:rowOff>
    </xdr:from>
    <xdr:to>
      <xdr:col>25</xdr:col>
      <xdr:colOff>615462</xdr:colOff>
      <xdr:row>31</xdr:row>
      <xdr:rowOff>67408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981124-AC20-4DE9-91FA-1EE328DC6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776F5-D4AA-493B-B430-921EFD1D40F1}" name="Tabelle1" displayName="Tabelle1" ref="A1:G33" totalsRowCount="1" tableBorderDxfId="46" totalsRowBorderDxfId="45">
  <autoFilter ref="A1:G32" xr:uid="{3C5776F5-D4AA-493B-B430-921EFD1D40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2:G32">
    <sortCondition sortBy="cellColor" ref="B2:B32" dxfId="44"/>
    <sortCondition sortBy="cellColor" ref="B2:B32" dxfId="43"/>
    <sortCondition sortBy="cellColor" ref="B2:B32" dxfId="42"/>
    <sortCondition sortBy="cellColor" ref="B2:B32" dxfId="41"/>
    <sortCondition sortBy="cellColor" ref="B2:B32" dxfId="40"/>
    <sortCondition descending="1" sortBy="cellColor" ref="B2:B32" dxfId="39"/>
    <sortCondition descending="1" sortBy="cellColor" ref="B2:B32" dxfId="38"/>
    <sortCondition descending="1" sortBy="fontColor" ref="A2:A32" dxfId="37"/>
    <sortCondition ref="B2:B32"/>
  </sortState>
  <tableColumns count="7">
    <tableColumn id="1" xr3:uid="{11BBF775-3719-45E5-821C-59027A89CF06}" name="Fach" totalsRowFunction="custom" dataDxfId="14" totalsRowDxfId="7">
      <totalsRowFormula>Tabelle1[[#Totals],[Note mit gewichtung]]/Tabelle1[[#Totals],[Gewichtung die Bisalang eingeht]]</totalsRowFormula>
    </tableColumn>
    <tableColumn id="2" xr3:uid="{4B2FDBFB-1BFD-4274-A851-5471C9712003}" name="Noten" totalsRowFunction="average" dataDxfId="13" totalsRowDxfId="6"/>
    <tableColumn id="3" xr3:uid="{821A469D-079E-4BCE-9F37-A22C90C00114}" name="Gewichtung" totalsRowFunction="sum" dataDxfId="12" totalsRowDxfId="5"/>
    <tableColumn id="4" xr3:uid="{943D0B6A-2C5C-4283-8983-75270BEFC9D3}" name="Schon benotet" totalsRowFunction="sum" dataDxfId="11" totalsRowDxfId="4">
      <calculatedColumnFormula>IF(OR(B2=0,B2=5), 0,1)</calculatedColumnFormula>
    </tableColumn>
    <tableColumn id="5" xr3:uid="{1A51C419-E919-4C02-AC87-9D522F859FA7}" name="Note mit gewichtung" totalsRowFunction="sum" dataDxfId="10" totalsRowDxfId="3">
      <calculatedColumnFormula>IF(D2=1,B2*C2*D2,0)</calculatedColumnFormula>
    </tableColumn>
    <tableColumn id="6" xr3:uid="{693FAB1F-E240-49B5-9BD2-7F7A7375093B}" name="Gewichtung die Bisalang eingeht" totalsRowFunction="sum" dataDxfId="9" totalsRowDxfId="2">
      <calculatedColumnFormula>C2*D2</calculatedColumnFormula>
    </tableColumn>
    <tableColumn id="8" xr3:uid="{E4E4D03E-4244-4308-B565-D62BF530ADFB}" name="geschafft" totalsRowFunction="custom" dataDxfId="8" totalsRowDxfId="1">
      <calculatedColumnFormula array="1">_xlfn.IFS(B2=5,-1,B2=0,0,B2&gt;0,1)</calculatedColumnFormula>
      <totalsRowFormula>SUBTOTAL(101,Tabelle1[geschafft])</totalsRowFormula>
    </tableColumn>
  </tableColumns>
  <tableStyleInfo name="Eigen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E11EE-FAB8-40DD-A694-71BE8A0E9CA2}" name="Vertiefungsfächer" displayName="Vertiefungsfächer" ref="A7:E8" totalsRowShown="0" dataDxfId="36" tableBorderDxfId="35">
  <autoFilter ref="A7:E8" xr:uid="{A63E11EE-FAB8-40DD-A694-71BE8A0E9CA2}"/>
  <tableColumns count="5">
    <tableColumn id="1" xr3:uid="{5AFFC452-9EEF-4B0D-BF60-E984951A7DFA}" name="WP1" dataDxfId="34"/>
    <tableColumn id="2" xr3:uid="{DD1D52EE-A278-4093-A245-E4DE2FE4444C}" name="WP2" dataDxfId="33"/>
    <tableColumn id="3" xr3:uid="{2C3D21A1-CF74-4453-BED2-33EFDE8E1361}" name="WP3" dataDxfId="32"/>
    <tableColumn id="4" xr3:uid="{3E35BFB1-77DB-40CE-8E8E-BF3CE4ED9A15}" name="WP4" dataDxfId="31"/>
    <tableColumn id="5" xr3:uid="{C0C07D88-C6DB-44B0-B967-DEA3044C23C4}" name="WP5" dataDxfId="30"/>
  </tableColumns>
  <tableStyleInfo name="Eige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0E132D-6AC9-410A-8E45-AAE082C640A1}" name="AWE" displayName="AWE" ref="B14:C15" totalsRowShown="0" dataDxfId="29" tableBorderDxfId="28">
  <autoFilter ref="B14:C15" xr:uid="{EA0E132D-6AC9-410A-8E45-AAE082C640A1}"/>
  <tableColumns count="2">
    <tableColumn id="1" xr3:uid="{6EB32DC8-BDE8-4DD6-8EE8-27E40C3EEA8B}" name="AWE1" dataDxfId="27"/>
    <tableColumn id="2" xr3:uid="{8A839F29-AFB2-47AE-8044-580EEE1BECA7}" name="AWE2" dataDxfId="26"/>
  </tableColumns>
  <tableStyleInfo name="Eige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B31D88-D6E4-4EE3-964B-04800B9F3B37}" name="Bechlorarbeit" displayName="Bechlorarbeit" ref="B18:C19" totalsRowShown="0" dataDxfId="25" tableBorderDxfId="24">
  <autoFilter ref="B18:C19" xr:uid="{1AB31D88-D6E4-4EE3-964B-04800B9F3B37}"/>
  <tableColumns count="2">
    <tableColumn id="1" xr3:uid="{71576993-7A01-4299-A2BB-3172369C4E43}" name="Bachelorarbeit" dataDxfId="23"/>
    <tableColumn id="2" xr3:uid="{22EFED68-ADF8-46F0-A427-6385AD766E4C}" name="Kolloquium" dataDxfId="22"/>
  </tableColumns>
  <tableStyleInfo name="Eige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0323D2-B550-432B-982E-0F10381AF37E}" name="Table5" displayName="Table5" ref="C31:G63" totalsRowCount="1">
  <autoFilter ref="C31:G62" xr:uid="{8A0323D2-B550-432B-982E-0F10381AF37E}"/>
  <tableColumns count="5">
    <tableColumn id="1" xr3:uid="{9C97C51A-E931-439E-91E4-B25FA05459D8}" name="Gesamtnote"/>
    <tableColumn id="2" xr3:uid="{2B1A7C29-5D4B-4B98-A9BD-987201915881}" name="Prozent" totalsRowFunction="custom" totalsRowDxfId="21">
      <totalsRowFormula>SUM(Table5[Prozent])</totalsRowFormula>
    </tableColumn>
    <tableColumn id="3" xr3:uid="{4CFEC457-7D56-4033-AD42-D034B8E54521}" name="Abselut" totalsRowFunction="custom" dataDxfId="20" totalsRowDxfId="19">
      <calculatedColumnFormula>ROUND($A$32*D32/100, 1)</calculatedColumnFormula>
      <totalsRowFormula>SUM(Table5[Abselut])</totalsRowFormula>
    </tableColumn>
    <tableColumn id="5" xr3:uid="{BE15167E-8508-4B5D-A071-27F707642E46}" name="Kumulierter Anteil" dataDxfId="18" totalsRowDxfId="17">
      <calculatedColumnFormula>SUM($D$32:D32)</calculatedColumnFormula>
    </tableColumn>
    <tableColumn id="6" xr3:uid="{FFB3571E-8F22-44B6-8083-571006156EDE}" name="ECTS-Grade" dataDxfId="16" totalsRowDxfId="15">
      <calculatedColumnFormula array="1">_xlfn.IFS(F32&lt;$J$31,$I$31,F32&lt;$J$32,$I$32,F32&lt;$J$33,$I$33,F32&lt;$J$34,$I$34,F32&lt;$J$35,$I$35)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showRuler="0" topLeftCell="A6" zoomScale="130" zoomScaleNormal="100" workbookViewId="0">
      <selection activeCell="M28" sqref="M28"/>
    </sheetView>
  </sheetViews>
  <sheetFormatPr defaultColWidth="11.42578125" defaultRowHeight="15" x14ac:dyDescent="0.25"/>
  <cols>
    <col min="1" max="1" width="34" customWidth="1"/>
    <col min="2" max="2" width="20.5703125" customWidth="1"/>
    <col min="3" max="3" width="10.7109375" customWidth="1"/>
    <col min="4" max="4" width="8.28515625" customWidth="1"/>
    <col min="5" max="5" width="8.5703125" customWidth="1"/>
    <col min="6" max="6" width="8" customWidth="1"/>
    <col min="7" max="7" width="13.5703125" customWidth="1"/>
    <col min="8" max="8" width="9.42578125" customWidth="1"/>
    <col min="9" max="9" width="11.28515625" customWidth="1"/>
    <col min="10" max="10" width="2.85546875" hidden="1" customWidth="1"/>
    <col min="11" max="11" width="14.5703125" hidden="1" customWidth="1"/>
    <col min="12" max="12" width="34.85546875" hidden="1" customWidth="1"/>
    <col min="13" max="13" width="15.5703125" customWidth="1"/>
    <col min="14" max="14" width="6.42578125" customWidth="1"/>
    <col min="15" max="15" width="13.140625" customWidth="1"/>
    <col min="16" max="16" width="15.7109375" customWidth="1"/>
    <col min="17" max="17" width="15.140625" customWidth="1"/>
    <col min="18" max="18" width="17.42578125" customWidth="1"/>
  </cols>
  <sheetData>
    <row r="1" spans="1:7" ht="43.15" customHeight="1" x14ac:dyDescent="0.25">
      <c r="A1" t="s">
        <v>0</v>
      </c>
      <c r="B1" t="s">
        <v>1</v>
      </c>
      <c r="C1" t="s">
        <v>3</v>
      </c>
      <c r="D1" t="s">
        <v>4</v>
      </c>
      <c r="E1" t="s">
        <v>15</v>
      </c>
      <c r="F1" t="s">
        <v>18</v>
      </c>
      <c r="G1" t="s">
        <v>20</v>
      </c>
    </row>
    <row r="2" spans="1:7" x14ac:dyDescent="0.25">
      <c r="A2" s="1" t="s">
        <v>9</v>
      </c>
      <c r="B2" s="11">
        <v>3.3</v>
      </c>
      <c r="C2" s="1">
        <v>5</v>
      </c>
      <c r="D2" s="1">
        <f t="shared" ref="D2:D32" si="0">IF(OR(B2=0,B2=5), 0,1)</f>
        <v>1</v>
      </c>
      <c r="E2" s="1">
        <f>IF(D2=1,B2*C2*D2,0)</f>
        <v>16.5</v>
      </c>
      <c r="F2" s="1">
        <f t="shared" ref="F2:F32" si="1">C2*D2</f>
        <v>5</v>
      </c>
      <c r="G2" s="6" cm="1">
        <f t="array" ref="G2">_xlfn.IFS(B2=5,-1,B2=0,0,B2&gt;0,1)</f>
        <v>1</v>
      </c>
    </row>
    <row r="3" spans="1:7" x14ac:dyDescent="0.25">
      <c r="A3" s="9" t="s">
        <v>8</v>
      </c>
      <c r="B3" s="12">
        <v>2</v>
      </c>
      <c r="C3" s="9">
        <v>0</v>
      </c>
      <c r="D3" s="9">
        <f t="shared" si="0"/>
        <v>1</v>
      </c>
      <c r="E3" s="9">
        <f t="shared" ref="E2:E32" si="2">IF(D3=1,B3*C3*D3,0)</f>
        <v>0</v>
      </c>
      <c r="F3" s="9">
        <f t="shared" si="1"/>
        <v>0</v>
      </c>
      <c r="G3" s="6" cm="1">
        <f t="array" ref="G3">_xlfn.IFS(B3=5,-1,B3=0,0,B3&gt;0,1)</f>
        <v>1</v>
      </c>
    </row>
    <row r="4" spans="1:7" ht="16.149999999999999" customHeight="1" x14ac:dyDescent="0.25">
      <c r="A4" s="2" t="s">
        <v>17</v>
      </c>
      <c r="B4" s="13">
        <v>1</v>
      </c>
      <c r="C4" s="2">
        <v>4</v>
      </c>
      <c r="D4" s="2">
        <f t="shared" si="0"/>
        <v>1</v>
      </c>
      <c r="E4" s="2">
        <f>IF(D4=1,B4*C4*D4,0)</f>
        <v>4</v>
      </c>
      <c r="F4" s="2">
        <f t="shared" si="1"/>
        <v>4</v>
      </c>
      <c r="G4" s="6" cm="1">
        <f t="array" ref="G4">_xlfn.IFS(B4=5,-1,B4=0,0,B4&gt;0,1)</f>
        <v>1</v>
      </c>
    </row>
    <row r="5" spans="1:7" ht="28.9" customHeight="1" x14ac:dyDescent="0.25">
      <c r="A5" s="8" t="s">
        <v>38</v>
      </c>
      <c r="B5" s="14">
        <v>2</v>
      </c>
      <c r="C5" s="8">
        <v>0</v>
      </c>
      <c r="D5" s="8">
        <f t="shared" si="0"/>
        <v>1</v>
      </c>
      <c r="E5" s="8">
        <f>IF(D5=1,B5*C5*D5,0)</f>
        <v>0</v>
      </c>
      <c r="F5" s="8">
        <f t="shared" si="1"/>
        <v>0</v>
      </c>
      <c r="G5" s="6" cm="1">
        <f t="array" ref="G5">_xlfn.IFS(B5=5,-1,B5=0,0,B5&gt;0,1)</f>
        <v>1</v>
      </c>
    </row>
    <row r="6" spans="1:7" x14ac:dyDescent="0.25">
      <c r="A6" s="5" t="str" cm="1">
        <f t="array" ref="A6">Vertiefungsfächer[WP4]</f>
        <v>noch nicht gewählt</v>
      </c>
      <c r="B6" s="16">
        <v>0</v>
      </c>
      <c r="C6" s="5">
        <v>5</v>
      </c>
      <c r="D6" s="5">
        <f t="shared" si="0"/>
        <v>0</v>
      </c>
      <c r="E6" s="5">
        <f>IF(D6=1,B6*C6*D6,0)</f>
        <v>0</v>
      </c>
      <c r="F6" s="5">
        <f t="shared" si="1"/>
        <v>0</v>
      </c>
      <c r="G6" s="6" cm="1">
        <f t="array" ref="G6">_xlfn.IFS(B6=5,-1,B6=0,0,B6&gt;0,1)</f>
        <v>0</v>
      </c>
    </row>
    <row r="7" spans="1:7" x14ac:dyDescent="0.25">
      <c r="A7" s="5" t="str" cm="1">
        <f t="array" ref="A7">Vertiefungsfächer[WP5]</f>
        <v>noch nicht gewählt</v>
      </c>
      <c r="B7" s="16">
        <v>0</v>
      </c>
      <c r="C7" s="5">
        <v>5</v>
      </c>
      <c r="D7" s="5">
        <f t="shared" si="0"/>
        <v>0</v>
      </c>
      <c r="E7" s="5">
        <f t="shared" si="2"/>
        <v>0</v>
      </c>
      <c r="F7" s="5">
        <f t="shared" si="1"/>
        <v>0</v>
      </c>
      <c r="G7" s="6" cm="1">
        <f t="array" ref="G7">_xlfn.IFS(B7=5,-1,B7=0,0,B7&gt;0,1)</f>
        <v>0</v>
      </c>
    </row>
    <row r="8" spans="1:7" x14ac:dyDescent="0.25">
      <c r="A8" s="5" t="str" cm="1">
        <f t="array" ref="A8">Vertiefungsfächer[WP1]</f>
        <v>Nochnicht gewählt</v>
      </c>
      <c r="B8" s="16">
        <v>0</v>
      </c>
      <c r="C8" s="5">
        <v>5</v>
      </c>
      <c r="D8" s="5">
        <f t="shared" si="0"/>
        <v>0</v>
      </c>
      <c r="E8" s="5">
        <f>IF(D8=1,B8*C8*D8,0)</f>
        <v>0</v>
      </c>
      <c r="F8" s="5">
        <f t="shared" si="1"/>
        <v>0</v>
      </c>
      <c r="G8" s="6" cm="1">
        <f t="array" ref="G8">_xlfn.IFS(B8=5,-1,B8=0,0,B8&gt;0,1)</f>
        <v>0</v>
      </c>
    </row>
    <row r="9" spans="1:7" x14ac:dyDescent="0.25">
      <c r="A9" s="5" t="str" cm="1">
        <f t="array" ref="A9">Vertiefungsfächer[WP2]</f>
        <v>Front-End-Entwicklung</v>
      </c>
      <c r="B9" s="16">
        <v>1</v>
      </c>
      <c r="C9" s="5">
        <v>5</v>
      </c>
      <c r="D9" s="5">
        <f t="shared" si="0"/>
        <v>1</v>
      </c>
      <c r="E9" s="5">
        <f>IF(D9=1,B9*C9*D9,0)</f>
        <v>5</v>
      </c>
      <c r="F9" s="5">
        <f t="shared" si="1"/>
        <v>5</v>
      </c>
      <c r="G9" s="6" cm="1">
        <f t="array" ref="G9">_xlfn.IFS(B9=5,-1,B9=0,0,B9&gt;0,1)</f>
        <v>1</v>
      </c>
    </row>
    <row r="10" spans="1:7" x14ac:dyDescent="0.25">
      <c r="A10" s="5" t="str" cm="1">
        <f t="array" ref="A10">Vertiefungsfächer[WP3]</f>
        <v>Quanten Computing</v>
      </c>
      <c r="B10" s="16">
        <v>1.3</v>
      </c>
      <c r="C10" s="5">
        <v>5</v>
      </c>
      <c r="D10" s="5">
        <f t="shared" si="0"/>
        <v>1</v>
      </c>
      <c r="E10" s="5">
        <f>IF(D10=1,B10*C10*D10,0)</f>
        <v>6.5</v>
      </c>
      <c r="F10" s="5">
        <f t="shared" si="1"/>
        <v>5</v>
      </c>
      <c r="G10" s="6" cm="1">
        <f t="array" ref="G10">_xlfn.IFS(B10=5,-1,B10=0,0,B10&gt;0,1)</f>
        <v>1</v>
      </c>
    </row>
    <row r="11" spans="1:7" x14ac:dyDescent="0.25">
      <c r="A11" s="21" t="s">
        <v>35</v>
      </c>
      <c r="B11" s="22">
        <v>3</v>
      </c>
      <c r="C11" s="21">
        <v>6</v>
      </c>
      <c r="D11" s="21">
        <f t="shared" si="0"/>
        <v>1</v>
      </c>
      <c r="E11" s="21">
        <f>IF(D11=1,B11*C11*D11,0)</f>
        <v>18</v>
      </c>
      <c r="F11" s="21">
        <f t="shared" si="1"/>
        <v>6</v>
      </c>
      <c r="G11" s="6" cm="1">
        <f t="array" ref="G11">_xlfn.IFS(B11=5,-1,B11=0,0,B11&gt;0,1)</f>
        <v>1</v>
      </c>
    </row>
    <row r="12" spans="1:7" x14ac:dyDescent="0.25">
      <c r="A12" s="21" t="s">
        <v>36</v>
      </c>
      <c r="B12" s="22">
        <v>0</v>
      </c>
      <c r="C12" s="21">
        <v>6</v>
      </c>
      <c r="D12" s="21">
        <f t="shared" si="0"/>
        <v>0</v>
      </c>
      <c r="E12" s="21">
        <f t="shared" si="2"/>
        <v>0</v>
      </c>
      <c r="F12" s="21">
        <f t="shared" si="1"/>
        <v>0</v>
      </c>
      <c r="G12" s="6" cm="1">
        <f t="array" ref="G12">_xlfn.IFS(B12=5,-1,B12=0,0,B12&gt;0,1)</f>
        <v>0</v>
      </c>
    </row>
    <row r="13" spans="1:7" x14ac:dyDescent="0.25">
      <c r="A13" s="23" t="s">
        <v>37</v>
      </c>
      <c r="B13" s="24">
        <v>1.3</v>
      </c>
      <c r="C13" s="23">
        <v>0</v>
      </c>
      <c r="D13" s="23">
        <f t="shared" si="0"/>
        <v>1</v>
      </c>
      <c r="E13" s="23">
        <f>IF(D13=1,B13*C13*D13,0)</f>
        <v>0</v>
      </c>
      <c r="F13" s="23">
        <f t="shared" si="1"/>
        <v>0</v>
      </c>
      <c r="G13" s="6" cm="1">
        <f t="array" ref="G13">_xlfn.IFS(B13=5,-1,B13=0,0,B13&gt;0,1)</f>
        <v>1</v>
      </c>
    </row>
    <row r="14" spans="1:7" x14ac:dyDescent="0.25">
      <c r="A14" s="4" t="s">
        <v>10</v>
      </c>
      <c r="B14" s="15">
        <v>1.7</v>
      </c>
      <c r="C14" s="4">
        <v>5</v>
      </c>
      <c r="D14" s="4">
        <f t="shared" si="0"/>
        <v>1</v>
      </c>
      <c r="E14" s="4">
        <f>IF(D14=1,B14*C14*D14,0)</f>
        <v>8.5</v>
      </c>
      <c r="F14" s="4">
        <f t="shared" si="1"/>
        <v>5</v>
      </c>
      <c r="G14" s="6" cm="1">
        <f t="array" ref="G14">_xlfn.IFS(B14=5,-1,B14=0,0,B14&gt;0,1)</f>
        <v>1</v>
      </c>
    </row>
    <row r="15" spans="1:7" x14ac:dyDescent="0.25">
      <c r="A15" s="4" t="s">
        <v>16</v>
      </c>
      <c r="B15" s="15">
        <v>0</v>
      </c>
      <c r="C15" s="4">
        <v>5</v>
      </c>
      <c r="D15" s="4">
        <f t="shared" si="0"/>
        <v>0</v>
      </c>
      <c r="E15" s="4">
        <f>IF(D15=1,B15*C15*D15,0)</f>
        <v>0</v>
      </c>
      <c r="F15" s="4">
        <f t="shared" si="1"/>
        <v>0</v>
      </c>
      <c r="G15" s="6" cm="1">
        <f t="array" ref="G15">_xlfn.IFS(B15=5,-1,B15=0,0,B15&gt;0,1)</f>
        <v>0</v>
      </c>
    </row>
    <row r="16" spans="1:7" x14ac:dyDescent="0.25">
      <c r="A16" s="3" t="s">
        <v>27</v>
      </c>
      <c r="B16" s="17">
        <v>0</v>
      </c>
      <c r="C16" s="3">
        <v>5</v>
      </c>
      <c r="D16" s="3">
        <f t="shared" si="0"/>
        <v>0</v>
      </c>
      <c r="E16" s="3">
        <f t="shared" si="2"/>
        <v>0</v>
      </c>
      <c r="F16" s="3">
        <f t="shared" si="1"/>
        <v>0</v>
      </c>
      <c r="G16" s="6" cm="1">
        <f t="array" ref="G16">_xlfn.IFS(B16=5,-1,B16=0,0,B16&gt;0,1)</f>
        <v>0</v>
      </c>
    </row>
    <row r="17" spans="1:7" x14ac:dyDescent="0.25">
      <c r="A17" s="3" t="s">
        <v>13</v>
      </c>
      <c r="B17" s="17">
        <v>0</v>
      </c>
      <c r="C17" s="3">
        <v>5</v>
      </c>
      <c r="D17" s="3">
        <f t="shared" si="0"/>
        <v>0</v>
      </c>
      <c r="E17" s="3">
        <f>IF(D17=1,B17*C17*D17,0)</f>
        <v>0</v>
      </c>
      <c r="F17" s="3">
        <f t="shared" si="1"/>
        <v>0</v>
      </c>
      <c r="G17" s="6" cm="1">
        <f t="array" ref="G17">_xlfn.IFS(B17=5,-1,B17=0,0,B17&gt;0,1)</f>
        <v>0</v>
      </c>
    </row>
    <row r="18" spans="1:7" x14ac:dyDescent="0.25">
      <c r="A18" s="3" t="s">
        <v>44</v>
      </c>
      <c r="B18" s="17">
        <v>0</v>
      </c>
      <c r="C18" s="3">
        <v>5</v>
      </c>
      <c r="D18" s="3">
        <f t="shared" si="0"/>
        <v>0</v>
      </c>
      <c r="E18" s="3">
        <f>IF(D18=1,B18*C18*D18,0)</f>
        <v>0</v>
      </c>
      <c r="F18" s="3">
        <f t="shared" si="1"/>
        <v>0</v>
      </c>
      <c r="G18" s="6" cm="1">
        <f t="array" ref="G18">_xlfn.IFS(B18=5,-1,B18=0,0,B18&gt;0,1)</f>
        <v>0</v>
      </c>
    </row>
    <row r="19" spans="1:7" x14ac:dyDescent="0.25">
      <c r="A19" s="25" t="s">
        <v>19</v>
      </c>
      <c r="B19" s="17">
        <v>0</v>
      </c>
      <c r="C19" s="3">
        <v>5</v>
      </c>
      <c r="D19" s="3">
        <f t="shared" si="0"/>
        <v>0</v>
      </c>
      <c r="E19" s="3">
        <f>IF(D19=1,B19*C19*D19,0)</f>
        <v>0</v>
      </c>
      <c r="F19" s="3">
        <f t="shared" si="1"/>
        <v>0</v>
      </c>
      <c r="G19" s="6" cm="1">
        <f t="array" ref="G19">_xlfn.IFS(B19=5,-1,B19=0,0,B19&gt;0,1)</f>
        <v>0</v>
      </c>
    </row>
    <row r="20" spans="1:7" x14ac:dyDescent="0.25">
      <c r="A20" s="3" t="s">
        <v>33</v>
      </c>
      <c r="B20" s="17">
        <v>0</v>
      </c>
      <c r="C20" s="3">
        <v>5</v>
      </c>
      <c r="D20" s="3">
        <f t="shared" si="0"/>
        <v>0</v>
      </c>
      <c r="E20" s="3">
        <f>IF(D20=1,B20*C20*D20,0)</f>
        <v>0</v>
      </c>
      <c r="F20" s="3">
        <f t="shared" si="1"/>
        <v>0</v>
      </c>
      <c r="G20" s="6" cm="1">
        <f t="array" ref="G20">_xlfn.IFS(B20=5,-1,B20=0,0,B20&gt;0,1)</f>
        <v>0</v>
      </c>
    </row>
    <row r="21" spans="1:7" x14ac:dyDescent="0.25">
      <c r="A21" s="3" t="s">
        <v>28</v>
      </c>
      <c r="B21" s="17">
        <v>1</v>
      </c>
      <c r="C21" s="3">
        <v>5</v>
      </c>
      <c r="D21" s="3">
        <f t="shared" si="0"/>
        <v>1</v>
      </c>
      <c r="E21" s="3">
        <f>IF(D21=1,B21*C21*D21,0)</f>
        <v>5</v>
      </c>
      <c r="F21" s="3">
        <f t="shared" si="1"/>
        <v>5</v>
      </c>
      <c r="G21" s="6" cm="1">
        <f t="array" ref="G21">_xlfn.IFS(B21=5,-1,B21=0,0,B21&gt;0,1)</f>
        <v>1</v>
      </c>
    </row>
    <row r="22" spans="1:7" x14ac:dyDescent="0.25">
      <c r="A22" s="3" t="s">
        <v>34</v>
      </c>
      <c r="B22" s="17">
        <v>0</v>
      </c>
      <c r="C22" s="3">
        <v>5</v>
      </c>
      <c r="D22" s="3">
        <f t="shared" si="0"/>
        <v>0</v>
      </c>
      <c r="E22" s="3">
        <f>IF(D22=1,B22*C22*D22,0)</f>
        <v>0</v>
      </c>
      <c r="F22" s="3">
        <f t="shared" si="1"/>
        <v>0</v>
      </c>
      <c r="G22" s="6" cm="1">
        <f t="array" ref="G22">_xlfn.IFS(B22=5,-1,B22=0,0,B22&gt;0,1)</f>
        <v>0</v>
      </c>
    </row>
    <row r="23" spans="1:7" x14ac:dyDescent="0.25">
      <c r="A23" s="3" t="s">
        <v>7</v>
      </c>
      <c r="B23" s="17">
        <v>0</v>
      </c>
      <c r="C23" s="3">
        <v>5</v>
      </c>
      <c r="D23" s="3">
        <f t="shared" si="0"/>
        <v>0</v>
      </c>
      <c r="E23" s="3">
        <f>IF(D23=1,B23*C23*D23,0)</f>
        <v>0</v>
      </c>
      <c r="F23" s="3">
        <f t="shared" si="1"/>
        <v>0</v>
      </c>
      <c r="G23" s="6" cm="1">
        <f t="array" ref="G23">_xlfn.IFS(B23=5,-1,B23=0,0,B23&gt;0,1)</f>
        <v>0</v>
      </c>
    </row>
    <row r="24" spans="1:7" x14ac:dyDescent="0.25">
      <c r="A24" s="3" t="s">
        <v>11</v>
      </c>
      <c r="B24" s="17">
        <v>0</v>
      </c>
      <c r="C24" s="3">
        <v>5</v>
      </c>
      <c r="D24" s="3">
        <f t="shared" si="0"/>
        <v>0</v>
      </c>
      <c r="E24" s="3">
        <f>IF(D24=1,B24*C24*D24,0)</f>
        <v>0</v>
      </c>
      <c r="F24" s="3">
        <f t="shared" si="1"/>
        <v>0</v>
      </c>
      <c r="G24" s="6" cm="1">
        <f t="array" ref="G24">_xlfn.IFS(B24=5,-1,B24=0,0,B24&gt;0,1)</f>
        <v>0</v>
      </c>
    </row>
    <row r="25" spans="1:7" x14ac:dyDescent="0.25">
      <c r="A25" s="3" t="s">
        <v>2</v>
      </c>
      <c r="B25" s="17">
        <v>0</v>
      </c>
      <c r="C25" s="3">
        <v>5</v>
      </c>
      <c r="D25" s="3">
        <f t="shared" si="0"/>
        <v>0</v>
      </c>
      <c r="E25" s="3">
        <f t="shared" si="2"/>
        <v>0</v>
      </c>
      <c r="F25" s="3">
        <f t="shared" si="1"/>
        <v>0</v>
      </c>
      <c r="G25" s="6" cm="1">
        <f t="array" ref="G25">_xlfn.IFS(B25=5,-1,B25=0,0,B25&gt;0,1)</f>
        <v>0</v>
      </c>
    </row>
    <row r="26" spans="1:7" x14ac:dyDescent="0.25">
      <c r="A26" s="3" t="s">
        <v>12</v>
      </c>
      <c r="B26" s="17">
        <v>0</v>
      </c>
      <c r="C26" s="3">
        <v>5</v>
      </c>
      <c r="D26" s="3">
        <f t="shared" si="0"/>
        <v>0</v>
      </c>
      <c r="E26" s="3">
        <f>IF(D26=1,B26*C26*D26,0)</f>
        <v>0</v>
      </c>
      <c r="F26" s="3">
        <f t="shared" si="1"/>
        <v>0</v>
      </c>
      <c r="G26" s="6" cm="1">
        <f t="array" ref="G26">_xlfn.IFS(B26=5,-1,B26=0,0,B26&gt;0,1)</f>
        <v>0</v>
      </c>
    </row>
    <row r="27" spans="1:7" x14ac:dyDescent="0.25">
      <c r="A27" s="3" t="s">
        <v>26</v>
      </c>
      <c r="B27" s="17">
        <v>5</v>
      </c>
      <c r="C27" s="3">
        <v>5</v>
      </c>
      <c r="D27" s="3">
        <f t="shared" si="0"/>
        <v>0</v>
      </c>
      <c r="E27" s="3">
        <f>IF(D27=1,B27*C27*D27,0)</f>
        <v>0</v>
      </c>
      <c r="F27" s="3">
        <f t="shared" si="1"/>
        <v>0</v>
      </c>
      <c r="G27" s="6" cm="1">
        <f t="array" ref="G27">_xlfn.IFS(B27=5,-1,B27=0,0,B27&gt;0,1)</f>
        <v>-1</v>
      </c>
    </row>
    <row r="28" spans="1:7" x14ac:dyDescent="0.25">
      <c r="A28" s="7" t="str" cm="1">
        <f t="array" ref="A28">AWE[AWE2]</f>
        <v>Noch nicht Gewählt</v>
      </c>
      <c r="B28" s="18">
        <v>0</v>
      </c>
      <c r="C28" s="7">
        <v>2</v>
      </c>
      <c r="D28" s="7">
        <f>IF(OR(B28=0,B28=5), 0,1)</f>
        <v>0</v>
      </c>
      <c r="E28" s="7">
        <f t="shared" si="2"/>
        <v>0</v>
      </c>
      <c r="F28" s="7">
        <f t="shared" si="1"/>
        <v>0</v>
      </c>
      <c r="G28" s="6" cm="1">
        <f t="array" ref="G28">_xlfn.IFS(B28=5,-1,B28=0,0,B28&gt;0,1)</f>
        <v>0</v>
      </c>
    </row>
    <row r="29" spans="1:7" x14ac:dyDescent="0.25">
      <c r="A29" s="7" t="str" cm="1">
        <f t="array" ref="A29">AWE[AWE1]</f>
        <v>Orientierung im Finanzbereich</v>
      </c>
      <c r="B29" s="18">
        <v>1.7</v>
      </c>
      <c r="C29" s="7">
        <v>2</v>
      </c>
      <c r="D29" s="7">
        <f t="shared" si="0"/>
        <v>1</v>
      </c>
      <c r="E29" s="7">
        <f t="shared" si="2"/>
        <v>3.4</v>
      </c>
      <c r="F29" s="7">
        <f t="shared" si="1"/>
        <v>2</v>
      </c>
      <c r="G29" s="6" cm="1">
        <f t="array" ref="G29">_xlfn.IFS(B29=5,-1,B29=0,0,B29&gt;0,1)</f>
        <v>1</v>
      </c>
    </row>
    <row r="30" spans="1:7" x14ac:dyDescent="0.25">
      <c r="A30" s="10" t="s">
        <v>14</v>
      </c>
      <c r="B30" s="19">
        <v>1</v>
      </c>
      <c r="C30" s="10">
        <v>0</v>
      </c>
      <c r="D30" s="10">
        <f t="shared" si="0"/>
        <v>1</v>
      </c>
      <c r="E30" s="10">
        <f t="shared" si="2"/>
        <v>0</v>
      </c>
      <c r="F30" s="10">
        <f t="shared" si="1"/>
        <v>0</v>
      </c>
      <c r="G30" s="6" cm="1">
        <f t="array" ref="G30">_xlfn.IFS(B30=5,-1,B30=0,0,B30&gt;0,1)</f>
        <v>1</v>
      </c>
    </row>
    <row r="31" spans="1:7" x14ac:dyDescent="0.25">
      <c r="A31" s="10" t="s">
        <v>6</v>
      </c>
      <c r="B31" s="19">
        <v>1.7</v>
      </c>
      <c r="C31" s="10">
        <v>0</v>
      </c>
      <c r="D31" s="10">
        <f t="shared" si="0"/>
        <v>1</v>
      </c>
      <c r="E31" s="10">
        <f t="shared" si="2"/>
        <v>0</v>
      </c>
      <c r="F31" s="10">
        <f t="shared" si="1"/>
        <v>0</v>
      </c>
      <c r="G31" s="6" cm="1">
        <f t="array" ref="G31">_xlfn.IFS(B31=5,-1,B31=0,0,B31&gt;0,1)</f>
        <v>1</v>
      </c>
    </row>
    <row r="32" spans="1:7" x14ac:dyDescent="0.25">
      <c r="A32" s="10" t="s">
        <v>5</v>
      </c>
      <c r="B32" s="19">
        <v>2</v>
      </c>
      <c r="C32" s="10">
        <v>0</v>
      </c>
      <c r="D32" s="10">
        <f t="shared" si="0"/>
        <v>1</v>
      </c>
      <c r="E32" s="10">
        <f t="shared" si="2"/>
        <v>0</v>
      </c>
      <c r="F32" s="10">
        <f t="shared" si="1"/>
        <v>0</v>
      </c>
      <c r="G32" s="6" cm="1">
        <f t="array" ref="G32">_xlfn.IFS(B32=5,-1,B32=0,0,B32&gt;0,1)</f>
        <v>1</v>
      </c>
    </row>
    <row r="33" spans="1:7" x14ac:dyDescent="0.25">
      <c r="A33" s="26">
        <f>Tabelle1[[#Totals],[Note mit gewichtung]]/Tabelle1[[#Totals],[Gewichtung die Bisalang eingeht]]</f>
        <v>1.8081081081081083</v>
      </c>
      <c r="B33" s="27">
        <f>SUBTOTAL(101,Tabelle1[Noten])</f>
        <v>0.93548387096774188</v>
      </c>
      <c r="C33" s="28">
        <f>SUBTOTAL(109,Tabelle1[Gewichtung])</f>
        <v>120</v>
      </c>
      <c r="D33" s="28">
        <f>SUBTOTAL(109,Tabelle1[Schon benotet])</f>
        <v>14</v>
      </c>
      <c r="E33" s="28">
        <f>SUBTOTAL(109,Tabelle1[Note mit gewichtung])</f>
        <v>66.900000000000006</v>
      </c>
      <c r="F33" s="28">
        <f>SUBTOTAL(109,Tabelle1[Gewichtung die Bisalang eingeht])</f>
        <v>37</v>
      </c>
      <c r="G33" s="29">
        <f>SUBTOTAL(101,Tabelle1[geschafft])</f>
        <v>0.41935483870967744</v>
      </c>
    </row>
  </sheetData>
  <phoneticPr fontId="2" type="noConversion"/>
  <conditionalFormatting sqref="A33:G33">
    <cfRule type="containsText" dxfId="0" priority="4" operator="containsText" text="prog">
      <formula>NOT(ISERROR(SEARCH("prog",A33)))</formula>
    </cfRule>
  </conditionalFormatting>
  <conditionalFormatting sqref="G2:G32">
    <cfRule type="iconSet" priority="1">
      <iconSet iconSet="3Symbols">
        <cfvo type="percent" val="0"/>
        <cfvo type="num" val="0"/>
        <cfvo type="num" val="1"/>
      </iconSet>
    </cfRule>
  </conditionalFormatting>
  <pageMargins left="0.7" right="0.78125" top="0.75" bottom="0.75" header="0.3" footer="0.3"/>
  <pageSetup paperSize="9" orientation="portrait" horizontalDpi="360" verticalDpi="360" r:id="rId1"/>
  <headerFooter>
    <oddHeader>&amp;LShium Rahman&amp;CAngewandte Informatik
Bechlornote</oddHead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44B-B67E-4D13-ADD2-6DE0E2321F61}">
  <dimension ref="A6:K63"/>
  <sheetViews>
    <sheetView topLeftCell="A27" zoomScaleNormal="100" workbookViewId="0">
      <selection activeCell="H29" sqref="H29"/>
    </sheetView>
  </sheetViews>
  <sheetFormatPr defaultColWidth="11.42578125" defaultRowHeight="15" x14ac:dyDescent="0.25"/>
  <sheetData>
    <row r="6" spans="1:5" x14ac:dyDescent="0.25">
      <c r="A6" s="32" t="s">
        <v>40</v>
      </c>
      <c r="B6" s="32"/>
      <c r="C6" s="32"/>
      <c r="D6" s="32"/>
      <c r="E6" s="32"/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ht="45" x14ac:dyDescent="0.25">
      <c r="A8" s="20" t="s">
        <v>63</v>
      </c>
      <c r="B8" s="20" t="s">
        <v>46</v>
      </c>
      <c r="C8" s="20" t="s">
        <v>47</v>
      </c>
      <c r="D8" s="20" t="s">
        <v>30</v>
      </c>
      <c r="E8" s="20" t="s">
        <v>30</v>
      </c>
    </row>
    <row r="13" spans="1:5" x14ac:dyDescent="0.25">
      <c r="B13" s="32" t="s">
        <v>41</v>
      </c>
      <c r="C13" s="32"/>
    </row>
    <row r="14" spans="1:5" x14ac:dyDescent="0.25">
      <c r="B14" t="s">
        <v>31</v>
      </c>
      <c r="C14" t="s">
        <v>32</v>
      </c>
    </row>
    <row r="15" spans="1:5" ht="60" x14ac:dyDescent="0.25">
      <c r="B15" s="20" t="s">
        <v>29</v>
      </c>
      <c r="C15" s="20" t="s">
        <v>64</v>
      </c>
    </row>
    <row r="18" spans="1:10" x14ac:dyDescent="0.25">
      <c r="B18" t="s">
        <v>42</v>
      </c>
      <c r="C18" t="s">
        <v>43</v>
      </c>
    </row>
    <row r="19" spans="1:10" x14ac:dyDescent="0.25">
      <c r="B19" s="17">
        <v>0</v>
      </c>
      <c r="C19" s="17">
        <v>0</v>
      </c>
    </row>
    <row r="21" spans="1:10" x14ac:dyDescent="0.25">
      <c r="B21" t="s">
        <v>45</v>
      </c>
    </row>
    <row r="22" spans="1:10" ht="60" customHeight="1" x14ac:dyDescent="0.25">
      <c r="B22" s="33" t="str" cm="1">
        <f t="array" ref="B22">IF(AND(Bechlorarbeit[Bachelorarbeit]&gt;0,Bechlorarbeit[Kolloquium]&gt;0),Tabelle1[[#Totals],[Fach]]*0.75+Bechlorarbeit[Bachelorarbeit]*0.15+Bechlorarbeit[Kolloquium]*0.1,"Diese Note lässt sich erstberechnen, wenn die Note  der Bechlorarbeit und die Note des Koloqiums eingetragen sind")</f>
        <v>Diese Note lässt sich erstberechnen, wenn die Note  der Bechlorarbeit und die Note des Koloqiums eingetragen sind</v>
      </c>
      <c r="C22" s="33"/>
      <c r="D22" s="33"/>
    </row>
    <row r="24" spans="1:10" x14ac:dyDescent="0.25">
      <c r="E24" s="31"/>
    </row>
    <row r="26" spans="1:10" x14ac:dyDescent="0.25">
      <c r="A26" t="s">
        <v>39</v>
      </c>
      <c r="D26">
        <f>Tabelle1[[#Totals],[Schon benotet]]</f>
        <v>14</v>
      </c>
    </row>
    <row r="27" spans="1:10" x14ac:dyDescent="0.25">
      <c r="C27" t="s">
        <v>59</v>
      </c>
      <c r="D27">
        <v>31</v>
      </c>
    </row>
    <row r="30" spans="1:10" x14ac:dyDescent="0.25">
      <c r="A30" t="s">
        <v>62</v>
      </c>
      <c r="I30" t="s">
        <v>67</v>
      </c>
    </row>
    <row r="31" spans="1:10" x14ac:dyDescent="0.25">
      <c r="A31" t="s">
        <v>51</v>
      </c>
      <c r="C31" t="s">
        <v>48</v>
      </c>
      <c r="D31" t="s">
        <v>49</v>
      </c>
      <c r="E31" t="s">
        <v>50</v>
      </c>
      <c r="F31" t="s">
        <v>52</v>
      </c>
      <c r="G31" t="s">
        <v>53</v>
      </c>
      <c r="I31" t="s">
        <v>56</v>
      </c>
      <c r="J31" s="30">
        <v>10</v>
      </c>
    </row>
    <row r="32" spans="1:10" x14ac:dyDescent="0.25">
      <c r="A32">
        <v>177</v>
      </c>
      <c r="C32">
        <v>1</v>
      </c>
      <c r="D32">
        <v>0</v>
      </c>
      <c r="E32">
        <f>ROUND($A$32*D32/100, 1)</f>
        <v>0</v>
      </c>
      <c r="F32">
        <f>SUM($D$32:D32)</f>
        <v>0</v>
      </c>
      <c r="G32" t="str" cm="1">
        <f t="array" ref="G32">_xlfn.IFS(F32&lt;$J$31,$I$31,F32&lt;$J$32,$I$32,F32&lt;$J$33,$I$33,F32&lt;$J$34,$I$34,F32&lt;$J$35,$I$35)</f>
        <v>A-Grade</v>
      </c>
      <c r="I32" t="s">
        <v>55</v>
      </c>
      <c r="J32">
        <v>35</v>
      </c>
    </row>
    <row r="33" spans="3:11" x14ac:dyDescent="0.25">
      <c r="C33">
        <v>1.1000000000000001</v>
      </c>
      <c r="D33">
        <v>0.56000000000000005</v>
      </c>
      <c r="E33">
        <f>ROUND($A$32*D33/100, 1)</f>
        <v>1</v>
      </c>
      <c r="F33">
        <f>SUM($D$32:D33)</f>
        <v>0.56000000000000005</v>
      </c>
      <c r="G33" t="str" cm="1">
        <f t="array" ref="G33">_xlfn.IFS(F33&lt;$J$31,$I$31,F33&lt;$J$32,$I$32,F33&lt;$J$33,$I$33,F33&lt;$J$34,$I$34,F33&lt;$J$35,$I$35)</f>
        <v>A-Grade</v>
      </c>
      <c r="I33" t="s">
        <v>54</v>
      </c>
      <c r="J33">
        <v>65</v>
      </c>
    </row>
    <row r="34" spans="3:11" x14ac:dyDescent="0.25">
      <c r="C34">
        <v>1.2</v>
      </c>
      <c r="D34">
        <v>1.1299999999999999</v>
      </c>
      <c r="E34">
        <f>ROUND($A$32*D34/100, 1)</f>
        <v>2</v>
      </c>
      <c r="F34">
        <f>SUM($D$32:D34)</f>
        <v>1.69</v>
      </c>
      <c r="G34" t="str" cm="1">
        <f t="array" ref="G34">_xlfn.IFS(F34&lt;$J$31,$I$31,F34&lt;$J$32,$I$32,F34&lt;$J$33,$I$33,F34&lt;$J$34,$I$34,F34&lt;$J$35,$I$35)</f>
        <v>A-Grade</v>
      </c>
      <c r="I34" t="s">
        <v>57</v>
      </c>
      <c r="J34">
        <v>90</v>
      </c>
    </row>
    <row r="35" spans="3:11" x14ac:dyDescent="0.25">
      <c r="C35">
        <v>1.3</v>
      </c>
      <c r="D35">
        <v>3.39</v>
      </c>
      <c r="E35">
        <f>ROUND($A$32*D35/100, 1)</f>
        <v>6</v>
      </c>
      <c r="F35">
        <f>SUM($D$32:D35)</f>
        <v>5.08</v>
      </c>
      <c r="G35" t="str" cm="1">
        <f t="array" ref="G35">_xlfn.IFS(F35&lt;$J$31,$I$31,F35&lt;$J$32,$I$32,F35&lt;$J$33,$I$33,F35&lt;$J$34,$I$34,F35&lt;$J$35,$I$35)</f>
        <v>A-Grade</v>
      </c>
      <c r="I35" t="s">
        <v>58</v>
      </c>
      <c r="J35">
        <v>100</v>
      </c>
    </row>
    <row r="36" spans="3:11" x14ac:dyDescent="0.25">
      <c r="C36">
        <v>1.4</v>
      </c>
      <c r="D36">
        <v>5.08</v>
      </c>
      <c r="E36">
        <f>ROUND($A$32*D36/100, 1)</f>
        <v>9</v>
      </c>
      <c r="F36">
        <f>SUM($D$32:D36)</f>
        <v>10.16</v>
      </c>
      <c r="G36" t="str" cm="1">
        <f t="array" ref="G36">_xlfn.IFS(F36&lt;$J$31,$I$31,F36&lt;$J$32,$I$32,F36&lt;$J$33,$I$33,F36&lt;$J$34,$I$34,F36&lt;$J$35,$I$35)</f>
        <v>B-Grad</v>
      </c>
    </row>
    <row r="37" spans="3:11" x14ac:dyDescent="0.25">
      <c r="C37">
        <v>1.5</v>
      </c>
      <c r="D37">
        <v>5.08</v>
      </c>
      <c r="E37">
        <f>ROUND($A$32*D37/100, 1)</f>
        <v>9</v>
      </c>
      <c r="F37">
        <f>SUM($D$32:D37)</f>
        <v>15.24</v>
      </c>
      <c r="G37" t="str" cm="1">
        <f t="array" ref="G37">_xlfn.IFS(F37&lt;$J$31,$I$31,F37&lt;$J$32,$I$32,F37&lt;$J$33,$I$33,F37&lt;$J$34,$I$34,F37&lt;$J$35,$I$35)</f>
        <v>B-Grad</v>
      </c>
      <c r="K37" t="s">
        <v>61</v>
      </c>
    </row>
    <row r="38" spans="3:11" x14ac:dyDescent="0.25">
      <c r="C38">
        <v>1.6</v>
      </c>
      <c r="D38">
        <v>5.08</v>
      </c>
      <c r="E38">
        <f>ROUND($A$32*D38/100, 1)</f>
        <v>9</v>
      </c>
      <c r="F38">
        <f>SUM($D$32:D38)</f>
        <v>20.32</v>
      </c>
      <c r="G38" t="str" cm="1">
        <f t="array" ref="G38">_xlfn.IFS(F38&lt;$J$31,$I$31,F38&lt;$J$32,$I$32,F38&lt;$J$33,$I$33,F38&lt;$J$34,$I$34,F38&lt;$J$35,$I$35)</f>
        <v>B-Grad</v>
      </c>
      <c r="I38" t="s">
        <v>60</v>
      </c>
      <c r="K38" s="34">
        <v>1.7</v>
      </c>
    </row>
    <row r="39" spans="3:11" x14ac:dyDescent="0.25">
      <c r="C39">
        <v>1.7</v>
      </c>
      <c r="D39">
        <v>6.21</v>
      </c>
      <c r="E39">
        <f>ROUND($A$32*D39/100, 1)</f>
        <v>11</v>
      </c>
      <c r="F39">
        <f>SUM($D$32:D39)</f>
        <v>26.53</v>
      </c>
      <c r="G39" t="str" cm="1">
        <f t="array" ref="G39">_xlfn.IFS(F39&lt;$J$31,$I$31,F39&lt;$J$32,$I$32,F39&lt;$J$33,$I$33,F39&lt;$J$34,$I$34,F39&lt;$J$35,$I$35)</f>
        <v>B-Grad</v>
      </c>
      <c r="I39" t="str">
        <f>INDEX(Table5[ECTS-Grade], MATCH(K38,C32:C62, 0))</f>
        <v>B-Grad</v>
      </c>
    </row>
    <row r="40" spans="3:11" x14ac:dyDescent="0.25">
      <c r="C40">
        <v>1.8</v>
      </c>
      <c r="D40">
        <v>10.17</v>
      </c>
      <c r="E40">
        <f>ROUND($A$32*D40/100, 1)</f>
        <v>18</v>
      </c>
      <c r="F40">
        <f>SUM($D$32:D40)</f>
        <v>36.700000000000003</v>
      </c>
      <c r="G40" t="str" cm="1">
        <f t="array" ref="G40">_xlfn.IFS(F40&lt;$J$31,$I$31,F40&lt;$J$32,$I$32,F40&lt;$J$33,$I$33,F40&lt;$J$34,$I$34,F40&lt;$J$35,$I$35)</f>
        <v>C-Grade</v>
      </c>
    </row>
    <row r="41" spans="3:11" x14ac:dyDescent="0.25">
      <c r="C41">
        <v>1.9</v>
      </c>
      <c r="D41">
        <v>5.08</v>
      </c>
      <c r="E41">
        <f>ROUND($A$32*D41/100, 1)</f>
        <v>9</v>
      </c>
      <c r="F41">
        <f>SUM($D$32:D41)</f>
        <v>41.78</v>
      </c>
      <c r="G41" t="str" cm="1">
        <f t="array" ref="G41">_xlfn.IFS(F41&lt;$J$31,$I$31,F41&lt;$J$32,$I$32,F41&lt;$J$33,$I$33,F41&lt;$J$34,$I$34,F41&lt;$J$35,$I$35)</f>
        <v>C-Grade</v>
      </c>
      <c r="I41" t="s">
        <v>65</v>
      </c>
    </row>
    <row r="42" spans="3:11" x14ac:dyDescent="0.25">
      <c r="C42">
        <v>2</v>
      </c>
      <c r="D42">
        <v>8.4700000000000006</v>
      </c>
      <c r="E42">
        <f>ROUND($A$32*D42/100, 1)</f>
        <v>15</v>
      </c>
      <c r="F42">
        <f>SUM($D$32:D42)</f>
        <v>50.25</v>
      </c>
      <c r="G42" t="str" cm="1">
        <f t="array" ref="G42">_xlfn.IFS(F42&lt;$J$31,$I$31,F42&lt;$J$32,$I$32,F42&lt;$J$33,$I$33,F42&lt;$J$34,$I$34,F42&lt;$J$35,$I$35)</f>
        <v>C-Grade</v>
      </c>
      <c r="I42" t="s">
        <v>66</v>
      </c>
    </row>
    <row r="43" spans="3:11" x14ac:dyDescent="0.25">
      <c r="C43">
        <v>2.1</v>
      </c>
      <c r="D43">
        <v>9.6</v>
      </c>
      <c r="E43">
        <f>ROUND($A$32*D43/100, 1)</f>
        <v>17</v>
      </c>
      <c r="F43">
        <f>SUM($D$32:D43)</f>
        <v>59.85</v>
      </c>
      <c r="G43" t="str" cm="1">
        <f t="array" ref="G43">_xlfn.IFS(F43&lt;$J$31,$I$31,F43&lt;$J$32,$I$32,F43&lt;$J$33,$I$33,F43&lt;$J$34,$I$34,F43&lt;$J$35,$I$35)</f>
        <v>C-Grade</v>
      </c>
    </row>
    <row r="44" spans="3:11" x14ac:dyDescent="0.25">
      <c r="C44">
        <v>2.2000000000000002</v>
      </c>
      <c r="D44">
        <v>8.4700000000000006</v>
      </c>
      <c r="E44">
        <f>ROUND($A$32*D44/100, 1)</f>
        <v>15</v>
      </c>
      <c r="F44">
        <f>SUM($D$32:D44)</f>
        <v>68.320000000000007</v>
      </c>
      <c r="G44" t="str" cm="1">
        <f t="array" ref="G44">_xlfn.IFS(F44&lt;$J$31,$I$31,F44&lt;$J$32,$I$32,F44&lt;$J$33,$I$33,F44&lt;$J$34,$I$34,F44&lt;$J$35,$I$35)</f>
        <v>D-Grade</v>
      </c>
    </row>
    <row r="45" spans="3:11" x14ac:dyDescent="0.25">
      <c r="C45">
        <v>2.2999999999999998</v>
      </c>
      <c r="D45">
        <v>7.34</v>
      </c>
      <c r="E45">
        <f>ROUND($A$32*D45/100, 1)</f>
        <v>13</v>
      </c>
      <c r="F45">
        <f>SUM($D$32:D45)</f>
        <v>75.660000000000011</v>
      </c>
      <c r="G45" t="str" cm="1">
        <f t="array" ref="G45">_xlfn.IFS(F45&lt;$J$31,$I$31,F45&lt;$J$32,$I$32,F45&lt;$J$33,$I$33,F45&lt;$J$34,$I$34,F45&lt;$J$35,$I$35)</f>
        <v>D-Grade</v>
      </c>
    </row>
    <row r="46" spans="3:11" x14ac:dyDescent="0.25">
      <c r="C46">
        <v>2.4</v>
      </c>
      <c r="D46">
        <v>6.78</v>
      </c>
      <c r="E46">
        <f>ROUND($A$32*D46/100, 1)</f>
        <v>12</v>
      </c>
      <c r="F46">
        <f>SUM($D$32:D46)</f>
        <v>82.440000000000012</v>
      </c>
      <c r="G46" t="str" cm="1">
        <f t="array" ref="G46">_xlfn.IFS(F46&lt;$J$31,$I$31,F46&lt;$J$32,$I$32,F46&lt;$J$33,$I$33,F46&lt;$J$34,$I$34,F46&lt;$J$35,$I$35)</f>
        <v>D-Grade</v>
      </c>
    </row>
    <row r="47" spans="3:11" x14ac:dyDescent="0.25">
      <c r="C47">
        <v>2.5</v>
      </c>
      <c r="D47">
        <v>7.34</v>
      </c>
      <c r="E47">
        <f>ROUND($A$32*D47/100, 1)</f>
        <v>13</v>
      </c>
      <c r="F47">
        <f>SUM($D$32:D47)</f>
        <v>89.780000000000015</v>
      </c>
      <c r="G47" t="str" cm="1">
        <f t="array" ref="G47">_xlfn.IFS(F47&lt;$J$31,$I$31,F47&lt;$J$32,$I$32,F47&lt;$J$33,$I$33,F47&lt;$J$34,$I$34,F47&lt;$J$35,$I$35)</f>
        <v>D-Grade</v>
      </c>
    </row>
    <row r="48" spans="3:11" x14ac:dyDescent="0.25">
      <c r="C48">
        <v>2.6</v>
      </c>
      <c r="D48">
        <v>1.69</v>
      </c>
      <c r="E48">
        <f>ROUND($A$32*D48/100, 1)</f>
        <v>3</v>
      </c>
      <c r="F48">
        <f>SUM($D$32:D48)</f>
        <v>91.470000000000013</v>
      </c>
      <c r="G48" t="str" cm="1">
        <f t="array" ref="G48">_xlfn.IFS(F48&lt;$J$31,$I$31,F48&lt;$J$32,$I$32,F48&lt;$J$33,$I$33,F48&lt;$J$34,$I$34,F48&lt;$J$35,$I$35)</f>
        <v>E-Grade</v>
      </c>
    </row>
    <row r="49" spans="3:7" x14ac:dyDescent="0.25">
      <c r="C49">
        <v>2.7</v>
      </c>
      <c r="D49">
        <v>4.5199999999999996</v>
      </c>
      <c r="E49">
        <f>ROUND($A$32*D49/100, 1)</f>
        <v>8</v>
      </c>
      <c r="F49">
        <f>SUM($D$32:D49)</f>
        <v>95.990000000000009</v>
      </c>
      <c r="G49" t="str" cm="1">
        <f t="array" ref="G49">_xlfn.IFS(F49&lt;$J$31,$I$31,F49&lt;$J$32,$I$32,F49&lt;$J$33,$I$33,F49&lt;$J$34,$I$34,F49&lt;$J$35,$I$35)</f>
        <v>E-Grade</v>
      </c>
    </row>
    <row r="50" spans="3:7" x14ac:dyDescent="0.25">
      <c r="C50">
        <v>2.8</v>
      </c>
      <c r="D50">
        <v>1.1299999999999999</v>
      </c>
      <c r="E50">
        <f>ROUND($A$32*D50/100, 1)</f>
        <v>2</v>
      </c>
      <c r="F50">
        <f>SUM($D$32:D50)</f>
        <v>97.12</v>
      </c>
      <c r="G50" t="str" cm="1">
        <f t="array" ref="G50">_xlfn.IFS(F50&lt;$J$31,$I$31,F50&lt;$J$32,$I$32,F50&lt;$J$33,$I$33,F50&lt;$J$34,$I$34,F50&lt;$J$35,$I$35)</f>
        <v>E-Grade</v>
      </c>
    </row>
    <row r="51" spans="3:7" x14ac:dyDescent="0.25">
      <c r="C51">
        <v>2.9</v>
      </c>
      <c r="D51">
        <v>2.2599999999999998</v>
      </c>
      <c r="E51">
        <f>ROUND($A$32*D51/100, 1)</f>
        <v>4</v>
      </c>
      <c r="F51">
        <f>SUM($D$32:D51)</f>
        <v>99.38000000000001</v>
      </c>
      <c r="G51" t="str" cm="1">
        <f t="array" ref="G51">_xlfn.IFS(F51&lt;$J$31,$I$31,F51&lt;$J$32,$I$32,F51&lt;$J$33,$I$33,F51&lt;$J$34,$I$34,F51&lt;$J$35,$I$35)</f>
        <v>E-Grade</v>
      </c>
    </row>
    <row r="52" spans="3:7" x14ac:dyDescent="0.25">
      <c r="C52">
        <v>3</v>
      </c>
      <c r="D52">
        <v>0</v>
      </c>
      <c r="E52">
        <f>ROUND($A$32*D52/100, 1)</f>
        <v>0</v>
      </c>
      <c r="F52">
        <f>SUM($D$32:D52)</f>
        <v>99.38000000000001</v>
      </c>
      <c r="G52" t="str" cm="1">
        <f t="array" ref="G52">_xlfn.IFS(F52&lt;$J$31,$I$31,F52&lt;$J$32,$I$32,F52&lt;$J$33,$I$33,F52&lt;$J$34,$I$34,F52&lt;$J$35,$I$35)</f>
        <v>E-Grade</v>
      </c>
    </row>
    <row r="53" spans="3:7" x14ac:dyDescent="0.25">
      <c r="C53">
        <v>3.1</v>
      </c>
      <c r="D53">
        <v>0.56000000000000005</v>
      </c>
      <c r="E53">
        <f>ROUND($A$32*D53/100, 1)</f>
        <v>1</v>
      </c>
      <c r="F53">
        <f>SUM($D$32:D53)</f>
        <v>99.940000000000012</v>
      </c>
      <c r="G53" t="str" cm="1">
        <f t="array" ref="G53">_xlfn.IFS(F53&lt;$J$31,$I$31,F53&lt;$J$32,$I$32,F53&lt;$J$33,$I$33,F53&lt;$J$34,$I$34,F53&lt;$J$35,$I$35)</f>
        <v>E-Grade</v>
      </c>
    </row>
    <row r="54" spans="3:7" x14ac:dyDescent="0.25">
      <c r="C54">
        <v>3.2</v>
      </c>
      <c r="D54">
        <v>0</v>
      </c>
      <c r="E54">
        <f>ROUND($A$32*D54/100, 1)</f>
        <v>0</v>
      </c>
      <c r="F54">
        <f>SUM($D$32:D54)</f>
        <v>99.940000000000012</v>
      </c>
      <c r="G54" t="str" cm="1">
        <f t="array" ref="G54">_xlfn.IFS(F54&lt;$J$31,$I$31,F54&lt;$J$32,$I$32,F54&lt;$J$33,$I$33,F54&lt;$J$34,$I$34,F54&lt;$J$35,$I$35)</f>
        <v>E-Grade</v>
      </c>
    </row>
    <row r="55" spans="3:7" x14ac:dyDescent="0.25">
      <c r="C55">
        <v>3.3</v>
      </c>
      <c r="D55">
        <v>0</v>
      </c>
      <c r="E55">
        <f>ROUND($A$32*D55/100, 1)</f>
        <v>0</v>
      </c>
      <c r="F55">
        <f>SUM($D$32:D55)</f>
        <v>99.940000000000012</v>
      </c>
      <c r="G55" t="str" cm="1">
        <f t="array" ref="G55">_xlfn.IFS(F55&lt;$J$31,$I$31,F55&lt;$J$32,$I$32,F55&lt;$J$33,$I$33,F55&lt;$J$34,$I$34,F55&lt;$J$35,$I$35)</f>
        <v>E-Grade</v>
      </c>
    </row>
    <row r="56" spans="3:7" x14ac:dyDescent="0.25">
      <c r="C56">
        <v>3.4</v>
      </c>
      <c r="D56">
        <v>0</v>
      </c>
      <c r="E56">
        <f>ROUND($A$32*D56/100, 1)</f>
        <v>0</v>
      </c>
      <c r="F56">
        <f>SUM($D$32:D56)</f>
        <v>99.940000000000012</v>
      </c>
      <c r="G56" t="str" cm="1">
        <f t="array" ref="G56">_xlfn.IFS(F56&lt;$J$31,$I$31,F56&lt;$J$32,$I$32,F56&lt;$J$33,$I$33,F56&lt;$J$34,$I$34,F56&lt;$J$35,$I$35)</f>
        <v>E-Grade</v>
      </c>
    </row>
    <row r="57" spans="3:7" x14ac:dyDescent="0.25">
      <c r="C57">
        <v>3.5</v>
      </c>
      <c r="D57">
        <v>0</v>
      </c>
      <c r="E57">
        <f>ROUND($A$32*D57/100, 1)</f>
        <v>0</v>
      </c>
      <c r="F57">
        <f>SUM($D$32:D57)</f>
        <v>99.940000000000012</v>
      </c>
      <c r="G57" t="str" cm="1">
        <f t="array" ref="G57">_xlfn.IFS(F57&lt;$J$31,$I$31,F57&lt;$J$32,$I$32,F57&lt;$J$33,$I$33,F57&lt;$J$34,$I$34,F57&lt;$J$35,$I$35)</f>
        <v>E-Grade</v>
      </c>
    </row>
    <row r="58" spans="3:7" x14ac:dyDescent="0.25">
      <c r="C58">
        <v>3.6</v>
      </c>
      <c r="D58">
        <v>0</v>
      </c>
      <c r="E58">
        <f>ROUND($A$32*D58/100, 1)</f>
        <v>0</v>
      </c>
      <c r="F58">
        <f>SUM($D$32:D58)</f>
        <v>99.940000000000012</v>
      </c>
      <c r="G58" t="str" cm="1">
        <f t="array" ref="G58">_xlfn.IFS(F58&lt;$J$31,$I$31,F58&lt;$J$32,$I$32,F58&lt;$J$33,$I$33,F58&lt;$J$34,$I$34,F58&lt;$J$35,$I$35)</f>
        <v>E-Grade</v>
      </c>
    </row>
    <row r="59" spans="3:7" x14ac:dyDescent="0.25">
      <c r="C59">
        <v>3.7</v>
      </c>
      <c r="D59">
        <v>0</v>
      </c>
      <c r="E59">
        <f>ROUND($A$32*D59/100, 1)</f>
        <v>0</v>
      </c>
      <c r="F59">
        <f>SUM($D$32:D59)</f>
        <v>99.940000000000012</v>
      </c>
      <c r="G59" t="str" cm="1">
        <f t="array" ref="G59">_xlfn.IFS(F59&lt;$J$31,$I$31,F59&lt;$J$32,$I$32,F59&lt;$J$33,$I$33,F59&lt;$J$34,$I$34,F59&lt;$J$35,$I$35)</f>
        <v>E-Grade</v>
      </c>
    </row>
    <row r="60" spans="3:7" x14ac:dyDescent="0.25">
      <c r="C60">
        <v>3.8</v>
      </c>
      <c r="D60">
        <v>0</v>
      </c>
      <c r="E60">
        <f>ROUND($A$32*D60/100, 1)</f>
        <v>0</v>
      </c>
      <c r="F60">
        <f>SUM($D$32:D60)</f>
        <v>99.940000000000012</v>
      </c>
      <c r="G60" t="str" cm="1">
        <f t="array" ref="G60">_xlfn.IFS(F60&lt;$J$31,$I$31,F60&lt;$J$32,$I$32,F60&lt;$J$33,$I$33,F60&lt;$J$34,$I$34,F60&lt;$J$35,$I$35)</f>
        <v>E-Grade</v>
      </c>
    </row>
    <row r="61" spans="3:7" x14ac:dyDescent="0.25">
      <c r="C61">
        <v>3.9</v>
      </c>
      <c r="D61">
        <v>0</v>
      </c>
      <c r="E61">
        <f>ROUND($A$32*D61/100, 1)</f>
        <v>0</v>
      </c>
      <c r="F61">
        <f>SUM($D$32:D61)</f>
        <v>99.940000000000012</v>
      </c>
      <c r="G61" t="str" cm="1">
        <f t="array" ref="G61">_xlfn.IFS(F61&lt;$J$31,$I$31,F61&lt;$J$32,$I$32,F61&lt;$J$33,$I$33,F61&lt;$J$34,$I$34,F61&lt;$J$35,$I$35)</f>
        <v>E-Grade</v>
      </c>
    </row>
    <row r="62" spans="3:7" x14ac:dyDescent="0.25">
      <c r="C62">
        <v>4</v>
      </c>
      <c r="D62">
        <v>0</v>
      </c>
      <c r="E62">
        <f>ROUND($A$32*D62/100, 1)</f>
        <v>0</v>
      </c>
      <c r="F62">
        <f>SUM($D$32:D62)</f>
        <v>99.940000000000012</v>
      </c>
      <c r="G62" t="str" cm="1">
        <f t="array" ref="G62">_xlfn.IFS(F62&lt;$J$31,$I$31,F62&lt;$J$32,$I$32,F62&lt;$J$33,$I$33,F62&lt;$J$34,$I$34,F62&lt;$J$35,$I$35)</f>
        <v>E-Grade</v>
      </c>
    </row>
    <row r="63" spans="3:7" x14ac:dyDescent="0.25">
      <c r="D63">
        <f>SUM(Table5[Prozent])</f>
        <v>99.940000000000012</v>
      </c>
      <c r="E63">
        <f>SUM(Table5[Abselut])</f>
        <v>177</v>
      </c>
    </row>
  </sheetData>
  <mergeCells count="3">
    <mergeCell ref="A6:E6"/>
    <mergeCell ref="B13:C13"/>
    <mergeCell ref="B22:D22"/>
  </mergeCells>
  <pageMargins left="0.7" right="0.7" top="0.78740157499999996" bottom="0.78740157499999996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4F9F4-1ECE-428C-ACE3-A0A170C30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Shium</dc:creator>
  <cp:lastModifiedBy>shium rahman</cp:lastModifiedBy>
  <cp:lastPrinted>2023-07-13T14:45:06Z</cp:lastPrinted>
  <dcterms:created xsi:type="dcterms:W3CDTF">2023-02-11T09:56:42Z</dcterms:created>
  <dcterms:modified xsi:type="dcterms:W3CDTF">2024-03-01T02:32:50Z</dcterms:modified>
</cp:coreProperties>
</file>