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800" yWindow="0" windowWidth="30240" windowHeight="17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" i="1" l="1"/>
  <c r="N23" i="1"/>
  <c r="N22" i="1"/>
  <c r="N21" i="1"/>
  <c r="N20" i="1"/>
  <c r="N18" i="1"/>
  <c r="N19" i="1"/>
  <c r="N9" i="1"/>
  <c r="N10" i="1"/>
  <c r="N11" i="1"/>
  <c r="N12" i="1"/>
  <c r="N13" i="1"/>
  <c r="N8" i="1"/>
  <c r="N7" i="1"/>
  <c r="N6" i="1"/>
  <c r="N5" i="1"/>
  <c r="O19" i="1"/>
  <c r="Q19" i="1"/>
  <c r="O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18" i="1"/>
  <c r="Q18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5" i="1"/>
  <c r="P5" i="1"/>
  <c r="Q5" i="1"/>
</calcChain>
</file>

<file path=xl/sharedStrings.xml><?xml version="1.0" encoding="utf-8"?>
<sst xmlns="http://schemas.openxmlformats.org/spreadsheetml/2006/main" count="38" uniqueCount="21">
  <si>
    <t>time(h)</t>
  </si>
  <si>
    <t>AVFA</t>
  </si>
  <si>
    <t>FA</t>
  </si>
  <si>
    <t>VF</t>
  </si>
  <si>
    <t>VFA</t>
  </si>
  <si>
    <t>AVF</t>
  </si>
  <si>
    <t>F</t>
  </si>
  <si>
    <t>NH4</t>
  </si>
  <si>
    <t>bac abundance (/mL)</t>
  </si>
  <si>
    <t>hydrolysis%</t>
  </si>
  <si>
    <t>remineralization%</t>
  </si>
  <si>
    <t>other DON%</t>
  </si>
  <si>
    <t>incorporation%</t>
  </si>
  <si>
    <t>CTR NH4</t>
  </si>
  <si>
    <t>PSE</t>
  </si>
  <si>
    <t>ALT</t>
  </si>
  <si>
    <t>20 fgC per cell, C/N=4</t>
  </si>
  <si>
    <t>based on N since other fractions are based on N</t>
  </si>
  <si>
    <t>AV</t>
  </si>
  <si>
    <t>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</si>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</sst>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 applyFill="1"/>
    <xf numFmtId="0" fontId="4" fillId="0" borderId="0" xfId="0" applyFont="1"/>
    <xf numFmtId="2" fontId="4" fillId="0" borderId="0" xfId="0" applyNumberFormat="1" applyFont="1"/>
    <xf numFmtId="1" fontId="4" fillId="0" borderId="0" xfId="0" applyNumberFormat="1" applyFon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0" fontId="0" fillId="0" borderId="0" xfId="0" applyNumberFormat="1"/>
    <xf numFmtId="0" fontId="1" fillId="0" borderId="0" xfId="0" applyNumberFormat="1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zoomScale="125" zoomScaleNormal="125" zoomScalePageLayoutView="125" workbookViewId="0">
      <selection activeCell="E46" sqref="E46"/>
    </sheetView>
  </sheetViews>
  <sheetFormatPr baseColWidth="10" defaultRowHeight="15" x14ac:dyDescent="0"/>
  <cols>
    <col min="1" max="1" width="11.6640625" bestFit="1" customWidth="1"/>
    <col min="8" max="8" width="12.6640625" bestFit="1" customWidth="1"/>
    <col min="16" max="16" width="12.6640625" bestFit="1" customWidth="1"/>
  </cols>
  <sheetData>
    <row r="1" spans="1:17">
      <c r="N1" s="5" t="s">
        <v>17</v>
      </c>
      <c r="P1" t="s">
        <v>16</v>
      </c>
    </row>
    <row r="2" spans="1:17">
      <c r="A2" s="1" t="s">
        <v>14</v>
      </c>
    </row>
    <row r="3" spans="1:17">
      <c r="A3" t="s">
        <v>0</v>
      </c>
      <c r="B3" t="s">
        <v>1</v>
      </c>
      <c r="C3" t="s">
        <v>18</v>
      </c>
      <c r="D3" t="s">
        <v>2</v>
      </c>
      <c r="E3" t="s">
        <v>3</v>
      </c>
      <c r="F3" t="s">
        <v>4</v>
      </c>
      <c r="G3" t="s">
        <v>5</v>
      </c>
      <c r="H3" t="s">
        <v>19</v>
      </c>
      <c r="I3" t="s">
        <v>20</v>
      </c>
      <c r="J3" t="s">
        <v>6</v>
      </c>
      <c r="K3" t="s">
        <v>7</v>
      </c>
      <c r="L3" t="s">
        <v>13</v>
      </c>
      <c r="M3" t="s">
        <v>8</v>
      </c>
      <c r="N3" t="s">
        <v>9</v>
      </c>
      <c r="O3" t="s">
        <v>10</v>
      </c>
      <c r="P3" t="s">
        <v>12</v>
      </c>
      <c r="Q3" t="s">
        <v>11</v>
      </c>
    </row>
    <row r="4" spans="1:17">
      <c r="A4" s="3">
        <v>0</v>
      </c>
      <c r="B4">
        <v>4.3908833006498966</v>
      </c>
      <c r="C4" s="8">
        <v>2.7396E-3</v>
      </c>
      <c r="D4">
        <v>1.2871660874151066E-2</v>
      </c>
      <c r="E4">
        <v>0</v>
      </c>
      <c r="F4">
        <v>4.1204375772323481E-3</v>
      </c>
      <c r="G4">
        <v>5.9226768870182167E-3</v>
      </c>
      <c r="H4">
        <v>4.7800000000000002E-2</v>
      </c>
      <c r="I4" s="8">
        <v>5.8887999999999996E-3</v>
      </c>
      <c r="J4" s="2">
        <v>5.6763817000000001E-2</v>
      </c>
      <c r="K4">
        <v>1.4271621999999999</v>
      </c>
      <c r="L4" s="2">
        <v>1.4751126999999999</v>
      </c>
      <c r="M4" s="4">
        <v>2647683</v>
      </c>
    </row>
    <row r="5" spans="1:17">
      <c r="A5" s="3">
        <v>2.96</v>
      </c>
      <c r="B5">
        <v>0.9707713135125513</v>
      </c>
      <c r="C5" s="8">
        <v>1.15E-2</v>
      </c>
      <c r="D5">
        <v>0</v>
      </c>
      <c r="E5">
        <v>2.9241657351703695E-2</v>
      </c>
      <c r="F5">
        <v>1.06155048425484E-2</v>
      </c>
      <c r="G5">
        <v>1.1600951701669793E-2</v>
      </c>
      <c r="H5">
        <v>1.2164999999999999</v>
      </c>
      <c r="I5" s="8">
        <v>1.6989000000000001</v>
      </c>
      <c r="J5" s="2">
        <v>2.6015249890000001</v>
      </c>
      <c r="K5">
        <v>5.8314944500000001</v>
      </c>
      <c r="L5" s="2">
        <v>2.0119020000000001</v>
      </c>
      <c r="M5" s="4">
        <v>4268758</v>
      </c>
      <c r="N5">
        <f>((C5-C$4)*2+0+(E5-E$4)*2+(F5-F$4)*3+(G5-G$4)*3+(H5-H$4)+(I5-I$4)+(J5-J$4))/(B$4-B5)/4*100</f>
        <v>40.342220764258833</v>
      </c>
      <c r="O5">
        <f>(K5-K$4-(L5-L$4))/(B$4-B5)/4*100</f>
        <v>28.270587078328081</v>
      </c>
      <c r="P5">
        <f>(M5-M$4)*20/1000000000/4/14*1000</f>
        <v>0.57895535714285706</v>
      </c>
      <c r="Q5">
        <f>100-SUM(N5:P5)</f>
        <v>30.808236800270222</v>
      </c>
    </row>
    <row r="6" spans="1:17">
      <c r="A6" s="3">
        <v>5.76</v>
      </c>
      <c r="B6">
        <v>1.8159023231268119E-2</v>
      </c>
      <c r="C6" s="8">
        <v>1.3891000000000001E-3</v>
      </c>
      <c r="D6">
        <v>0</v>
      </c>
      <c r="E6">
        <v>0</v>
      </c>
      <c r="F6">
        <v>0</v>
      </c>
      <c r="G6">
        <v>0</v>
      </c>
      <c r="H6">
        <v>1.3279000000000001</v>
      </c>
      <c r="I6" s="8">
        <v>1.3315999999999999</v>
      </c>
      <c r="J6" s="2">
        <v>3.7353395250000001</v>
      </c>
      <c r="K6">
        <v>8.8090753999999993</v>
      </c>
      <c r="L6" s="2">
        <v>0.72908410000000001</v>
      </c>
      <c r="M6" s="4">
        <v>6969688</v>
      </c>
      <c r="N6">
        <f>(0+(E6-E$4)*2+(H6-H$4)+(I6-I$4)+(J6-J$4))/(B$4-B6)/4*100</f>
        <v>35.929471590819652</v>
      </c>
      <c r="O6">
        <f t="shared" ref="O6:O13" si="0">(K6-K$4-(L6-L$4))/(B$4-B6)/4*100</f>
        <v>46.469553557114558</v>
      </c>
      <c r="P6">
        <f t="shared" ref="P6:P13" si="1">(M6-M$4)*20/1000000000/4/14*1000</f>
        <v>1.5435732142857144</v>
      </c>
      <c r="Q6">
        <f t="shared" ref="Q6:Q13" si="2">100-SUM(N6:P6)</f>
        <v>16.057401637780075</v>
      </c>
    </row>
    <row r="7" spans="1:17" s="5" customFormat="1">
      <c r="A7" s="6">
        <v>7.43</v>
      </c>
      <c r="B7" s="5">
        <v>0</v>
      </c>
      <c r="C7" s="9">
        <v>1.5544999999999999E-3</v>
      </c>
      <c r="D7" s="5">
        <v>0</v>
      </c>
      <c r="E7" s="5">
        <v>0</v>
      </c>
      <c r="F7" s="5">
        <v>0</v>
      </c>
      <c r="G7" s="5">
        <v>0</v>
      </c>
      <c r="H7" s="5">
        <v>1.1957</v>
      </c>
      <c r="I7" s="9">
        <v>0.5988</v>
      </c>
      <c r="J7" s="5">
        <v>3.8191580709999999</v>
      </c>
      <c r="K7" s="5">
        <v>10.488172049999999</v>
      </c>
      <c r="L7" s="5">
        <v>0.65309534999999996</v>
      </c>
      <c r="M7" s="7">
        <v>7430818</v>
      </c>
      <c r="N7" s="5">
        <f>((H7-H$4)+(I7-I$4)+(J7-J$4))/(B$4-B7)/4*100</f>
        <v>31.333134344435138</v>
      </c>
      <c r="O7" s="5">
        <f t="shared" si="0"/>
        <v>56.270154108497984</v>
      </c>
      <c r="P7" s="5">
        <f t="shared" si="1"/>
        <v>1.7082625</v>
      </c>
      <c r="Q7" s="5">
        <f t="shared" si="2"/>
        <v>10.688449047066868</v>
      </c>
    </row>
    <row r="8" spans="1:17">
      <c r="A8" s="3">
        <v>15.62</v>
      </c>
      <c r="B8">
        <v>0</v>
      </c>
      <c r="C8" s="8">
        <v>4.7380000000000002E-4</v>
      </c>
      <c r="D8">
        <v>0</v>
      </c>
      <c r="E8">
        <v>0</v>
      </c>
      <c r="F8">
        <v>0</v>
      </c>
      <c r="G8">
        <v>0</v>
      </c>
      <c r="H8">
        <v>0.49690000000000001</v>
      </c>
      <c r="I8" s="8">
        <v>3.3156000000000001E-3</v>
      </c>
      <c r="J8" s="2">
        <v>3.4976914099999998</v>
      </c>
      <c r="K8">
        <v>12.25915685</v>
      </c>
      <c r="L8" s="2">
        <v>1.0316595500000001</v>
      </c>
      <c r="M8" s="4">
        <v>8436527</v>
      </c>
      <c r="N8">
        <f>((H8-H$4)+(J8-J$4))/(B$4-B8)/4*100</f>
        <v>22.148320318739938</v>
      </c>
      <c r="O8">
        <f t="shared" si="0"/>
        <v>64.19806123252647</v>
      </c>
      <c r="P8">
        <f t="shared" si="1"/>
        <v>2.0674442857142861</v>
      </c>
      <c r="Q8">
        <f t="shared" si="2"/>
        <v>11.586174163019308</v>
      </c>
    </row>
    <row r="9" spans="1:17">
      <c r="A9" s="3">
        <v>22.98</v>
      </c>
      <c r="B9">
        <v>0</v>
      </c>
      <c r="C9" s="8">
        <v>1.2237000000000001E-3</v>
      </c>
      <c r="D9">
        <v>0</v>
      </c>
      <c r="E9">
        <v>0</v>
      </c>
      <c r="F9">
        <v>0</v>
      </c>
      <c r="G9">
        <v>0</v>
      </c>
      <c r="H9">
        <v>0.23930000000000001</v>
      </c>
      <c r="I9" s="8">
        <v>1.1685000000000001E-3</v>
      </c>
      <c r="J9" s="2">
        <v>3.3039791169999999</v>
      </c>
      <c r="K9">
        <v>12.27850615</v>
      </c>
      <c r="L9" s="2">
        <v>1.1308575999999999</v>
      </c>
      <c r="M9" s="4">
        <v>7595091</v>
      </c>
      <c r="N9">
        <f t="shared" ref="N9:N13" si="3">((H9-H$4)+(J9-J$4))/(B$4-B9)/4*100</f>
        <v>19.578721777296117</v>
      </c>
      <c r="O9">
        <f t="shared" si="0"/>
        <v>63.743433174043453</v>
      </c>
      <c r="P9">
        <f t="shared" si="1"/>
        <v>1.7669314285714284</v>
      </c>
      <c r="Q9">
        <f t="shared" si="2"/>
        <v>14.910913620089005</v>
      </c>
    </row>
    <row r="10" spans="1:17">
      <c r="A10" s="3">
        <v>29.88</v>
      </c>
      <c r="B10">
        <v>0</v>
      </c>
      <c r="C10" s="8">
        <v>6.6779999999999997E-4</v>
      </c>
      <c r="D10">
        <v>0</v>
      </c>
      <c r="E10">
        <v>0</v>
      </c>
      <c r="F10">
        <v>0</v>
      </c>
      <c r="G10">
        <v>0</v>
      </c>
      <c r="H10">
        <v>0.13950000000000001</v>
      </c>
      <c r="I10" s="8">
        <v>2.7546E-4</v>
      </c>
      <c r="J10" s="2">
        <v>3.4049860110000001</v>
      </c>
      <c r="K10">
        <v>12.956139199999999</v>
      </c>
      <c r="L10" s="2">
        <v>1.32050285</v>
      </c>
      <c r="M10" s="4">
        <v>7698704</v>
      </c>
      <c r="N10">
        <f t="shared" si="3"/>
        <v>19.585593367346242</v>
      </c>
      <c r="O10">
        <f t="shared" si="0"/>
        <v>66.521847940428671</v>
      </c>
      <c r="P10">
        <f t="shared" si="1"/>
        <v>1.8039360714285715</v>
      </c>
      <c r="Q10">
        <f t="shared" si="2"/>
        <v>12.088622620796528</v>
      </c>
    </row>
    <row r="11" spans="1:17">
      <c r="A11" s="3">
        <v>44.9</v>
      </c>
      <c r="B11">
        <v>0</v>
      </c>
      <c r="C11" s="8">
        <v>2.2011000000000001E-4</v>
      </c>
      <c r="D11">
        <v>0</v>
      </c>
      <c r="E11">
        <v>0</v>
      </c>
      <c r="F11">
        <v>0</v>
      </c>
      <c r="G11">
        <v>0</v>
      </c>
      <c r="H11">
        <v>0.1008</v>
      </c>
      <c r="I11" s="8">
        <v>7.5162999999999998E-4</v>
      </c>
      <c r="J11" s="2">
        <v>3.471529753</v>
      </c>
      <c r="K11">
        <v>13.86121575</v>
      </c>
      <c r="L11" s="2">
        <v>2.1533281500000001</v>
      </c>
      <c r="M11" s="4">
        <v>7682410</v>
      </c>
      <c r="N11">
        <f t="shared" si="3"/>
        <v>19.744124920643724</v>
      </c>
      <c r="O11">
        <f t="shared" si="0"/>
        <v>66.93321875726015</v>
      </c>
      <c r="P11">
        <f t="shared" si="1"/>
        <v>1.7981167857142857</v>
      </c>
      <c r="Q11">
        <f t="shared" si="2"/>
        <v>11.524539536381837</v>
      </c>
    </row>
    <row r="12" spans="1:17">
      <c r="A12" s="3">
        <v>63.58</v>
      </c>
      <c r="B12">
        <v>0</v>
      </c>
      <c r="C12" s="8">
        <v>5.9318999999999995E-4</v>
      </c>
      <c r="D12">
        <v>0</v>
      </c>
      <c r="E12">
        <v>0</v>
      </c>
      <c r="F12">
        <v>0</v>
      </c>
      <c r="G12">
        <v>0</v>
      </c>
      <c r="H12">
        <v>5.9700000000000003E-2</v>
      </c>
      <c r="I12" s="8">
        <v>1.0077E-3</v>
      </c>
      <c r="J12" s="2">
        <v>3.2126426619999999</v>
      </c>
      <c r="K12">
        <v>13.878342400000001</v>
      </c>
      <c r="L12" s="2">
        <v>2.7956657499999999</v>
      </c>
      <c r="M12" s="4">
        <v>7309774</v>
      </c>
      <c r="N12">
        <f t="shared" si="3"/>
        <v>18.036113852827377</v>
      </c>
      <c r="O12">
        <f t="shared" si="0"/>
        <v>63.373508175180568</v>
      </c>
      <c r="P12">
        <f t="shared" si="1"/>
        <v>1.6650325000000001</v>
      </c>
      <c r="Q12">
        <f t="shared" si="2"/>
        <v>16.92534547199206</v>
      </c>
    </row>
    <row r="13" spans="1:17">
      <c r="A13" s="3">
        <v>71.98</v>
      </c>
      <c r="B13">
        <v>0</v>
      </c>
      <c r="C13" s="8">
        <v>1.3891000000000001E-3</v>
      </c>
      <c r="D13">
        <v>0</v>
      </c>
      <c r="E13">
        <v>0</v>
      </c>
      <c r="F13">
        <v>0</v>
      </c>
      <c r="G13">
        <v>0</v>
      </c>
      <c r="H13">
        <v>4.9599999999999998E-2</v>
      </c>
      <c r="I13" s="8">
        <v>5.0756E-4</v>
      </c>
      <c r="J13" s="2">
        <v>3.0514440610000002</v>
      </c>
      <c r="K13">
        <v>13.784608800000001</v>
      </c>
      <c r="L13" s="2">
        <v>2.5769715500000001</v>
      </c>
      <c r="M13" s="4">
        <v>7259169</v>
      </c>
      <c r="N13">
        <f t="shared" si="3"/>
        <v>17.060805530612082</v>
      </c>
      <c r="O13">
        <f t="shared" si="0"/>
        <v>64.084985749530489</v>
      </c>
      <c r="P13">
        <f t="shared" si="1"/>
        <v>1.6469592857142856</v>
      </c>
      <c r="Q13">
        <f t="shared" si="2"/>
        <v>17.207249434143137</v>
      </c>
    </row>
    <row r="15" spans="1:17">
      <c r="A15" t="s">
        <v>15</v>
      </c>
    </row>
    <row r="16" spans="1:17">
      <c r="A16" t="s">
        <v>0</v>
      </c>
      <c r="B16" t="s">
        <v>1</v>
      </c>
      <c r="C16" t="s">
        <v>18</v>
      </c>
      <c r="D16" t="s">
        <v>2</v>
      </c>
      <c r="E16" t="s">
        <v>3</v>
      </c>
      <c r="F16" t="s">
        <v>4</v>
      </c>
      <c r="G16" t="s">
        <v>5</v>
      </c>
      <c r="H16" t="s">
        <v>19</v>
      </c>
      <c r="I16" t="s">
        <v>20</v>
      </c>
      <c r="J16" t="s">
        <v>6</v>
      </c>
      <c r="K16" t="s">
        <v>7</v>
      </c>
      <c r="L16" t="s">
        <v>13</v>
      </c>
      <c r="M16" t="s">
        <v>8</v>
      </c>
      <c r="N16" t="s">
        <v>9</v>
      </c>
      <c r="O16" t="s">
        <v>10</v>
      </c>
      <c r="P16" t="s">
        <v>12</v>
      </c>
      <c r="Q16" t="s">
        <v>11</v>
      </c>
    </row>
    <row r="17" spans="1:17">
      <c r="A17" s="3">
        <v>0</v>
      </c>
      <c r="B17">
        <v>4.2764745904361101</v>
      </c>
      <c r="C17">
        <v>7.5499999999999998E-2</v>
      </c>
      <c r="D17">
        <v>7.7444878996397876E-2</v>
      </c>
      <c r="E17">
        <v>0</v>
      </c>
      <c r="F17">
        <v>0</v>
      </c>
      <c r="G17">
        <v>0</v>
      </c>
      <c r="H17" s="8">
        <v>9.6585000000000004E-3</v>
      </c>
      <c r="I17" s="8">
        <v>3.359E-3</v>
      </c>
      <c r="J17" s="2">
        <v>2.5945945000000002E-2</v>
      </c>
      <c r="K17">
        <v>2.4296836000000002</v>
      </c>
      <c r="L17" s="2">
        <v>2.7810624000000002</v>
      </c>
      <c r="M17" s="4">
        <v>651403</v>
      </c>
    </row>
    <row r="18" spans="1:17">
      <c r="A18" s="3">
        <v>2.79</v>
      </c>
      <c r="B18">
        <v>3.1366879905981344</v>
      </c>
      <c r="C18">
        <v>0.112</v>
      </c>
      <c r="D18">
        <v>5.0521827736319011E-2</v>
      </c>
      <c r="E18">
        <v>0</v>
      </c>
      <c r="F18">
        <v>0</v>
      </c>
      <c r="G18">
        <v>0</v>
      </c>
      <c r="H18" s="8">
        <v>0.6663</v>
      </c>
      <c r="I18" s="8">
        <v>0.88180000000000003</v>
      </c>
      <c r="J18" s="2">
        <v>1.0013018810000001</v>
      </c>
      <c r="K18">
        <v>3.8194116999999999</v>
      </c>
      <c r="L18" s="2">
        <v>2.7329476000000001</v>
      </c>
      <c r="M18" s="4">
        <v>410379</v>
      </c>
      <c r="N18">
        <f>((C18-C$17)*2+(E18-E$17)*2+(F18-F$17)*3+(G18-G$17)*3+(H18-H$17)+(I18-I$17)+(J18-J$17))/(B$17-B18)/4*100</f>
        <v>56.664958957388258</v>
      </c>
      <c r="O18">
        <f>(K18-K$17-(L18-L$17))/(B$17-B18)/4*100</f>
        <v>31.537546155666192</v>
      </c>
      <c r="P18">
        <v>0</v>
      </c>
      <c r="Q18">
        <f>100-SUM(N18:P18)</f>
        <v>11.797494886945543</v>
      </c>
    </row>
    <row r="19" spans="1:17">
      <c r="A19" s="3">
        <v>12.03</v>
      </c>
      <c r="B19">
        <v>0.99150680391878865</v>
      </c>
      <c r="C19">
        <v>0.1842</v>
      </c>
      <c r="D19">
        <v>0.14596783341165437</v>
      </c>
      <c r="E19">
        <v>0</v>
      </c>
      <c r="F19">
        <v>0</v>
      </c>
      <c r="G19">
        <v>0</v>
      </c>
      <c r="H19" s="8">
        <v>1.8586</v>
      </c>
      <c r="I19" s="8">
        <v>2.5707</v>
      </c>
      <c r="J19" s="2">
        <v>2.785487469</v>
      </c>
      <c r="K19">
        <v>6.8589666499999993</v>
      </c>
      <c r="L19" s="2">
        <v>1.9173027</v>
      </c>
      <c r="M19" s="4">
        <v>437516</v>
      </c>
      <c r="N19">
        <f t="shared" ref="N19" si="4">((C19-C$17)*2+(D19-D$17)*2+(E19-E$17)*2+(F19-F$17)*3+(G19-G$17)*3+(H19-H$17)+(I19-I$17)+(J19-J$17))/(B$17-B19)/4*100</f>
        <v>57.308552337540597</v>
      </c>
      <c r="O19">
        <f t="shared" ref="O19:O26" si="5">(K19-K$17-(L19-L$17))/(B$17-B19)/4*100</f>
        <v>40.28230331302283</v>
      </c>
      <c r="P19">
        <v>0</v>
      </c>
      <c r="Q19">
        <f t="shared" ref="Q19:Q26" si="6">100-SUM(N19:P19)</f>
        <v>2.4091443494365734</v>
      </c>
    </row>
    <row r="20" spans="1:17">
      <c r="A20" s="3">
        <v>16.23</v>
      </c>
      <c r="B20">
        <v>0.17958471073657559</v>
      </c>
      <c r="C20">
        <v>0.1235</v>
      </c>
      <c r="D20">
        <v>4.7297638644896917E-2</v>
      </c>
      <c r="E20">
        <v>0</v>
      </c>
      <c r="F20">
        <v>0</v>
      </c>
      <c r="G20">
        <v>0</v>
      </c>
      <c r="H20" s="8">
        <v>2.2138</v>
      </c>
      <c r="I20" s="8">
        <v>3.1459999999999999</v>
      </c>
      <c r="J20" s="2">
        <v>3.3042067780000002</v>
      </c>
      <c r="K20">
        <v>7.8140471999999992</v>
      </c>
      <c r="L20" s="2">
        <v>2.1106969000000002</v>
      </c>
      <c r="M20" s="4">
        <v>516139</v>
      </c>
      <c r="N20">
        <f>((C20-C$17)*2+(E20-E$17)*2+(F20-F$17)*3+(G20-G$17)*3+(H20-H$17)+(I20-I$17)+(J20-J$17))/(B$17-B20)/4*100</f>
        <v>53.217462447633579</v>
      </c>
      <c r="O20">
        <f t="shared" si="5"/>
        <v>36.947106694286177</v>
      </c>
      <c r="P20">
        <v>0</v>
      </c>
      <c r="Q20">
        <f t="shared" si="6"/>
        <v>9.8354308580802439</v>
      </c>
    </row>
    <row r="21" spans="1:17" s="5" customFormat="1">
      <c r="A21" s="6">
        <v>20.09</v>
      </c>
      <c r="B21" s="5">
        <v>0</v>
      </c>
      <c r="C21" s="5">
        <v>1.0999999999999999E-2</v>
      </c>
      <c r="D21" s="5">
        <v>0</v>
      </c>
      <c r="E21" s="5">
        <v>0</v>
      </c>
      <c r="F21" s="5">
        <v>0</v>
      </c>
      <c r="G21" s="5">
        <v>0</v>
      </c>
      <c r="H21" s="9">
        <v>1.8935999999999999</v>
      </c>
      <c r="I21" s="9">
        <v>2.9479000000000002</v>
      </c>
      <c r="J21" s="5">
        <v>3.073565592</v>
      </c>
      <c r="K21" s="5">
        <v>7.7660850999999997</v>
      </c>
      <c r="L21" s="5">
        <v>2.1931080500000002</v>
      </c>
      <c r="M21" s="7">
        <v>869821</v>
      </c>
      <c r="N21" s="5">
        <f>((E21-E$17)*2+(F21-F$17)*3+(G21-G$17)*3+(H21-H$17)+(I21-I$17)+(J21-J$17))/(B$17-B21)/4*100</f>
        <v>46.043195045599482</v>
      </c>
      <c r="O21" s="5">
        <f t="shared" si="5"/>
        <v>34.633409626992787</v>
      </c>
      <c r="P21" s="5">
        <f t="shared" ref="P21:P26" si="7">(M21-M$17)*20/1000000000/4/14*1000</f>
        <v>7.8006428571428574E-2</v>
      </c>
      <c r="Q21" s="5">
        <f t="shared" si="6"/>
        <v>19.245388898836296</v>
      </c>
    </row>
    <row r="22" spans="1:17">
      <c r="A22" s="3">
        <v>26.83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8">
        <v>1.3966000000000001</v>
      </c>
      <c r="I22" s="8">
        <v>2.2307999999999999</v>
      </c>
      <c r="J22" s="2">
        <v>2.4943166670000001</v>
      </c>
      <c r="K22">
        <v>8.5514100000000006</v>
      </c>
      <c r="L22" s="2">
        <v>1.81181495</v>
      </c>
      <c r="M22" s="4">
        <v>1641295</v>
      </c>
      <c r="N22">
        <f>((E22-E$17)*2+(F22-F$17)*3+(G22-G$17)*3+(H22-H$17)+(I22-I$17)+(J22-J$17))/(B$17-B22)/4*100</f>
        <v>35.559390646231378</v>
      </c>
      <c r="O22">
        <f t="shared" si="5"/>
        <v>41.453384674950627</v>
      </c>
      <c r="P22">
        <f t="shared" si="7"/>
        <v>0.35353285714285715</v>
      </c>
      <c r="Q22">
        <f t="shared" si="6"/>
        <v>22.633691821675143</v>
      </c>
    </row>
    <row r="23" spans="1:17">
      <c r="A23" s="3">
        <v>36.020000000000003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8">
        <v>0.4607</v>
      </c>
      <c r="I23" s="8">
        <v>0.83750000000000002</v>
      </c>
      <c r="J23" s="2">
        <v>1.144004485</v>
      </c>
      <c r="K23">
        <v>11.3252241</v>
      </c>
      <c r="L23" s="2">
        <v>1.8175775999999999</v>
      </c>
      <c r="M23" s="4">
        <v>941985</v>
      </c>
      <c r="N23">
        <f>((E23-E$17)*2+(F23-F$17)*3+(G23-G$17)*3+(H23-H$17)+(I23-I$17)+(J23-J$17))/(B$17-B23)/4*100</f>
        <v>14.049195132449743</v>
      </c>
      <c r="O23">
        <f t="shared" si="5"/>
        <v>57.635238392674438</v>
      </c>
      <c r="P23">
        <f t="shared" si="7"/>
        <v>0.10377928571428571</v>
      </c>
      <c r="Q23">
        <f t="shared" si="6"/>
        <v>28.211787189161541</v>
      </c>
    </row>
    <row r="24" spans="1:17">
      <c r="A24" s="3">
        <v>48.07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8">
        <v>1.29E-2</v>
      </c>
      <c r="I24" s="8">
        <v>1.2999999999999999E-2</v>
      </c>
      <c r="J24" s="2">
        <v>7.3507297999999999E-2</v>
      </c>
      <c r="K24">
        <v>12.943475100000001</v>
      </c>
      <c r="L24" s="2">
        <v>2.1812558000000002</v>
      </c>
      <c r="M24" s="4">
        <v>1693735</v>
      </c>
      <c r="N24">
        <f>((E24-E$17)*2+(F24-F$17)*3+(G24-G$17)*3+(H24-H$17)+(I24-I$17)+(J24-J$17))/(B$17-B24)/4*100</f>
        <v>0.35335094200709377</v>
      </c>
      <c r="O24">
        <f t="shared" si="5"/>
        <v>64.969391638935519</v>
      </c>
      <c r="P24">
        <f t="shared" si="7"/>
        <v>0.37226142857142852</v>
      </c>
      <c r="Q24">
        <f t="shared" si="6"/>
        <v>34.304995990485949</v>
      </c>
    </row>
    <row r="25" spans="1:17">
      <c r="A25" s="3">
        <v>59.96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8">
        <v>3.705E-3</v>
      </c>
      <c r="I25" s="8">
        <v>1.2914999999999999E-3</v>
      </c>
      <c r="J25" s="2">
        <v>2.5747980000000001E-3</v>
      </c>
      <c r="K25">
        <v>13.12655195</v>
      </c>
      <c r="L25" s="2">
        <v>2.2867753500000001</v>
      </c>
      <c r="M25" s="4">
        <v>1104771</v>
      </c>
      <c r="N25">
        <v>0</v>
      </c>
      <c r="O25">
        <f t="shared" si="5"/>
        <v>65.422786709804441</v>
      </c>
      <c r="P25">
        <f t="shared" si="7"/>
        <v>0.16191714285714287</v>
      </c>
      <c r="Q25">
        <f t="shared" si="6"/>
        <v>34.41529614733841</v>
      </c>
    </row>
    <row r="26" spans="1:17">
      <c r="A26" s="3">
        <v>72.02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8">
        <v>2.4816E-3</v>
      </c>
      <c r="I26" s="8">
        <v>8.3818E-4</v>
      </c>
      <c r="J26" s="2">
        <v>3.3371569999999999E-3</v>
      </c>
      <c r="K26">
        <v>13.61847685</v>
      </c>
      <c r="L26" s="2">
        <v>2.3417189999999999</v>
      </c>
      <c r="M26" s="4">
        <v>1417115</v>
      </c>
      <c r="N26">
        <v>0</v>
      </c>
      <c r="O26">
        <f t="shared" si="5"/>
        <v>67.9773514614416</v>
      </c>
      <c r="P26">
        <f t="shared" si="7"/>
        <v>0.27346857142857139</v>
      </c>
      <c r="Q26">
        <f t="shared" si="6"/>
        <v>31.749179967129834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Shuting Liu</dc:creator>
  <cp:lastModifiedBy>Shuting Liu</cp:lastModifiedBy>
  <dcterms:created xsi:type="dcterms:W3CDTF">2015-11-27T21:05:13Z</dcterms:created>
  <dcterms:modified xsi:type="dcterms:W3CDTF">2019-06-18T19:17:16Z</dcterms:modified>
</cp:coreProperties>
</file>