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05"/>
  <workbookPr autoCompressPictures="0"/>
  <xr:revisionPtr revIDLastSave="0" documentId="8_{05119FAD-6952-45BF-B153-B639B3292F7E}" xr6:coauthVersionLast="45" xr6:coauthVersionMax="45" xr10:uidLastSave="{00000000-0000-0000-0000-000000000000}"/>
  <bookViews>
    <workbookView xWindow="27460" yWindow="-5600" windowWidth="34020" windowHeight="21140" tabRatio="500" xr2:uid="{00000000-000D-0000-FFFF-FFFF00000000}"/>
  </bookViews>
  <sheets>
    <sheet name="Link Budget V Battery Life" sheetId="7" r:id="rId1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D7" i="7"/>
  <c r="D12" i="7"/>
  <c r="D18" i="7"/>
  <c r="D20" i="7"/>
  <c r="D25" i="7"/>
  <c r="D27" i="7"/>
  <c r="D29" i="7"/>
  <c r="D30" i="7"/>
  <c r="D38" i="7"/>
  <c r="D39" i="7" s="1"/>
  <c r="D34" i="7"/>
  <c r="D35" i="7"/>
  <c r="D49" i="7"/>
  <c r="D37" i="7"/>
  <c r="D43" i="7" l="1"/>
  <c r="D45" i="7"/>
  <c r="D44" i="7"/>
</calcChain>
</file>

<file path=xl/sharedStrings.xml><?xml version="1.0" encoding="utf-8"?>
<sst xmlns="http://schemas.openxmlformats.org/spreadsheetml/2006/main" count="92" uniqueCount="83">
  <si>
    <t>Simplified Up-Link Link Budget</t>
  </si>
  <si>
    <t>Parameter</t>
  </si>
  <si>
    <t>Value</t>
  </si>
  <si>
    <t>Unit, Notation and Comments</t>
  </si>
  <si>
    <t>Shannon Equation</t>
  </si>
  <si>
    <r>
      <rPr>
        <b/>
        <sz val="16"/>
        <color rgb="FF000000"/>
        <rFont val="Calibri"/>
      </rPr>
      <t>Shannon Minimum Eb/No</t>
    </r>
    <r>
      <rPr>
        <sz val="16"/>
        <color rgb="FF000000"/>
        <rFont val="Calibri"/>
      </rPr>
      <t xml:space="preserve"> required at the receiver</t>
    </r>
  </si>
  <si>
    <t>dB; from Shannon-Hartley Theorem</t>
  </si>
  <si>
    <t>Modulation Order</t>
  </si>
  <si>
    <t>bit/symbol; 1 is for BPSK, e.g., for modeling UL access probe, 2 is for QPSK, 4 is 16QAM.</t>
  </si>
  <si>
    <t>Signal Processing Gain</t>
  </si>
  <si>
    <t>dB; assume the time-domain coded or spreading signal with a coding gain or spreading gain of 64</t>
  </si>
  <si>
    <r>
      <rPr>
        <b/>
        <sz val="16"/>
        <color rgb="FF000000"/>
        <rFont val="Calibri"/>
      </rPr>
      <t>Shannon Minimum SNR</t>
    </r>
    <r>
      <rPr>
        <sz val="16"/>
        <color rgb="FF000000"/>
        <rFont val="Calibri"/>
      </rPr>
      <t xml:space="preserve"> required at the receiver BBIC Input</t>
    </r>
  </si>
  <si>
    <t xml:space="preserve">dB; </t>
  </si>
  <si>
    <t>Receiver Modelling</t>
  </si>
  <si>
    <t xml:space="preserve">The receiver RFIC Noise Figure </t>
  </si>
  <si>
    <t>dB; the receiver noise figure at the base station</t>
  </si>
  <si>
    <t>Receiver Antenna Connector Loss</t>
  </si>
  <si>
    <t>dB</t>
  </si>
  <si>
    <t>Receiver Antenna Gain</t>
  </si>
  <si>
    <t>dBi; assume a four-antenna receiver</t>
  </si>
  <si>
    <r>
      <rPr>
        <b/>
        <sz val="16"/>
        <color rgb="FF000000"/>
        <rFont val="Calibri"/>
      </rPr>
      <t>Shannon Minimum SNR</t>
    </r>
    <r>
      <rPr>
        <sz val="16"/>
        <color rgb="FF000000"/>
        <rFont val="Calibri"/>
      </rPr>
      <t xml:space="preserve"> required at the receiver antenna input</t>
    </r>
  </si>
  <si>
    <t>Channel and Network Modelling</t>
  </si>
  <si>
    <t>Johnson-Nyquist Equation</t>
  </si>
  <si>
    <t xml:space="preserve">K, the Boltzmann constant </t>
  </si>
  <si>
    <t>1.38e−23</t>
  </si>
  <si>
    <t>J/K</t>
  </si>
  <si>
    <t>T0, ambient temperature</t>
  </si>
  <si>
    <t>K</t>
  </si>
  <si>
    <t xml:space="preserve">Thermal Noise Power density </t>
  </si>
  <si>
    <t>dBm/Hz</t>
  </si>
  <si>
    <t>Occupied Bandwidth by the symbols</t>
  </si>
  <si>
    <t>Hz; it is 160Hz for SigFox. The system with a smaller occupied bandwith may have a higher link budget, but a shorter battery life.</t>
  </si>
  <si>
    <t>Thermal Noise Power</t>
  </si>
  <si>
    <t>dBm</t>
  </si>
  <si>
    <t>Network Co-Channel Interference</t>
  </si>
  <si>
    <t>dB; for a LTE licensed band, it is usually set to be 3 dB</t>
  </si>
  <si>
    <r>
      <rPr>
        <b/>
        <sz val="16"/>
        <color rgb="FF000000"/>
        <rFont val="Calibri"/>
      </rPr>
      <t>Shannon Minimum Signal Power</t>
    </r>
    <r>
      <rPr>
        <sz val="16"/>
        <color rgb="FF000000"/>
        <rFont val="Calibri"/>
      </rPr>
      <t xml:space="preserve"> at the receiver antenna input</t>
    </r>
  </si>
  <si>
    <t>dBm; the signal power at the base station receiver input</t>
  </si>
  <si>
    <t>Transmitter Modelling</t>
  </si>
  <si>
    <t xml:space="preserve">Transmitter Power </t>
  </si>
  <si>
    <t>dBm; It is 200 mW, the maximum LTE UE transmission power</t>
  </si>
  <si>
    <t>Transmitter Cable, Connector &amp; FEM Loss</t>
  </si>
  <si>
    <t>Transmitter antenna gain</t>
  </si>
  <si>
    <t>dBi</t>
  </si>
  <si>
    <t xml:space="preserve"> Transmitter Effective Isotropic Radiated Power (EIRP) </t>
  </si>
  <si>
    <t>Shannon Maximum Link Budget</t>
  </si>
  <si>
    <t>Friis Equation</t>
  </si>
  <si>
    <r>
      <rPr>
        <b/>
        <sz val="18"/>
        <color rgb="FF000000"/>
        <rFont val="Calibri"/>
      </rPr>
      <t xml:space="preserve">Shannon </t>
    </r>
    <r>
      <rPr>
        <b/>
        <i/>
        <sz val="18"/>
        <color rgb="FFFF0000"/>
        <rFont val="Calibri"/>
      </rPr>
      <t>Maximum</t>
    </r>
    <r>
      <rPr>
        <sz val="18"/>
        <color rgb="FF000000"/>
        <rFont val="Calibri"/>
      </rPr>
      <t xml:space="preserve"> Link budget</t>
    </r>
  </si>
  <si>
    <t>dB; RPMA claims the industry highest link budget number, 172 dB (with different assumptions). In general, the system with a larger occupied bandwith usually has a lower link budget, but a potential longer battery life. </t>
  </si>
  <si>
    <t>Maximum Battery Life</t>
  </si>
  <si>
    <t>1st Law of Thermodynamics</t>
  </si>
  <si>
    <t>Average Link Budget Design target := Shannon Maximum Link Budget - 3.18 dB</t>
  </si>
  <si>
    <t>dB; According to 3GPP COST231-Hata channel model, a 3.18 dB link budget reduction leads to the coverage area shrinkage by 40%. </t>
  </si>
  <si>
    <t>Average Transmission Power</t>
  </si>
  <si>
    <t>mw</t>
  </si>
  <si>
    <t>Power Amplify Efficiency with ET, including DC2DC Efficiency </t>
  </si>
  <si>
    <t>RFIC &amp; BBIC Power Assumption</t>
  </si>
  <si>
    <t>Power Supply Efficiency</t>
  </si>
  <si>
    <t>Symbol or Access Probe Length</t>
  </si>
  <si>
    <t>milli-second; In LoRaWAN, an access probe lasts more than 200 milli-second</t>
  </si>
  <si>
    <t>Minimum Energy Consumption Per Symbol Transmission</t>
  </si>
  <si>
    <t>milli-Joule; from battery</t>
  </si>
  <si>
    <t>Access or Communication Frequency</t>
  </si>
  <si>
    <t>symbols/hour; The bench mark usage case is the AT sends 200 symbols  every hour. Of Course, more symbols are necessary in reality</t>
  </si>
  <si>
    <t>Minimum Energy Consumption Per Year for transmitting the symbols</t>
  </si>
  <si>
    <t>Joule; from battery</t>
  </si>
  <si>
    <t>Receiver SINR</t>
  </si>
  <si>
    <t>Shannon Capacity</t>
  </si>
  <si>
    <t>bit/second</t>
  </si>
  <si>
    <t>RTC, Always On and leakage</t>
  </si>
  <si>
    <t>uw</t>
  </si>
  <si>
    <t>Battery Yearly Loss</t>
  </si>
  <si>
    <t>Engeering Headroom</t>
  </si>
  <si>
    <t>Minimum Battery Capacity Requirement for a 1 years battery Life</t>
  </si>
  <si>
    <t>Joules; assume the AT sends 200 symbols  every hour. NOTHING ELSE! This bench mark usage case is almost useless in reality.</t>
  </si>
  <si>
    <t>Minimum Battery Capacity Requirement for a 5 years battery Life</t>
  </si>
  <si>
    <t>Joules</t>
  </si>
  <si>
    <t>Minimum Battery Capacity Requirement for a 10 years battery Life</t>
  </si>
  <si>
    <t>Battery Capacity of CR2032</t>
  </si>
  <si>
    <t>Joule</t>
  </si>
  <si>
    <t>Battery Capacity of CR2450</t>
  </si>
  <si>
    <t xml:space="preserve"> Battery Capacity of CR2477</t>
  </si>
  <si>
    <t>Battery Capacity Li-FeS2 AA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</si>
</sst>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2"/>
      <color rgb="FF000000"/>
      <name val="Calibri"/>
    </font>
    <font>
      <sz val="16"/>
      <color rgb="FF000000"/>
      <name val="Calibri"/>
    </font>
    <font>
      <b/>
      <sz val="16"/>
      <color rgb="FFFF0000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sz val="14"/>
      <color rgb="FF000000"/>
      <name val="Calibri"/>
    </font>
    <font>
      <sz val="18"/>
      <color rgb="FF000000"/>
      <name val="Calibri"/>
    </font>
    <font>
      <b/>
      <sz val="20"/>
      <color rgb="FFFF0000"/>
      <name val="Calibri"/>
    </font>
    <font>
      <sz val="16"/>
      <color theme="0"/>
      <name val="Calibri"/>
    </font>
    <font>
      <b/>
      <sz val="18"/>
      <color theme="0"/>
      <name val="Calibri"/>
    </font>
    <font>
      <sz val="16"/>
      <color rgb="FFFF0000"/>
      <name val="Calibri"/>
    </font>
    <font>
      <i/>
      <sz val="12"/>
      <color rgb="FF7F7F7F"/>
      <name val="Calibri"/>
      <family val="2"/>
      <scheme val="minor"/>
    </font>
    <font>
      <b/>
      <sz val="16"/>
      <color rgb="FF000000"/>
      <name val="Calibri"/>
    </font>
    <font>
      <b/>
      <sz val="18"/>
      <color rgb="FF000000"/>
      <name val="Calibri"/>
    </font>
    <font>
      <b/>
      <i/>
      <sz val="18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8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1" fillId="0" borderId="0" xfId="0" applyFont="1" applyAlignment="1" applyProtection="1">
      <alignment horizontal="left" vertical="center" wrapText="1"/>
    </xf>
    <xf numFmtId="4" fontId="1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right" vertical="center" wrapText="1"/>
    </xf>
    <xf numFmtId="4" fontId="2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</xf>
    <xf numFmtId="0" fontId="1" fillId="2" borderId="0" xfId="0" applyFont="1" applyFill="1" applyAlignment="1" applyProtection="1">
      <alignment horizontal="left" vertical="center" wrapText="1"/>
    </xf>
    <xf numFmtId="0" fontId="11" fillId="2" borderId="0" xfId="239" applyFont="1" applyFill="1" applyProtection="1"/>
    <xf numFmtId="0" fontId="1" fillId="0" borderId="0" xfId="0" applyFont="1" applyBorder="1" applyAlignment="1" applyProtection="1">
      <alignment horizontal="right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1" fillId="0" borderId="0" xfId="239" applyFont="1" applyFill="1" applyAlignment="1" applyProtection="1">
      <alignment horizontal="left" vertical="center" wrapText="1"/>
    </xf>
    <xf numFmtId="0" fontId="2" fillId="0" borderId="0" xfId="0" applyFont="1" applyAlignment="1" applyProtection="1">
      <alignment horizontal="left" vertical="center" wrapText="1"/>
    </xf>
    <xf numFmtId="0" fontId="8" fillId="2" borderId="0" xfId="0" applyFont="1" applyFill="1" applyBorder="1" applyAlignment="1" applyProtection="1">
      <alignment horizontal="left" vertical="center" wrapText="1"/>
    </xf>
    <xf numFmtId="164" fontId="1" fillId="0" borderId="0" xfId="0" applyNumberFormat="1" applyFont="1" applyAlignment="1" applyProtection="1">
      <alignment horizontal="center" vertical="center"/>
    </xf>
    <xf numFmtId="4" fontId="10" fillId="0" borderId="0" xfId="0" applyNumberFormat="1" applyFont="1" applyAlignment="1" applyProtection="1">
      <alignment horizontal="center" vertical="center"/>
    </xf>
    <xf numFmtId="4" fontId="7" fillId="0" borderId="0" xfId="0" applyNumberFormat="1" applyFont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right" vertical="center" wrapText="1"/>
    </xf>
    <xf numFmtId="4" fontId="9" fillId="2" borderId="0" xfId="0" applyNumberFormat="1" applyFont="1" applyFill="1" applyAlignment="1" applyProtection="1">
      <alignment horizontal="center" vertical="center"/>
    </xf>
    <xf numFmtId="0" fontId="8" fillId="4" borderId="0" xfId="0" applyFont="1" applyFill="1" applyBorder="1" applyAlignment="1">
      <alignment vertical="center" wrapText="1"/>
    </xf>
    <xf numFmtId="4" fontId="1" fillId="0" borderId="0" xfId="0" applyNumberFormat="1" applyFont="1" applyBorder="1" applyAlignment="1" applyProtection="1">
      <alignment horizontal="center" vertical="center"/>
    </xf>
    <xf numFmtId="4" fontId="2" fillId="5" borderId="0" xfId="0" applyNumberFormat="1" applyFont="1" applyFill="1" applyAlignment="1" applyProtection="1">
      <alignment horizontal="center" vertical="center"/>
    </xf>
    <xf numFmtId="9" fontId="1" fillId="0" borderId="0" xfId="0" applyNumberFormat="1" applyFont="1" applyAlignment="1" applyProtection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288">
    <cellStyle name="Explanatory Text" xfId="239" builtinId="53"/>
    <cellStyle name="Followed Hyperlink" xfId="94" builtinId="9" hidden="1"/>
    <cellStyle name="Followed Hyperlink" xfId="226" builtinId="9" hidden="1"/>
    <cellStyle name="Followed Hyperlink" xfId="269" builtinId="9" hidden="1"/>
    <cellStyle name="Followed Hyperlink" xfId="200" builtinId="9" hidden="1"/>
    <cellStyle name="Followed Hyperlink" xfId="174" builtinId="9" hidden="1"/>
    <cellStyle name="Followed Hyperlink" xfId="46" builtinId="9" hidden="1"/>
    <cellStyle name="Followed Hyperlink" xfId="267" builtinId="9" hidden="1"/>
    <cellStyle name="Followed Hyperlink" xfId="160" builtinId="9" hidden="1"/>
    <cellStyle name="Followed Hyperlink" xfId="230" builtinId="9" hidden="1"/>
    <cellStyle name="Followed Hyperlink" xfId="134" builtinId="9" hidden="1"/>
    <cellStyle name="Followed Hyperlink" xfId="70" builtinId="9" hidden="1"/>
    <cellStyle name="Followed Hyperlink" xfId="4" builtinId="9" hidden="1"/>
    <cellStyle name="Followed Hyperlink" xfId="158" builtinId="9" hidden="1"/>
    <cellStyle name="Followed Hyperlink" xfId="206" builtinId="9" hidden="1"/>
    <cellStyle name="Followed Hyperlink" xfId="255" builtinId="9" hidden="1"/>
    <cellStyle name="Followed Hyperlink" xfId="172" builtinId="9" hidden="1"/>
    <cellStyle name="Followed Hyperlink" xfId="138" builtinId="9" hidden="1"/>
    <cellStyle name="Followed Hyperlink" xfId="28" builtinId="9" hidden="1"/>
    <cellStyle name="Followed Hyperlink" xfId="126" builtinId="9" hidden="1"/>
    <cellStyle name="Followed Hyperlink" xfId="100" builtinId="9" hidden="1"/>
    <cellStyle name="Followed Hyperlink" xfId="12" builtinId="9" hidden="1"/>
    <cellStyle name="Followed Hyperlink" xfId="114" builtinId="9" hidden="1"/>
    <cellStyle name="Followed Hyperlink" xfId="24" builtinId="9" hidden="1"/>
    <cellStyle name="Followed Hyperlink" xfId="210" builtinId="9" hidden="1"/>
    <cellStyle name="Followed Hyperlink" xfId="236" builtinId="9" hidden="1"/>
    <cellStyle name="Followed Hyperlink" xfId="136" builtinId="9" hidden="1"/>
    <cellStyle name="Followed Hyperlink" xfId="20" builtinId="9" hidden="1"/>
    <cellStyle name="Followed Hyperlink" xfId="281" builtinId="9" hidden="1"/>
    <cellStyle name="Followed Hyperlink" xfId="182" builtinId="9" hidden="1"/>
    <cellStyle name="Followed Hyperlink" xfId="92" builtinId="9" hidden="1"/>
    <cellStyle name="Followed Hyperlink" xfId="251" builtinId="9" hidden="1"/>
    <cellStyle name="Followed Hyperlink" xfId="154" builtinId="9" hidden="1"/>
    <cellStyle name="Followed Hyperlink" xfId="124" builtinId="9" hidden="1"/>
    <cellStyle name="Followed Hyperlink" xfId="253" builtinId="9" hidden="1"/>
    <cellStyle name="Followed Hyperlink" xfId="132" builtinId="9" hidden="1"/>
    <cellStyle name="Followed Hyperlink" xfId="26" builtinId="9" hidden="1"/>
    <cellStyle name="Followed Hyperlink" xfId="196" builtinId="9" hidden="1"/>
    <cellStyle name="Followed Hyperlink" xfId="10" builtinId="9" hidden="1"/>
    <cellStyle name="Followed Hyperlink" xfId="232" builtinId="9" hidden="1"/>
    <cellStyle name="Followed Hyperlink" xfId="110" builtinId="9" hidden="1"/>
    <cellStyle name="Followed Hyperlink" xfId="44" builtinId="9" hidden="1"/>
    <cellStyle name="Followed Hyperlink" xfId="162" builtinId="9" hidden="1"/>
    <cellStyle name="Followed Hyperlink" xfId="275" builtinId="9" hidden="1"/>
    <cellStyle name="Followed Hyperlink" xfId="156" builtinId="9" hidden="1"/>
    <cellStyle name="Followed Hyperlink" xfId="212" builtinId="9" hidden="1"/>
    <cellStyle name="Followed Hyperlink" xfId="22" builtinId="9" hidden="1"/>
    <cellStyle name="Followed Hyperlink" xfId="279" builtinId="9" hidden="1"/>
    <cellStyle name="Followed Hyperlink" xfId="190" builtinId="9" hidden="1"/>
    <cellStyle name="Followed Hyperlink" xfId="80" builtinId="9" hidden="1"/>
    <cellStyle name="Followed Hyperlink" xfId="32" builtinId="9" hidden="1"/>
    <cellStyle name="Followed Hyperlink" xfId="52" builtinId="9" hidden="1"/>
    <cellStyle name="Followed Hyperlink" xfId="243" builtinId="9" hidden="1"/>
    <cellStyle name="Followed Hyperlink" xfId="62" builtinId="9" hidden="1"/>
    <cellStyle name="Followed Hyperlink" xfId="204" builtinId="9" hidden="1"/>
    <cellStyle name="Followed Hyperlink" xfId="184" builtinId="9" hidden="1"/>
    <cellStyle name="Followed Hyperlink" xfId="72" builtinId="9" hidden="1"/>
    <cellStyle name="Followed Hyperlink" xfId="2" builtinId="9" hidden="1"/>
    <cellStyle name="Followed Hyperlink" xfId="194" builtinId="9" hidden="1"/>
    <cellStyle name="Followed Hyperlink" xfId="38" builtinId="9" hidden="1"/>
    <cellStyle name="Followed Hyperlink" xfId="98" builtinId="9" hidden="1"/>
    <cellStyle name="Followed Hyperlink" xfId="78" builtinId="9" hidden="1"/>
    <cellStyle name="Followed Hyperlink" xfId="64" builtinId="9" hidden="1"/>
    <cellStyle name="Followed Hyperlink" xfId="106" builtinId="9" hidden="1"/>
    <cellStyle name="Followed Hyperlink" xfId="166" builtinId="9" hidden="1"/>
    <cellStyle name="Followed Hyperlink" xfId="50" builtinId="9" hidden="1"/>
    <cellStyle name="Followed Hyperlink" xfId="234" builtinId="9" hidden="1"/>
    <cellStyle name="Followed Hyperlink" xfId="180" builtinId="9" hidden="1"/>
    <cellStyle name="Followed Hyperlink" xfId="120" builtinId="9" hidden="1"/>
    <cellStyle name="Followed Hyperlink" xfId="82" builtinId="9" hidden="1"/>
    <cellStyle name="Followed Hyperlink" xfId="259" builtinId="9" hidden="1"/>
    <cellStyle name="Followed Hyperlink" xfId="56" builtinId="9" hidden="1"/>
    <cellStyle name="Followed Hyperlink" xfId="265" builtinId="9" hidden="1"/>
    <cellStyle name="Followed Hyperlink" xfId="222" builtinId="9" hidden="1"/>
    <cellStyle name="Followed Hyperlink" xfId="88" builtinId="9" hidden="1"/>
    <cellStyle name="Followed Hyperlink" xfId="218" builtinId="9" hidden="1"/>
    <cellStyle name="Followed Hyperlink" xfId="283" builtinId="9" hidden="1"/>
    <cellStyle name="Followed Hyperlink" xfId="96" builtinId="9" hidden="1"/>
    <cellStyle name="Followed Hyperlink" xfId="112" builtinId="9" hidden="1"/>
    <cellStyle name="Followed Hyperlink" xfId="76" builtinId="9" hidden="1"/>
    <cellStyle name="Followed Hyperlink" xfId="90" builtinId="9" hidden="1"/>
    <cellStyle name="Followed Hyperlink" xfId="148" builtinId="9" hidden="1"/>
    <cellStyle name="Followed Hyperlink" xfId="40" builtinId="9" hidden="1"/>
    <cellStyle name="Followed Hyperlink" xfId="273" builtinId="9" hidden="1"/>
    <cellStyle name="Followed Hyperlink" xfId="238" builtinId="9" hidden="1"/>
    <cellStyle name="Followed Hyperlink" xfId="170" builtinId="9" hidden="1"/>
    <cellStyle name="Followed Hyperlink" xfId="104" builtinId="9" hidden="1"/>
    <cellStyle name="Followed Hyperlink" xfId="42" builtinId="9" hidden="1"/>
    <cellStyle name="Followed Hyperlink" xfId="6" builtinId="9" hidden="1"/>
    <cellStyle name="Followed Hyperlink" xfId="16" builtinId="9" hidden="1"/>
    <cellStyle name="Followed Hyperlink" xfId="146" builtinId="9" hidden="1"/>
    <cellStyle name="Followed Hyperlink" xfId="144" builtinId="9" hidden="1"/>
    <cellStyle name="Followed Hyperlink" xfId="249" builtinId="9" hidden="1"/>
    <cellStyle name="Followed Hyperlink" xfId="214" builtinId="9" hidden="1"/>
    <cellStyle name="Followed Hyperlink" xfId="58" builtinId="9" hidden="1"/>
    <cellStyle name="Followed Hyperlink" xfId="245" builtinId="9" hidden="1"/>
    <cellStyle name="Followed Hyperlink" xfId="202" builtinId="9" hidden="1"/>
    <cellStyle name="Followed Hyperlink" xfId="216" builtinId="9" hidden="1"/>
    <cellStyle name="Followed Hyperlink" xfId="263" builtinId="9" hidden="1"/>
    <cellStyle name="Followed Hyperlink" xfId="287" builtinId="9" hidden="1"/>
    <cellStyle name="Followed Hyperlink" xfId="60" builtinId="9" hidden="1"/>
    <cellStyle name="Followed Hyperlink" xfId="257" builtinId="9" hidden="1"/>
    <cellStyle name="Followed Hyperlink" xfId="247" builtinId="9" hidden="1"/>
    <cellStyle name="Followed Hyperlink" xfId="8" builtinId="9" hidden="1"/>
    <cellStyle name="Followed Hyperlink" xfId="116" builtinId="9" hidden="1"/>
    <cellStyle name="Followed Hyperlink" xfId="74" builtinId="9" hidden="1"/>
    <cellStyle name="Followed Hyperlink" xfId="118" builtinId="9" hidden="1"/>
    <cellStyle name="Followed Hyperlink" xfId="241" builtinId="9" hidden="1"/>
    <cellStyle name="Followed Hyperlink" xfId="84" builtinId="9" hidden="1"/>
    <cellStyle name="Followed Hyperlink" xfId="66" builtinId="9" hidden="1"/>
    <cellStyle name="Followed Hyperlink" xfId="34" builtinId="9" hidden="1"/>
    <cellStyle name="Followed Hyperlink" xfId="30" builtinId="9" hidden="1"/>
    <cellStyle name="Followed Hyperlink" xfId="285" builtinId="9" hidden="1"/>
    <cellStyle name="Followed Hyperlink" xfId="176" builtinId="9" hidden="1"/>
    <cellStyle name="Followed Hyperlink" xfId="152" builtinId="9" hidden="1"/>
    <cellStyle name="Followed Hyperlink" xfId="54" builtinId="9" hidden="1"/>
    <cellStyle name="Followed Hyperlink" xfId="186" builtinId="9" hidden="1"/>
    <cellStyle name="Followed Hyperlink" xfId="228" builtinId="9" hidden="1"/>
    <cellStyle name="Followed Hyperlink" xfId="18" builtinId="9" hidden="1"/>
    <cellStyle name="Followed Hyperlink" xfId="271" builtinId="9" hidden="1"/>
    <cellStyle name="Followed Hyperlink" xfId="198" builtinId="9" hidden="1"/>
    <cellStyle name="Followed Hyperlink" xfId="150" builtinId="9" hidden="1"/>
    <cellStyle name="Followed Hyperlink" xfId="86" builtinId="9" hidden="1"/>
    <cellStyle name="Followed Hyperlink" xfId="36" builtinId="9" hidden="1"/>
    <cellStyle name="Followed Hyperlink" xfId="108" builtinId="9" hidden="1"/>
    <cellStyle name="Followed Hyperlink" xfId="164" builtinId="9" hidden="1"/>
    <cellStyle name="Followed Hyperlink" xfId="14" builtinId="9" hidden="1"/>
    <cellStyle name="Followed Hyperlink" xfId="178" builtinId="9" hidden="1"/>
    <cellStyle name="Followed Hyperlink" xfId="130" builtinId="9" hidden="1"/>
    <cellStyle name="Followed Hyperlink" xfId="277" builtinId="9" hidden="1"/>
    <cellStyle name="Followed Hyperlink" xfId="224" builtinId="9" hidden="1"/>
    <cellStyle name="Followed Hyperlink" xfId="192" builtinId="9" hidden="1"/>
    <cellStyle name="Followed Hyperlink" xfId="128" builtinId="9" hidden="1"/>
    <cellStyle name="Followed Hyperlink" xfId="220" builtinId="9" hidden="1"/>
    <cellStyle name="Followed Hyperlink" xfId="168" builtinId="9" hidden="1"/>
    <cellStyle name="Followed Hyperlink" xfId="261" builtinId="9" hidden="1"/>
    <cellStyle name="Followed Hyperlink" xfId="48" builtinId="9" hidden="1"/>
    <cellStyle name="Followed Hyperlink" xfId="140" builtinId="9" hidden="1"/>
    <cellStyle name="Followed Hyperlink" xfId="188" builtinId="9" hidden="1"/>
    <cellStyle name="Followed Hyperlink" xfId="122" builtinId="9" hidden="1"/>
    <cellStyle name="Followed Hyperlink" xfId="102" builtinId="9" hidden="1"/>
    <cellStyle name="Followed Hyperlink" xfId="68" builtinId="9" hidden="1"/>
    <cellStyle name="Followed Hyperlink" xfId="142" builtinId="9" hidden="1"/>
    <cellStyle name="Followed Hyperlink" xfId="208" builtinId="9" hidden="1"/>
    <cellStyle name="Hyperlink" xfId="59" builtinId="8" hidden="1"/>
    <cellStyle name="Hyperlink" xfId="284" builtinId="8" hidden="1"/>
    <cellStyle name="Hyperlink" xfId="33" builtinId="8" hidden="1"/>
    <cellStyle name="Hyperlink" xfId="17" builtinId="8" hidden="1"/>
    <cellStyle name="Hyperlink" xfId="240" builtinId="8" hidden="1"/>
    <cellStyle name="Hyperlink" xfId="274" builtinId="8" hidden="1"/>
    <cellStyle name="Hyperlink" xfId="278" builtinId="8" hidden="1"/>
    <cellStyle name="Hyperlink" xfId="103" builtinId="8" hidden="1"/>
    <cellStyle name="Hyperlink" xfId="213" builtinId="8" hidden="1"/>
    <cellStyle name="Hyperlink" xfId="286" builtinId="8" hidden="1"/>
    <cellStyle name="Hyperlink" xfId="149" builtinId="8" hidden="1"/>
    <cellStyle name="Hyperlink" xfId="169" builtinId="8" hidden="1"/>
    <cellStyle name="Hyperlink" xfId="153" builtinId="8" hidden="1"/>
    <cellStyle name="Hyperlink" xfId="71" builtinId="8" hidden="1"/>
    <cellStyle name="Hyperlink" xfId="101" builtinId="8" hidden="1"/>
    <cellStyle name="Hyperlink" xfId="179" builtinId="8" hidden="1"/>
    <cellStyle name="Hyperlink" xfId="133" builtinId="8" hidden="1"/>
    <cellStyle name="Hyperlink" xfId="7" builtinId="8" hidden="1"/>
    <cellStyle name="Hyperlink" xfId="41" builtinId="8" hidden="1"/>
    <cellStyle name="Hyperlink" xfId="155" builtinId="8" hidden="1"/>
    <cellStyle name="Hyperlink" xfId="147" builtinId="8" hidden="1"/>
    <cellStyle name="Hyperlink" xfId="53" builtinId="8" hidden="1"/>
    <cellStyle name="Hyperlink" xfId="73" builtinId="8" hidden="1"/>
    <cellStyle name="Hyperlink" xfId="244" builtinId="8" hidden="1"/>
    <cellStyle name="Hyperlink" xfId="235" builtinId="8" hidden="1"/>
    <cellStyle name="Hyperlink" xfId="276" builtinId="8" hidden="1"/>
    <cellStyle name="Hyperlink" xfId="268" builtinId="8" hidden="1"/>
    <cellStyle name="Hyperlink" xfId="61" builtinId="8" hidden="1"/>
    <cellStyle name="Hyperlink" xfId="197" builtinId="8" hidden="1"/>
    <cellStyle name="Hyperlink" xfId="131" builtinId="8" hidden="1"/>
    <cellStyle name="Hyperlink" xfId="85" builtinId="8" hidden="1"/>
    <cellStyle name="Hyperlink" xfId="79" builtinId="8" hidden="1"/>
    <cellStyle name="Hyperlink" xfId="81" builtinId="8" hidden="1"/>
    <cellStyle name="Hyperlink" xfId="95" builtinId="8" hidden="1"/>
    <cellStyle name="Hyperlink" xfId="109" builtinId="8" hidden="1"/>
    <cellStyle name="Hyperlink" xfId="161" builtinId="8" hidden="1"/>
    <cellStyle name="Hyperlink" xfId="189" builtinId="8" hidden="1"/>
    <cellStyle name="Hyperlink" xfId="221" builtinId="8" hidden="1"/>
    <cellStyle name="Hyperlink" xfId="145" builtinId="8" hidden="1"/>
    <cellStyle name="Hyperlink" xfId="141" builtinId="8" hidden="1"/>
    <cellStyle name="Hyperlink" xfId="91" builtinId="8" hidden="1"/>
    <cellStyle name="Hyperlink" xfId="83" builtinId="8" hidden="1"/>
    <cellStyle name="Hyperlink" xfId="63" builtinId="8" hidden="1"/>
    <cellStyle name="Hyperlink" xfId="237" builtinId="8" hidden="1"/>
    <cellStyle name="Hyperlink" xfId="47" builtinId="8" hidden="1"/>
    <cellStyle name="Hyperlink" xfId="67" builtinId="8" hidden="1"/>
    <cellStyle name="Hyperlink" xfId="282" builtinId="8" hidden="1"/>
    <cellStyle name="Hyperlink" xfId="119" builtinId="8" hidden="1"/>
    <cellStyle name="Hyperlink" xfId="99" builtinId="8" hidden="1"/>
    <cellStyle name="Hyperlink" xfId="29" builtinId="8" hidden="1"/>
    <cellStyle name="Hyperlink" xfId="35" builtinId="8" hidden="1"/>
    <cellStyle name="Hyperlink" xfId="49" builtinId="8" hidden="1"/>
    <cellStyle name="Hyperlink" xfId="13" builtinId="8" hidden="1"/>
    <cellStyle name="Hyperlink" xfId="227" builtinId="8" hidden="1"/>
    <cellStyle name="Hyperlink" xfId="223" builtinId="8" hidden="1"/>
    <cellStyle name="Hyperlink" xfId="181" builtinId="8" hidden="1"/>
    <cellStyle name="Hyperlink" xfId="272" builtinId="8" hidden="1"/>
    <cellStyle name="Hyperlink" xfId="250" builtinId="8" hidden="1"/>
    <cellStyle name="Hyperlink" xfId="93" builtinId="8" hidden="1"/>
    <cellStyle name="Hyperlink" xfId="111" builtinId="8" hidden="1"/>
    <cellStyle name="Hyperlink" xfId="199" builtinId="8" hidden="1"/>
    <cellStyle name="Hyperlink" xfId="39" builtinId="8" hidden="1"/>
    <cellStyle name="Hyperlink" xfId="3" builtinId="8" hidden="1"/>
    <cellStyle name="Hyperlink" xfId="165" builtinId="8" hidden="1"/>
    <cellStyle name="Hyperlink" xfId="143" builtinId="8" hidden="1"/>
    <cellStyle name="Hyperlink" xfId="11" builtinId="8" hidden="1"/>
    <cellStyle name="Hyperlink" xfId="27" builtinId="8" hidden="1"/>
    <cellStyle name="Hyperlink" xfId="23" builtinId="8" hidden="1"/>
    <cellStyle name="Hyperlink" xfId="5" builtinId="8" hidden="1"/>
    <cellStyle name="Hyperlink" xfId="207" builtinId="8" hidden="1"/>
    <cellStyle name="Hyperlink" xfId="258" builtinId="8" hidden="1"/>
    <cellStyle name="Hyperlink" xfId="105" builtinId="8" hidden="1"/>
    <cellStyle name="Hyperlink" xfId="1" builtinId="8" hidden="1"/>
    <cellStyle name="Hyperlink" xfId="43" builtinId="8" hidden="1"/>
    <cellStyle name="Hyperlink" xfId="187" builtinId="8" hidden="1"/>
    <cellStyle name="Hyperlink" xfId="55" builtinId="8" hidden="1"/>
    <cellStyle name="Hyperlink" xfId="171" builtinId="8" hidden="1"/>
    <cellStyle name="Hyperlink" xfId="107" builtinId="8" hidden="1"/>
    <cellStyle name="Hyperlink" xfId="215" builtinId="8" hidden="1"/>
    <cellStyle name="Hyperlink" xfId="256" builtinId="8" hidden="1"/>
    <cellStyle name="Hyperlink" xfId="65" builtinId="8" hidden="1"/>
    <cellStyle name="Hyperlink" xfId="264" builtinId="8" hidden="1"/>
    <cellStyle name="Hyperlink" xfId="252" builtinId="8" hidden="1"/>
    <cellStyle name="Hyperlink" xfId="129" builtinId="8" hidden="1"/>
    <cellStyle name="Hyperlink" xfId="175" builtinId="8" hidden="1"/>
    <cellStyle name="Hyperlink" xfId="57" builtinId="8" hidden="1"/>
    <cellStyle name="Hyperlink" xfId="163" builtinId="8" hidden="1"/>
    <cellStyle name="Hyperlink" xfId="195" builtinId="8" hidden="1"/>
    <cellStyle name="Hyperlink" xfId="191" builtinId="8" hidden="1"/>
    <cellStyle name="Hyperlink" xfId="193" builtinId="8" hidden="1"/>
    <cellStyle name="Hyperlink" xfId="217" builtinId="8" hidden="1"/>
    <cellStyle name="Hyperlink" xfId="31" builtinId="8" hidden="1"/>
    <cellStyle name="Hyperlink" xfId="51" builtinId="8" hidden="1"/>
    <cellStyle name="Hyperlink" xfId="75" builtinId="8" hidden="1"/>
    <cellStyle name="Hyperlink" xfId="19" builtinId="8" hidden="1"/>
    <cellStyle name="Hyperlink" xfId="15" builtinId="8" hidden="1"/>
    <cellStyle name="Hyperlink" xfId="201" builtinId="8" hidden="1"/>
    <cellStyle name="Hyperlink" xfId="177" builtinId="8" hidden="1"/>
    <cellStyle name="Hyperlink" xfId="87" builtinId="8" hidden="1"/>
    <cellStyle name="Hyperlink" xfId="260" builtinId="8" hidden="1"/>
    <cellStyle name="Hyperlink" xfId="233" builtinId="8" hidden="1"/>
    <cellStyle name="Hyperlink" xfId="121" builtinId="8" hidden="1"/>
    <cellStyle name="Hyperlink" xfId="225" builtinId="8" hidden="1"/>
    <cellStyle name="Hyperlink" xfId="229" builtinId="8" hidden="1"/>
    <cellStyle name="Hyperlink" xfId="248" builtinId="8" hidden="1"/>
    <cellStyle name="Hyperlink" xfId="262" builtinId="8" hidden="1"/>
    <cellStyle name="Hyperlink" xfId="266" builtinId="8" hidden="1"/>
    <cellStyle name="Hyperlink" xfId="139" builtinId="8" hidden="1"/>
    <cellStyle name="Hyperlink" xfId="77" builtinId="8" hidden="1"/>
    <cellStyle name="Hyperlink" xfId="45" builtinId="8" hidden="1"/>
    <cellStyle name="Hyperlink" xfId="113" builtinId="8" hidden="1"/>
    <cellStyle name="Hyperlink" xfId="203" builtinId="8" hidden="1"/>
    <cellStyle name="Hyperlink" xfId="219" builtinId="8" hidden="1"/>
    <cellStyle name="Hyperlink" xfId="97" builtinId="8" hidden="1"/>
    <cellStyle name="Hyperlink" xfId="242" builtinId="8" hidden="1"/>
    <cellStyle name="Hyperlink" xfId="231" builtinId="8" hidden="1"/>
    <cellStyle name="Hyperlink" xfId="205" builtinId="8" hidden="1"/>
    <cellStyle name="Hyperlink" xfId="127" builtinId="8" hidden="1"/>
    <cellStyle name="Hyperlink" xfId="25" builtinId="8" hidden="1"/>
    <cellStyle name="Hyperlink" xfId="183" builtinId="8" hidden="1"/>
    <cellStyle name="Hyperlink" xfId="209" builtinId="8" hidden="1"/>
    <cellStyle name="Hyperlink" xfId="151" builtinId="8" hidden="1"/>
    <cellStyle name="Hyperlink" xfId="9" builtinId="8" hidden="1"/>
    <cellStyle name="Hyperlink" xfId="280" builtinId="8" hidden="1"/>
    <cellStyle name="Hyperlink" xfId="254" builtinId="8" hidden="1"/>
    <cellStyle name="Hyperlink" xfId="157" builtinId="8" hidden="1"/>
    <cellStyle name="Hyperlink" xfId="159" builtinId="8" hidden="1"/>
    <cellStyle name="Hyperlink" xfId="167" builtinId="8" hidden="1"/>
    <cellStyle name="Hyperlink" xfId="185" builtinId="8" hidden="1"/>
    <cellStyle name="Hyperlink" xfId="135" builtinId="8" hidden="1"/>
    <cellStyle name="Hyperlink" xfId="137" builtinId="8" hidden="1"/>
    <cellStyle name="Hyperlink" xfId="115" builtinId="8" hidden="1"/>
    <cellStyle name="Hyperlink" xfId="117" builtinId="8" hidden="1"/>
    <cellStyle name="Hyperlink" xfId="211" builtinId="8" hidden="1"/>
    <cellStyle name="Hyperlink" xfId="69" builtinId="8" hidden="1"/>
    <cellStyle name="Hyperlink" xfId="21" builtinId="8" hidden="1"/>
    <cellStyle name="Hyperlink" xfId="37" builtinId="8" hidden="1"/>
    <cellStyle name="Hyperlink" xfId="123" builtinId="8" hidden="1"/>
    <cellStyle name="Hyperlink" xfId="246" builtinId="8" hidden="1"/>
    <cellStyle name="Hyperlink" xfId="270" builtinId="8" hidden="1"/>
    <cellStyle name="Hyperlink" xfId="89" builtinId="8" hidden="1"/>
    <cellStyle name="Hyperlink" xfId="125" builtinId="8" hidden="1"/>
    <cellStyle name="Hyperlink" xfId="173" builtinId="8" hidden="1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4" formatCode="#,##0.0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3:E49" totalsRowShown="0" headerRowDxfId="4" dataDxfId="3">
  <autoFilter ref="C3:E49" xr:uid="{00000000-0009-0000-0100-000001000000}"/>
  <tableColumns count="3">
    <tableColumn id="1" xr3:uid="{00000000-0010-0000-0000-000001000000}" name="Parameter" dataDxfId="2"/>
    <tableColumn id="2" xr3:uid="{00000000-0010-0000-0000-000002000000}" name="Value" dataDxfId="1"/>
    <tableColumn id="3" xr3:uid="{00000000-0010-0000-0000-000003000000}" name="Unit, Notation and 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0"/>
  <sheetViews>
    <sheetView tabSelected="1" topLeftCell="B1" workbookViewId="0">
      <selection activeCell="F2" sqref="F2"/>
    </sheetView>
  </sheetViews>
  <sheetFormatPr defaultColWidth="11" defaultRowHeight="20.100000000000001"/>
  <cols>
    <col min="2" max="2" width="27.625" style="6" customWidth="1"/>
    <col min="3" max="3" width="66.25" style="3" customWidth="1"/>
    <col min="4" max="4" width="21.875" style="4" customWidth="1"/>
    <col min="5" max="5" width="60" style="3" customWidth="1"/>
  </cols>
  <sheetData>
    <row r="1" spans="2:5" ht="21" thickBot="1"/>
    <row r="2" spans="2:5" ht="23.1" customHeight="1" thickBot="1">
      <c r="B2" s="8"/>
      <c r="C2" s="35" t="s">
        <v>0</v>
      </c>
      <c r="D2" s="36"/>
      <c r="E2" s="37"/>
    </row>
    <row r="3" spans="2:5" s="2" customFormat="1" ht="26.1" customHeight="1">
      <c r="B3" s="5"/>
      <c r="C3" s="3" t="s">
        <v>1</v>
      </c>
      <c r="D3" s="4" t="s">
        <v>2</v>
      </c>
      <c r="E3" s="3" t="s">
        <v>3</v>
      </c>
    </row>
    <row r="4" spans="2:5" ht="47.1" customHeight="1">
      <c r="B4" s="34" t="s">
        <v>4</v>
      </c>
      <c r="C4" s="9" t="s">
        <v>5</v>
      </c>
      <c r="D4" s="10">
        <v>-1.59</v>
      </c>
      <c r="E4" s="9" t="s">
        <v>6</v>
      </c>
    </row>
    <row r="5" spans="2:5" ht="42.95" customHeight="1">
      <c r="B5" s="34"/>
      <c r="C5" s="11" t="s">
        <v>7</v>
      </c>
      <c r="D5" s="10">
        <v>1</v>
      </c>
      <c r="E5" s="9" t="s">
        <v>8</v>
      </c>
    </row>
    <row r="6" spans="2:5" ht="42.95" customHeight="1">
      <c r="B6" s="34"/>
      <c r="C6" s="12" t="s">
        <v>9</v>
      </c>
      <c r="D6" s="13">
        <f>10*LOG(64,10)</f>
        <v>18.061799739838868</v>
      </c>
      <c r="E6" s="14" t="s">
        <v>10</v>
      </c>
    </row>
    <row r="7" spans="2:5" ht="60.95" customHeight="1">
      <c r="B7" s="34"/>
      <c r="C7" s="9" t="s">
        <v>11</v>
      </c>
      <c r="D7" s="10">
        <f>D4+10*LOG(D5,10)-D6</f>
        <v>-19.651799739838868</v>
      </c>
      <c r="E7" s="9" t="s">
        <v>12</v>
      </c>
    </row>
    <row r="8" spans="2:5" ht="30" customHeight="1">
      <c r="C8" s="15"/>
      <c r="D8" s="29" t="s">
        <v>13</v>
      </c>
      <c r="E8" s="15"/>
    </row>
    <row r="9" spans="2:5" ht="38.1" customHeight="1">
      <c r="C9" s="11" t="s">
        <v>14</v>
      </c>
      <c r="D9" s="10">
        <v>2</v>
      </c>
      <c r="E9" s="9" t="s">
        <v>15</v>
      </c>
    </row>
    <row r="10" spans="2:5" ht="32.1" customHeight="1">
      <c r="C10" s="11" t="s">
        <v>16</v>
      </c>
      <c r="D10" s="10">
        <v>2</v>
      </c>
      <c r="E10" s="9" t="s">
        <v>17</v>
      </c>
    </row>
    <row r="11" spans="2:5" ht="41.1" customHeight="1">
      <c r="C11" s="11" t="s">
        <v>18</v>
      </c>
      <c r="D11" s="10">
        <v>6</v>
      </c>
      <c r="E11" s="9" t="s">
        <v>19</v>
      </c>
    </row>
    <row r="12" spans="2:5" ht="41.1" customHeight="1">
      <c r="C12" s="9" t="s">
        <v>20</v>
      </c>
      <c r="D12" s="10">
        <f>D7+D9+D10-D11</f>
        <v>-21.651799739838868</v>
      </c>
      <c r="E12" s="9" t="s">
        <v>17</v>
      </c>
    </row>
    <row r="13" spans="2:5" ht="24" customHeight="1">
      <c r="C13" s="16"/>
      <c r="D13" s="29" t="s">
        <v>21</v>
      </c>
      <c r="E13" s="16"/>
    </row>
    <row r="14" spans="2:5" ht="24" customHeight="1">
      <c r="B14" s="34" t="s">
        <v>22</v>
      </c>
      <c r="C14" s="17" t="s">
        <v>23</v>
      </c>
      <c r="D14" s="18" t="s">
        <v>24</v>
      </c>
      <c r="E14" s="19" t="s">
        <v>25</v>
      </c>
    </row>
    <row r="15" spans="2:5" ht="24" customHeight="1">
      <c r="B15" s="34"/>
      <c r="C15" s="17" t="s">
        <v>26</v>
      </c>
      <c r="D15" s="18">
        <v>290</v>
      </c>
      <c r="E15" s="19" t="s">
        <v>27</v>
      </c>
    </row>
    <row r="16" spans="2:5" ht="24" customHeight="1">
      <c r="B16" s="34"/>
      <c r="C16" s="17" t="s">
        <v>28</v>
      </c>
      <c r="D16" s="18">
        <v>-174</v>
      </c>
      <c r="E16" s="19" t="s">
        <v>29</v>
      </c>
    </row>
    <row r="17" spans="2:5" ht="72.95" customHeight="1">
      <c r="B17" s="34"/>
      <c r="C17" s="12" t="s">
        <v>30</v>
      </c>
      <c r="D17" s="24">
        <v>1000</v>
      </c>
      <c r="E17" s="20" t="s">
        <v>31</v>
      </c>
    </row>
    <row r="18" spans="2:5" ht="84" customHeight="1">
      <c r="B18" s="34"/>
      <c r="C18" s="9" t="s">
        <v>32</v>
      </c>
      <c r="D18" s="10">
        <f>D16+10*LOG(D17,10)</f>
        <v>-144</v>
      </c>
      <c r="E18" s="9" t="s">
        <v>33</v>
      </c>
    </row>
    <row r="19" spans="2:5" ht="21">
      <c r="B19" s="30"/>
      <c r="C19" s="9" t="s">
        <v>34</v>
      </c>
      <c r="D19" s="32">
        <v>10</v>
      </c>
      <c r="E19" s="9" t="s">
        <v>35</v>
      </c>
    </row>
    <row r="20" spans="2:5" ht="39.950000000000003">
      <c r="C20" s="9" t="s">
        <v>36</v>
      </c>
      <c r="D20" s="10">
        <f>D12+D18+D19</f>
        <v>-155.65179973983888</v>
      </c>
      <c r="E20" s="9" t="s">
        <v>37</v>
      </c>
    </row>
    <row r="21" spans="2:5" ht="23.1">
      <c r="C21" s="15"/>
      <c r="D21" s="29" t="s">
        <v>38</v>
      </c>
      <c r="E21" s="15"/>
    </row>
    <row r="22" spans="2:5" ht="47.1" customHeight="1">
      <c r="C22" s="9" t="s">
        <v>39</v>
      </c>
      <c r="D22" s="10">
        <v>23</v>
      </c>
      <c r="E22" s="9" t="s">
        <v>40</v>
      </c>
    </row>
    <row r="23" spans="2:5" ht="35.1" customHeight="1">
      <c r="C23" s="11" t="s">
        <v>41</v>
      </c>
      <c r="D23" s="10">
        <v>1.5</v>
      </c>
      <c r="E23" s="9" t="s">
        <v>17</v>
      </c>
    </row>
    <row r="24" spans="2:5" ht="35.1" customHeight="1">
      <c r="C24" s="11" t="s">
        <v>42</v>
      </c>
      <c r="D24" s="10">
        <v>0</v>
      </c>
      <c r="E24" s="9" t="s">
        <v>43</v>
      </c>
    </row>
    <row r="25" spans="2:5" s="1" customFormat="1">
      <c r="B25" s="6"/>
      <c r="C25" s="11" t="s">
        <v>44</v>
      </c>
      <c r="D25" s="10">
        <f>D22-D23+D24</f>
        <v>21.5</v>
      </c>
      <c r="E25" s="9" t="s">
        <v>33</v>
      </c>
    </row>
    <row r="26" spans="2:5" s="1" customFormat="1" ht="23.1">
      <c r="B26" s="6"/>
      <c r="C26" s="15"/>
      <c r="D26" s="29" t="s">
        <v>45</v>
      </c>
      <c r="E26" s="15"/>
    </row>
    <row r="27" spans="2:5" s="1" customFormat="1" ht="105">
      <c r="B27" s="7" t="s">
        <v>46</v>
      </c>
      <c r="C27" s="25" t="s">
        <v>47</v>
      </c>
      <c r="D27" s="24">
        <f>D25-D20</f>
        <v>177.15179973983888</v>
      </c>
      <c r="E27" s="20" t="s">
        <v>48</v>
      </c>
    </row>
    <row r="28" spans="2:5" s="1" customFormat="1" ht="23.1">
      <c r="C28" s="21"/>
      <c r="D28" s="29" t="s">
        <v>49</v>
      </c>
      <c r="E28" s="21"/>
    </row>
    <row r="29" spans="2:5" s="1" customFormat="1" ht="63" customHeight="1">
      <c r="B29" s="34" t="s">
        <v>50</v>
      </c>
      <c r="C29" s="26" t="s">
        <v>51</v>
      </c>
      <c r="D29" s="27">
        <f>D27-3.18</f>
        <v>173.97179973983887</v>
      </c>
      <c r="E29" s="26" t="s">
        <v>52</v>
      </c>
    </row>
    <row r="30" spans="2:5" ht="20.100000000000001" customHeight="1">
      <c r="B30" s="34"/>
      <c r="C30" s="28" t="s">
        <v>53</v>
      </c>
      <c r="D30" s="27">
        <f>POWER(10,(D20+D29+D23-D24)/10)</f>
        <v>95.940063151593165</v>
      </c>
      <c r="E30" s="26" t="s">
        <v>54</v>
      </c>
    </row>
    <row r="31" spans="2:5" ht="42">
      <c r="B31" s="34"/>
      <c r="C31" s="11" t="s">
        <v>55</v>
      </c>
      <c r="D31" s="33">
        <v>0.4</v>
      </c>
      <c r="E31" s="9"/>
    </row>
    <row r="32" spans="2:5" ht="21">
      <c r="B32" s="34"/>
      <c r="C32" s="11" t="s">
        <v>56</v>
      </c>
      <c r="D32" s="10">
        <v>500</v>
      </c>
      <c r="E32" s="9" t="s">
        <v>54</v>
      </c>
    </row>
    <row r="33" spans="2:5">
      <c r="B33" s="34"/>
      <c r="C33" s="11" t="s">
        <v>57</v>
      </c>
      <c r="D33" s="33">
        <v>0.8</v>
      </c>
      <c r="E33" s="9"/>
    </row>
    <row r="34" spans="2:5" ht="39.950000000000003">
      <c r="B34" s="34"/>
      <c r="C34" s="9" t="s">
        <v>58</v>
      </c>
      <c r="D34" s="10">
        <f>POWER(10,D6/10)/D17*1000</f>
        <v>63.999999999999972</v>
      </c>
      <c r="E34" s="9" t="s">
        <v>59</v>
      </c>
    </row>
    <row r="35" spans="2:5">
      <c r="B35" s="34"/>
      <c r="C35" s="14" t="s">
        <v>60</v>
      </c>
      <c r="D35" s="23">
        <f>(D30/D31+D32)/D33*D34/1000</f>
        <v>59.188012630318603</v>
      </c>
      <c r="E35" s="14" t="s">
        <v>61</v>
      </c>
    </row>
    <row r="36" spans="2:5" ht="63">
      <c r="B36" s="34"/>
      <c r="C36" s="11" t="s">
        <v>62</v>
      </c>
      <c r="D36" s="10">
        <v>200</v>
      </c>
      <c r="E36" s="9" t="s">
        <v>63</v>
      </c>
    </row>
    <row r="37" spans="2:5" ht="39" customHeight="1">
      <c r="B37" s="34"/>
      <c r="C37" s="14" t="s">
        <v>64</v>
      </c>
      <c r="D37" s="23">
        <f>D35*D36*24*365/1000</f>
        <v>103697.39812831819</v>
      </c>
      <c r="E37" s="14" t="s">
        <v>65</v>
      </c>
    </row>
    <row r="38" spans="2:5" ht="39" customHeight="1">
      <c r="B38" s="34"/>
      <c r="C38" s="11" t="s">
        <v>66</v>
      </c>
      <c r="D38" s="10">
        <f>10*LOG(D30,10)-D29-D18-D19</f>
        <v>-20.151799739838879</v>
      </c>
      <c r="E38" s="9" t="s">
        <v>17</v>
      </c>
    </row>
    <row r="39" spans="2:5" ht="39" customHeight="1">
      <c r="B39" s="34"/>
      <c r="C39" s="14" t="s">
        <v>67</v>
      </c>
      <c r="D39" s="10">
        <f>D17*LOG(1+POWER(10,D38/10),2)</f>
        <v>13.864559300501583</v>
      </c>
      <c r="E39" s="9" t="s">
        <v>68</v>
      </c>
    </row>
    <row r="40" spans="2:5" ht="39" customHeight="1">
      <c r="B40" s="34"/>
      <c r="C40" s="11" t="s">
        <v>69</v>
      </c>
      <c r="D40" s="10">
        <v>50</v>
      </c>
      <c r="E40" s="9" t="s">
        <v>70</v>
      </c>
    </row>
    <row r="41" spans="2:5" ht="39.950000000000003" customHeight="1">
      <c r="B41" s="34"/>
      <c r="C41" s="11" t="s">
        <v>71</v>
      </c>
      <c r="D41" s="22">
        <v>0.02</v>
      </c>
      <c r="E41" s="9"/>
    </row>
    <row r="42" spans="2:5">
      <c r="B42" s="34"/>
      <c r="C42" s="11" t="s">
        <v>72</v>
      </c>
      <c r="D42" s="22">
        <v>0.1</v>
      </c>
      <c r="E42" s="9"/>
    </row>
    <row r="43" spans="2:5" ht="63">
      <c r="B43" s="34"/>
      <c r="C43" s="9" t="s">
        <v>73</v>
      </c>
      <c r="D43" s="10">
        <f>(D37+D40*365*24*60*60/1000000)/(1-D41)/(1-D42)</f>
        <v>119358.50127927233</v>
      </c>
      <c r="E43" s="9" t="s">
        <v>74</v>
      </c>
    </row>
    <row r="44" spans="2:5" ht="42">
      <c r="B44" s="34"/>
      <c r="C44" s="9" t="s">
        <v>75</v>
      </c>
      <c r="D44" s="10">
        <f>(D37+D40*5*365*24*60*60/1000000)/D41*(1-POWER(1-D41,5))/POWER(1-D41,5)/(1-D42)/(1-D41)</f>
        <v>672345.08177995484</v>
      </c>
      <c r="E44" s="9" t="s">
        <v>76</v>
      </c>
    </row>
    <row r="45" spans="2:5" ht="42">
      <c r="B45" s="34"/>
      <c r="C45" s="9" t="s">
        <v>77</v>
      </c>
      <c r="D45" s="10">
        <f>(D37+D40*10*365*24*60*60/1000000)/D41*(1-POWER(1-D41,10))/POWER(1-D41,10)/(1-D42)/(1-D41)</f>
        <v>1516215.9730054322</v>
      </c>
      <c r="E45" s="9" t="s">
        <v>76</v>
      </c>
    </row>
    <row r="46" spans="2:5">
      <c r="B46" s="34"/>
      <c r="C46" s="11" t="s">
        <v>78</v>
      </c>
      <c r="D46" s="10">
        <v>2430</v>
      </c>
      <c r="E46" s="9" t="s">
        <v>79</v>
      </c>
    </row>
    <row r="47" spans="2:5">
      <c r="B47" s="34"/>
      <c r="C47" s="11" t="s">
        <v>80</v>
      </c>
      <c r="D47" s="10">
        <v>6480</v>
      </c>
      <c r="E47" s="9" t="s">
        <v>79</v>
      </c>
    </row>
    <row r="48" spans="2:5" ht="24" customHeight="1">
      <c r="B48" s="34"/>
      <c r="C48" s="11" t="s">
        <v>81</v>
      </c>
      <c r="D48" s="10">
        <v>9360</v>
      </c>
      <c r="E48" s="9" t="s">
        <v>79</v>
      </c>
    </row>
    <row r="49" spans="2:5">
      <c r="B49" s="34"/>
      <c r="C49" s="17" t="s">
        <v>82</v>
      </c>
      <c r="D49" s="31">
        <f>5.1*60*60</f>
        <v>18360</v>
      </c>
      <c r="E49" s="9" t="s">
        <v>79</v>
      </c>
    </row>
    <row r="50" spans="2:5" ht="21"/>
  </sheetData>
  <mergeCells count="4">
    <mergeCell ref="B4:B7"/>
    <mergeCell ref="C2:E2"/>
    <mergeCell ref="B14:B18"/>
    <mergeCell ref="B29:B49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Bottom Line of Link Budget and Battery Life Tradeoff</dc:title>
  <dc:subject>Internet of Things</dc:subject>
  <dc:creator>Shu Wang, shuwang1@outlook.com</dc:creator>
  <cp:keywords>IoT; Link Budget; Battery Life; </cp:keywords>
  <dc:description/>
  <cp:lastModifiedBy/>
  <cp:revision/>
  <dcterms:created xsi:type="dcterms:W3CDTF">2016-04-03T19:05:20Z</dcterms:created>
  <dcterms:modified xsi:type="dcterms:W3CDTF">2020-10-12T03:56:19Z</dcterms:modified>
  <cp:category>Communication Theory; Information Theory</cp:category>
  <cp:contentStatus/>
</cp:coreProperties>
</file>