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8220"/>
  </bookViews>
  <sheets>
    <sheet name="Examples" sheetId="1" r:id="rId1"/>
    <sheet name="Math" sheetId="2" r:id="rId2"/>
  </sheets>
  <calcPr calcId="125725"/>
</workbook>
</file>

<file path=xl/calcChain.xml><?xml version="1.0" encoding="utf-8"?>
<calcChain xmlns="http://schemas.openxmlformats.org/spreadsheetml/2006/main">
  <c r="L26" i="1"/>
  <c r="F26"/>
  <c r="E26"/>
  <c r="L25"/>
  <c r="G25"/>
  <c r="L24"/>
  <c r="G24"/>
  <c r="L40"/>
  <c r="F40"/>
  <c r="E40"/>
  <c r="L39"/>
  <c r="E41" s="1"/>
  <c r="G39"/>
  <c r="L38"/>
  <c r="G38"/>
  <c r="L12"/>
  <c r="F12"/>
  <c r="E12"/>
  <c r="L11"/>
  <c r="E13" s="1"/>
  <c r="G11"/>
  <c r="L10"/>
  <c r="G10"/>
  <c r="L54"/>
  <c r="F54"/>
  <c r="E54"/>
  <c r="L53"/>
  <c r="G53"/>
  <c r="L52"/>
  <c r="G52"/>
  <c r="L47"/>
  <c r="F47"/>
  <c r="E47"/>
  <c r="L46"/>
  <c r="G46"/>
  <c r="L45"/>
  <c r="G45"/>
  <c r="L33"/>
  <c r="F33"/>
  <c r="E33"/>
  <c r="L32"/>
  <c r="G32"/>
  <c r="L31"/>
  <c r="G31"/>
  <c r="L19"/>
  <c r="F19"/>
  <c r="E19"/>
  <c r="L18"/>
  <c r="G18"/>
  <c r="L17"/>
  <c r="G17"/>
  <c r="F5"/>
  <c r="E5"/>
  <c r="G4"/>
  <c r="G3"/>
  <c r="L5"/>
  <c r="L4"/>
  <c r="L3"/>
  <c r="E55" l="1"/>
  <c r="F55" s="1"/>
  <c r="E48"/>
  <c r="E45" s="1"/>
  <c r="H45" s="1"/>
  <c r="E27"/>
  <c r="F27"/>
  <c r="G27" s="1"/>
  <c r="E24"/>
  <c r="H24" s="1"/>
  <c r="E25"/>
  <c r="H25" s="1"/>
  <c r="E39"/>
  <c r="H39" s="1"/>
  <c r="F41"/>
  <c r="E38"/>
  <c r="H38" s="1"/>
  <c r="F13"/>
  <c r="E10"/>
  <c r="H10" s="1"/>
  <c r="G13"/>
  <c r="E11"/>
  <c r="H11" s="1"/>
  <c r="E34"/>
  <c r="E20"/>
  <c r="F20" s="1"/>
  <c r="F34"/>
  <c r="G34" s="1"/>
  <c r="E31"/>
  <c r="H31" s="1"/>
  <c r="E32"/>
  <c r="H32" s="1"/>
  <c r="E6"/>
  <c r="E3" s="1"/>
  <c r="H3" s="1"/>
  <c r="E53" l="1"/>
  <c r="H53" s="1"/>
  <c r="E52"/>
  <c r="H52" s="1"/>
  <c r="G55"/>
  <c r="E46"/>
  <c r="H46" s="1"/>
  <c r="F48"/>
  <c r="G48"/>
  <c r="F25"/>
  <c r="F24"/>
  <c r="F38"/>
  <c r="F39"/>
  <c r="G41"/>
  <c r="F11"/>
  <c r="F10"/>
  <c r="E18"/>
  <c r="H18" s="1"/>
  <c r="E17"/>
  <c r="H17" s="1"/>
  <c r="G20"/>
  <c r="F53"/>
  <c r="F52"/>
  <c r="F45"/>
  <c r="F46"/>
  <c r="F31"/>
  <c r="F32"/>
  <c r="F18"/>
  <c r="F17"/>
  <c r="F6"/>
  <c r="F4" s="1"/>
  <c r="E4"/>
  <c r="H4" s="1"/>
  <c r="G6" l="1"/>
  <c r="F3"/>
</calcChain>
</file>

<file path=xl/sharedStrings.xml><?xml version="1.0" encoding="utf-8"?>
<sst xmlns="http://schemas.openxmlformats.org/spreadsheetml/2006/main" count="177" uniqueCount="44">
  <si>
    <t>Carrier</t>
  </si>
  <si>
    <t>Non-carrier</t>
  </si>
  <si>
    <t>Total</t>
  </si>
  <si>
    <t>Case</t>
  </si>
  <si>
    <t>Control</t>
  </si>
  <si>
    <t>Risk</t>
  </si>
  <si>
    <t>Penetrance</t>
  </si>
  <si>
    <t>Phenocopy</t>
  </si>
  <si>
    <t>Carrier Freq.</t>
  </si>
  <si>
    <t>Prevalence/Risk</t>
  </si>
  <si>
    <t>Odds Ratio</t>
  </si>
  <si>
    <t>Risk Genotype Carrier Frequency</t>
  </si>
  <si>
    <t>Relative Risk</t>
  </si>
  <si>
    <t>a</t>
  </si>
  <si>
    <t>b</t>
  </si>
  <si>
    <t>c</t>
  </si>
  <si>
    <t>Intermediate Variables</t>
  </si>
  <si>
    <t>Uni- vs. multi-factorial</t>
  </si>
  <si>
    <t>Prevalence = P(dz|a)P(a) + P(dz|A)P(A) = xf + y(1-f) where x = P(dz|a) i.e. penetrance &amp; y = P(dz|A) i.e. phenocopy</t>
  </si>
  <si>
    <t>Odds Ratio = O(dz|a)/O(dz|A) = x/(1-x) * (1-y)/y</t>
  </si>
  <si>
    <t>y = (p - xf)/(1-f)</t>
  </si>
  <si>
    <t>o * (1-x)/x = (1-y)/y =&gt; (o(1-x)+x)/x = 1/y =&gt; y = x/(x + (1-x)o)</t>
  </si>
  <si>
    <t>(p - xf)/(1-f) = x/(x + (1-x)o), which is a quadratic equation in x</t>
  </si>
  <si>
    <t>(p - xf)(x + o(1-x)) = x(1-f)</t>
  </si>
  <si>
    <t>px - fx^2 + op - opx - fox + fox^2 = x - fx</t>
  </si>
  <si>
    <t>f(o-1)x^2 - ((p+f)(o-1) + 1)x + op = 0</t>
  </si>
  <si>
    <t>x = (-b+(b^2-4ac)^0.5)/2a</t>
  </si>
  <si>
    <t>a = f(o-1)</t>
  </si>
  <si>
    <t>b = -(1 + (p+f)(o-1))</t>
  </si>
  <si>
    <t>c = op</t>
  </si>
  <si>
    <t>Odds Ratio = O(a|dz)/O(a|!dz) = y/(1-y) * (1-x)/x where y = P(a|dz) i.e. MAF in cases &amp; x = P(a|!dz) i.e. MAF in controls</t>
  </si>
  <si>
    <t>MAF = P(a|dz)P(dz) + P(a|!dz)P(!dz) = yp + x(1-p)</t>
  </si>
  <si>
    <t>Alternatively</t>
  </si>
  <si>
    <t>which leads us to the same solution for penetrance</t>
  </si>
  <si>
    <t>Goal: Given disease prevalence, risk genotype frequency and odds ratio, calculate penetrance, phenocopy, relative risk, carrier frequency among cases, etc.</t>
  </si>
  <si>
    <t>Lifetime Risk</t>
  </si>
  <si>
    <t>Prevalence</t>
  </si>
  <si>
    <t>LO-AD, APOE4: Common disease, common variant</t>
  </si>
  <si>
    <t>LO-AD, APP1: Common disease, rare variant</t>
  </si>
  <si>
    <t>SSS, MYH6: Rare disease, rare variant</t>
  </si>
  <si>
    <t>Miller syndrome, DHODH: V. rare disease, v. rare variant</t>
  </si>
  <si>
    <t>LBM kindred, Gene X: V. rare disease, v. rare variant</t>
  </si>
  <si>
    <t>T2D, locus X: Common disease, common variant</t>
  </si>
  <si>
    <t>T2D, locus TCF7L2: Common disease, common variant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</si>
</sst>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5" formatCode="0.00000000000000%"/>
    <numFmt numFmtId="170" formatCode="0.0"/>
    <numFmt numFmtId="171" formatCode="0.0%"/>
    <numFmt numFmtId="174" formatCode="#,##0.0"/>
    <numFmt numFmtId="175" formatCode="0.0E+00"/>
    <numFmt numFmtId="178" formatCode="0.0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1" applyNumberFormat="1" applyFont="1"/>
    <xf numFmtId="0" fontId="2" fillId="0" borderId="0" xfId="0" applyFont="1" applyAlignment="1">
      <alignment horizontal="right"/>
    </xf>
    <xf numFmtId="9" fontId="3" fillId="0" borderId="0" xfId="0" applyNumberFormat="1" applyFont="1"/>
    <xf numFmtId="0" fontId="3" fillId="0" borderId="0" xfId="0" applyFont="1"/>
    <xf numFmtId="165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3" fontId="0" fillId="0" borderId="0" xfId="1" applyNumberFormat="1" applyFont="1" applyBorder="1"/>
    <xf numFmtId="3" fontId="0" fillId="0" borderId="5" xfId="1" applyNumberFormat="1" applyFont="1" applyBorder="1"/>
    <xf numFmtId="0" fontId="2" fillId="0" borderId="6" xfId="0" applyFont="1" applyBorder="1" applyAlignment="1">
      <alignment horizontal="right"/>
    </xf>
    <xf numFmtId="3" fontId="0" fillId="0" borderId="7" xfId="1" applyNumberFormat="1" applyFont="1" applyBorder="1"/>
    <xf numFmtId="3" fontId="0" fillId="0" borderId="8" xfId="1" applyNumberFormat="1" applyFont="1" applyBorder="1"/>
    <xf numFmtId="3" fontId="0" fillId="0" borderId="9" xfId="1" applyNumberFormat="1" applyFont="1" applyBorder="1"/>
    <xf numFmtId="3" fontId="0" fillId="0" borderId="10" xfId="1" applyNumberFormat="1" applyFont="1" applyBorder="1"/>
    <xf numFmtId="3" fontId="0" fillId="0" borderId="11" xfId="1" applyNumberFormat="1" applyFont="1" applyBorder="1"/>
    <xf numFmtId="3" fontId="0" fillId="0" borderId="12" xfId="1" applyNumberFormat="1" applyFont="1" applyBorder="1"/>
    <xf numFmtId="3" fontId="0" fillId="0" borderId="13" xfId="1" applyNumberFormat="1" applyFont="1" applyBorder="1"/>
    <xf numFmtId="2" fontId="0" fillId="0" borderId="0" xfId="0" applyNumberFormat="1"/>
    <xf numFmtId="170" fontId="0" fillId="0" borderId="0" xfId="0" applyNumberFormat="1"/>
    <xf numFmtId="171" fontId="3" fillId="0" borderId="0" xfId="0" applyNumberFormat="1" applyFont="1"/>
    <xf numFmtId="3" fontId="3" fillId="0" borderId="0" xfId="0" applyNumberFormat="1" applyFont="1"/>
    <xf numFmtId="171" fontId="0" fillId="0" borderId="0" xfId="2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71" fontId="3" fillId="0" borderId="0" xfId="2" applyNumberFormat="1" applyFont="1"/>
    <xf numFmtId="4" fontId="3" fillId="0" borderId="0" xfId="0" applyNumberFormat="1" applyFont="1"/>
    <xf numFmtId="0" fontId="0" fillId="0" borderId="0" xfId="0" applyFont="1"/>
    <xf numFmtId="11" fontId="3" fillId="0" borderId="0" xfId="0" applyNumberFormat="1" applyFont="1"/>
    <xf numFmtId="175" fontId="3" fillId="0" borderId="0" xfId="0" applyNumberFormat="1" applyFont="1"/>
    <xf numFmtId="178" fontId="3" fillId="0" borderId="0" xfId="2" applyNumberFormat="1" applyFont="1"/>
    <xf numFmtId="178" fontId="3" fillId="0" borderId="0" xfId="0" applyNumberFormat="1" applyFont="1"/>
    <xf numFmtId="17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tabSelected="1" topLeftCell="A4" zoomScaleNormal="100" workbookViewId="0">
      <selection activeCell="B16" sqref="B16"/>
    </sheetView>
  </sheetViews>
  <sheetFormatPr defaultRowHeight="15"/>
  <cols>
    <col min="1" max="1" width="30.85546875" bestFit="1" customWidth="1"/>
    <col min="2" max="2" width="9.7109375" customWidth="1"/>
    <col min="3" max="3" width="6.5703125" customWidth="1"/>
    <col min="4" max="7" width="12.85546875" customWidth="1"/>
    <col min="8" max="8" width="12.28515625" customWidth="1"/>
    <col min="9" max="9" width="20.42578125" bestFit="1" customWidth="1"/>
  </cols>
  <sheetData>
    <row r="1" spans="1:12" ht="15.75" thickBot="1"/>
    <row r="2" spans="1:12">
      <c r="B2" s="28" t="s">
        <v>43</v>
      </c>
      <c r="D2" s="6"/>
      <c r="E2" s="7" t="s">
        <v>0</v>
      </c>
      <c r="F2" s="8" t="s">
        <v>1</v>
      </c>
      <c r="G2" s="9" t="s">
        <v>2</v>
      </c>
      <c r="H2" s="2" t="s">
        <v>8</v>
      </c>
      <c r="K2" t="s">
        <v>16</v>
      </c>
    </row>
    <row r="3" spans="1:12">
      <c r="A3" s="27" t="s">
        <v>36</v>
      </c>
      <c r="B3" s="3">
        <v>0.05</v>
      </c>
      <c r="C3" s="3"/>
      <c r="D3" s="10" t="s">
        <v>3</v>
      </c>
      <c r="E3" s="16">
        <f>ROUND(G5*B4*E6, 0)</f>
        <v>1571</v>
      </c>
      <c r="F3" s="17">
        <f>ROUND(G5*(1-B4)*F6, 0)</f>
        <v>3429</v>
      </c>
      <c r="G3" s="19">
        <f>B3*G5</f>
        <v>5000</v>
      </c>
      <c r="H3" s="25">
        <f>E3/G3</f>
        <v>0.31419999999999998</v>
      </c>
      <c r="I3" s="26" t="s">
        <v>17</v>
      </c>
      <c r="K3" t="s">
        <v>13</v>
      </c>
      <c r="L3" s="1">
        <f>B4*(B5-1)</f>
        <v>9.9999999999999978E-2</v>
      </c>
    </row>
    <row r="4" spans="1:12">
      <c r="A4" s="29" t="s">
        <v>11</v>
      </c>
      <c r="B4" s="23">
        <v>0.25</v>
      </c>
      <c r="C4" s="3"/>
      <c r="D4" s="10" t="s">
        <v>4</v>
      </c>
      <c r="E4" s="18">
        <f>ROUND(G5*B4*(1-E6), 0)</f>
        <v>23429</v>
      </c>
      <c r="F4" s="11">
        <f>ROUND(G5*(1-B4)*(1-F6), 0)</f>
        <v>71571</v>
      </c>
      <c r="G4" s="12">
        <f>(1-B3)*G5</f>
        <v>95000</v>
      </c>
      <c r="H4" s="25">
        <f>E4/G4</f>
        <v>0.24662105263157894</v>
      </c>
      <c r="I4" s="5"/>
      <c r="K4" t="s">
        <v>14</v>
      </c>
      <c r="L4" s="1">
        <f>-(1+(B3+B4)*(B5-1))</f>
        <v>-1.1199999999999999</v>
      </c>
    </row>
    <row r="5" spans="1:12" ht="15.75" thickBot="1">
      <c r="A5" s="29" t="s">
        <v>10</v>
      </c>
      <c r="B5" s="31">
        <v>1.4</v>
      </c>
      <c r="C5" s="4"/>
      <c r="D5" s="13" t="s">
        <v>2</v>
      </c>
      <c r="E5" s="20">
        <f>G5*B4</f>
        <v>25000</v>
      </c>
      <c r="F5" s="14">
        <f>G5*(1-B4)</f>
        <v>75000</v>
      </c>
      <c r="G5" s="15">
        <v>100000</v>
      </c>
      <c r="K5" t="s">
        <v>15</v>
      </c>
      <c r="L5" s="1">
        <f>B5*B3</f>
        <v>6.9999999999999993E-2</v>
      </c>
    </row>
    <row r="6" spans="1:12">
      <c r="D6" s="2" t="s">
        <v>36</v>
      </c>
      <c r="E6" s="30">
        <f>(-L4-SQRT(L4^2-4*L3*L5))/(2*L3)</f>
        <v>6.2852720037148715E-2</v>
      </c>
      <c r="F6" s="30">
        <f>(B3-E6*B4)/(1-B4)</f>
        <v>4.5715759987617101E-2</v>
      </c>
      <c r="G6" s="21">
        <f>E6/F6</f>
        <v>1.3748589119851329</v>
      </c>
    </row>
    <row r="7" spans="1:12">
      <c r="E7" s="26" t="s">
        <v>6</v>
      </c>
      <c r="F7" s="26" t="s">
        <v>7</v>
      </c>
      <c r="G7" s="26" t="s">
        <v>12</v>
      </c>
    </row>
    <row r="8" spans="1:12" ht="15.75" thickBot="1"/>
    <row r="9" spans="1:12">
      <c r="B9" s="28" t="s">
        <v>42</v>
      </c>
      <c r="D9" s="6"/>
      <c r="E9" s="7" t="s">
        <v>0</v>
      </c>
      <c r="F9" s="8" t="s">
        <v>1</v>
      </c>
      <c r="G9" s="9" t="s">
        <v>2</v>
      </c>
      <c r="H9" s="2" t="s">
        <v>8</v>
      </c>
      <c r="K9" t="s">
        <v>16</v>
      </c>
    </row>
    <row r="10" spans="1:12">
      <c r="A10" s="27" t="s">
        <v>35</v>
      </c>
      <c r="B10" s="3">
        <v>0.35</v>
      </c>
      <c r="C10" s="3"/>
      <c r="D10" s="10" t="s">
        <v>3</v>
      </c>
      <c r="E10" s="16">
        <f>ROUND(G12*B11*E13, 0)</f>
        <v>7975</v>
      </c>
      <c r="F10" s="17">
        <f>ROUND(G12*(1-B11)*F13, 0)</f>
        <v>27025</v>
      </c>
      <c r="G10" s="19">
        <f>B10*G12</f>
        <v>35000</v>
      </c>
      <c r="H10" s="25">
        <f>E10/G10</f>
        <v>0.22785714285714287</v>
      </c>
      <c r="I10" s="26" t="s">
        <v>17</v>
      </c>
      <c r="K10" t="s">
        <v>13</v>
      </c>
      <c r="L10" s="1">
        <f>B11*(B12-1)</f>
        <v>6.0000000000000012E-2</v>
      </c>
    </row>
    <row r="11" spans="1:12">
      <c r="A11" s="29" t="s">
        <v>11</v>
      </c>
      <c r="B11" s="23">
        <v>0.2</v>
      </c>
      <c r="C11" s="3"/>
      <c r="D11" s="10" t="s">
        <v>4</v>
      </c>
      <c r="E11" s="18">
        <f>ROUND(G12*B11*(1-E13), 0)</f>
        <v>12025</v>
      </c>
      <c r="F11" s="11">
        <f>ROUND(G12*(1-B11)*(1-F13), 0)</f>
        <v>52975</v>
      </c>
      <c r="G11" s="12">
        <f>(1-B10)*G12</f>
        <v>65000</v>
      </c>
      <c r="H11" s="25">
        <f>E11/G11</f>
        <v>0.185</v>
      </c>
      <c r="I11" s="5"/>
      <c r="K11" t="s">
        <v>14</v>
      </c>
      <c r="L11" s="1">
        <f>-(1+(B10+B11)*(B12-1))</f>
        <v>-1.165</v>
      </c>
    </row>
    <row r="12" spans="1:12" ht="15.75" thickBot="1">
      <c r="A12" s="29" t="s">
        <v>10</v>
      </c>
      <c r="B12" s="31">
        <v>1.3</v>
      </c>
      <c r="C12" s="4"/>
      <c r="D12" s="13" t="s">
        <v>2</v>
      </c>
      <c r="E12" s="20">
        <f>G12*B11</f>
        <v>20000</v>
      </c>
      <c r="F12" s="14">
        <f>G12*(1-B11)</f>
        <v>80000</v>
      </c>
      <c r="G12" s="15">
        <v>100000</v>
      </c>
      <c r="K12" t="s">
        <v>15</v>
      </c>
      <c r="L12" s="1">
        <f>B12*B10</f>
        <v>0.45499999999999996</v>
      </c>
    </row>
    <row r="13" spans="1:12">
      <c r="D13" s="2" t="s">
        <v>35</v>
      </c>
      <c r="E13" s="30">
        <f>(-L11-SQRT(L11^2-4*L10*L12))/(2*L10)</f>
        <v>0.398746727163444</v>
      </c>
      <c r="F13" s="30">
        <f>(B10-E13*B11)/(1-B11)</f>
        <v>0.33781331820913896</v>
      </c>
      <c r="G13" s="21">
        <f>E13/F13</f>
        <v>1.1803759818509625</v>
      </c>
    </row>
    <row r="14" spans="1:12">
      <c r="E14" s="26" t="s">
        <v>6</v>
      </c>
      <c r="F14" s="26" t="s">
        <v>7</v>
      </c>
      <c r="G14" s="26" t="s">
        <v>12</v>
      </c>
    </row>
    <row r="15" spans="1:12" ht="15.75" thickBot="1"/>
    <row r="16" spans="1:12">
      <c r="A16" s="32"/>
      <c r="B16" s="28" t="s">
        <v>37</v>
      </c>
      <c r="D16" s="6"/>
      <c r="E16" s="7" t="s">
        <v>0</v>
      </c>
      <c r="F16" s="8" t="s">
        <v>1</v>
      </c>
      <c r="G16" s="9" t="s">
        <v>2</v>
      </c>
      <c r="H16" s="2" t="s">
        <v>8</v>
      </c>
      <c r="K16" t="s">
        <v>16</v>
      </c>
    </row>
    <row r="17" spans="1:12">
      <c r="A17" s="27" t="s">
        <v>36</v>
      </c>
      <c r="B17" s="3">
        <v>0.02</v>
      </c>
      <c r="C17" s="3"/>
      <c r="D17" s="10" t="s">
        <v>3</v>
      </c>
      <c r="E17" s="16">
        <f>ROUND(G19*B18*E20, 0)</f>
        <v>1553</v>
      </c>
      <c r="F17" s="17">
        <f>ROUND(G19*(1-B18)*F20, 0)</f>
        <v>447</v>
      </c>
      <c r="G17" s="19">
        <f>B17*G19</f>
        <v>2000</v>
      </c>
      <c r="H17" s="25">
        <f>E17/G17</f>
        <v>0.77649999999999997</v>
      </c>
      <c r="I17" s="26" t="s">
        <v>17</v>
      </c>
      <c r="K17" t="s">
        <v>13</v>
      </c>
      <c r="L17" s="1">
        <f>B18*(B19-1)</f>
        <v>2.8000000000000003</v>
      </c>
    </row>
    <row r="18" spans="1:12">
      <c r="A18" s="29" t="s">
        <v>11</v>
      </c>
      <c r="B18" s="23">
        <v>0.2</v>
      </c>
      <c r="C18" s="3"/>
      <c r="D18" s="10" t="s">
        <v>4</v>
      </c>
      <c r="E18" s="18">
        <f>ROUND(G19*B18*(1-E20), 0)</f>
        <v>18447</v>
      </c>
      <c r="F18" s="11">
        <f>ROUND(G19*(1-B18)*(1-F20), 0)</f>
        <v>79553</v>
      </c>
      <c r="G18" s="12">
        <f>(1-B17)*G19</f>
        <v>98000</v>
      </c>
      <c r="H18" s="25">
        <f>E18/G18</f>
        <v>0.18823469387755101</v>
      </c>
      <c r="I18" s="5"/>
      <c r="K18" t="s">
        <v>14</v>
      </c>
      <c r="L18" s="1">
        <f>-(1+(B17+B18)*(B19-1))</f>
        <v>-4.08</v>
      </c>
    </row>
    <row r="19" spans="1:12" ht="15.75" thickBot="1">
      <c r="A19" s="29" t="s">
        <v>10</v>
      </c>
      <c r="B19" s="24">
        <v>15</v>
      </c>
      <c r="C19" s="4"/>
      <c r="D19" s="13" t="s">
        <v>2</v>
      </c>
      <c r="E19" s="20">
        <f>G19*B18</f>
        <v>20000</v>
      </c>
      <c r="F19" s="14">
        <f>G19*(1-B18)</f>
        <v>80000</v>
      </c>
      <c r="G19" s="15">
        <v>100000</v>
      </c>
      <c r="K19" t="s">
        <v>15</v>
      </c>
      <c r="L19" s="1">
        <f>B19*B17</f>
        <v>0.3</v>
      </c>
    </row>
    <row r="20" spans="1:12">
      <c r="D20" s="2" t="s">
        <v>36</v>
      </c>
      <c r="E20" s="30">
        <f>(-L18-SQRT(L18^2-4*L17*L19))/(2*L17)</f>
        <v>7.7669385720313275E-2</v>
      </c>
      <c r="F20" s="30">
        <f>(B17-E20*B18)/(1-B18)</f>
        <v>5.5826535699216809E-3</v>
      </c>
      <c r="G20" s="22">
        <f>E20/F20</f>
        <v>13.912628599915594</v>
      </c>
    </row>
    <row r="21" spans="1:12">
      <c r="E21" s="26" t="s">
        <v>6</v>
      </c>
      <c r="F21" s="26" t="s">
        <v>7</v>
      </c>
      <c r="G21" s="26" t="s">
        <v>12</v>
      </c>
    </row>
    <row r="22" spans="1:12" ht="15.75" thickBot="1"/>
    <row r="23" spans="1:12">
      <c r="B23" s="28" t="s">
        <v>38</v>
      </c>
      <c r="D23" s="6"/>
      <c r="E23" s="7" t="s">
        <v>0</v>
      </c>
      <c r="F23" s="8" t="s">
        <v>1</v>
      </c>
      <c r="G23" s="9" t="s">
        <v>2</v>
      </c>
      <c r="H23" s="2" t="s">
        <v>8</v>
      </c>
      <c r="K23" t="s">
        <v>16</v>
      </c>
    </row>
    <row r="24" spans="1:12">
      <c r="A24" s="27" t="s">
        <v>36</v>
      </c>
      <c r="B24" s="3">
        <v>0.01</v>
      </c>
      <c r="C24" s="3"/>
      <c r="D24" s="10" t="s">
        <v>3</v>
      </c>
      <c r="E24" s="16">
        <f>ROUND(G26*B25*E27, 0)</f>
        <v>10</v>
      </c>
      <c r="F24" s="17">
        <f>ROUND(G26*(1-B25)*F27, 0)</f>
        <v>990</v>
      </c>
      <c r="G24" s="19">
        <f>B24*G26</f>
        <v>1000</v>
      </c>
      <c r="H24" s="25">
        <f>E24/G24</f>
        <v>0.01</v>
      </c>
      <c r="I24" s="26" t="s">
        <v>17</v>
      </c>
      <c r="K24" t="s">
        <v>13</v>
      </c>
      <c r="L24" s="1">
        <f>B25*(B26-1)</f>
        <v>8.0000000000000002E-3</v>
      </c>
    </row>
    <row r="25" spans="1:12">
      <c r="A25" s="29" t="s">
        <v>11</v>
      </c>
      <c r="B25" s="23">
        <v>2E-3</v>
      </c>
      <c r="C25" s="3"/>
      <c r="D25" s="10" t="s">
        <v>4</v>
      </c>
      <c r="E25" s="18">
        <f>ROUND(G26*B25*(1-E27), 0)</f>
        <v>190</v>
      </c>
      <c r="F25" s="11">
        <f>ROUND(G26*(1-B25)*(1-F27), 0)</f>
        <v>98810</v>
      </c>
      <c r="G25" s="12">
        <f>(1-B24)*G26</f>
        <v>99000</v>
      </c>
      <c r="H25" s="25">
        <f>E25/G25</f>
        <v>1.9191919191919192E-3</v>
      </c>
      <c r="I25" s="5"/>
      <c r="K25" t="s">
        <v>14</v>
      </c>
      <c r="L25" s="1">
        <f>-(1+(B24+B25)*(B26-1))</f>
        <v>-1.048</v>
      </c>
    </row>
    <row r="26" spans="1:12" ht="15.75" thickBot="1">
      <c r="A26" s="29" t="s">
        <v>10</v>
      </c>
      <c r="B26" s="24">
        <v>5</v>
      </c>
      <c r="C26" s="4"/>
      <c r="D26" s="13" t="s">
        <v>2</v>
      </c>
      <c r="E26" s="20">
        <f>G26*B25</f>
        <v>200</v>
      </c>
      <c r="F26" s="14">
        <f>G26*(1-B25)</f>
        <v>99800</v>
      </c>
      <c r="G26" s="15">
        <v>100000</v>
      </c>
      <c r="K26" t="s">
        <v>15</v>
      </c>
      <c r="L26" s="1">
        <f>B26*B24</f>
        <v>0.05</v>
      </c>
    </row>
    <row r="27" spans="1:12">
      <c r="D27" s="2" t="s">
        <v>36</v>
      </c>
      <c r="E27" s="30">
        <f>(-L25-SQRT(L25^2-4*L24*L26))/(2*L24)</f>
        <v>4.7727312185719128E-2</v>
      </c>
      <c r="F27" s="30">
        <f>(B24-E27*B25)/(1-B25)</f>
        <v>9.9243941639564747E-3</v>
      </c>
      <c r="G27" s="22">
        <f>E27/F27</f>
        <v>4.809090751257715</v>
      </c>
    </row>
    <row r="28" spans="1:12">
      <c r="E28" s="26" t="s">
        <v>6</v>
      </c>
      <c r="F28" s="26" t="s">
        <v>7</v>
      </c>
      <c r="G28" s="26" t="s">
        <v>12</v>
      </c>
    </row>
    <row r="29" spans="1:12" ht="15.75" thickBot="1"/>
    <row r="30" spans="1:12">
      <c r="B30" s="28" t="s">
        <v>39</v>
      </c>
      <c r="D30" s="6"/>
      <c r="E30" s="7" t="s">
        <v>0</v>
      </c>
      <c r="F30" s="8" t="s">
        <v>1</v>
      </c>
      <c r="G30" s="9" t="s">
        <v>2</v>
      </c>
      <c r="H30" s="2" t="s">
        <v>8</v>
      </c>
      <c r="K30" t="s">
        <v>16</v>
      </c>
    </row>
    <row r="31" spans="1:12">
      <c r="A31" s="27" t="s">
        <v>36</v>
      </c>
      <c r="B31" s="23">
        <v>3.0000000000000001E-3</v>
      </c>
      <c r="C31" s="3"/>
      <c r="D31" s="10" t="s">
        <v>3</v>
      </c>
      <c r="E31" s="16">
        <f>ROUND(G33*B32*E34, 0)</f>
        <v>13</v>
      </c>
      <c r="F31" s="17">
        <f>ROUND(G33*(1-B32)*F34, 0)</f>
        <v>287</v>
      </c>
      <c r="G31" s="19">
        <f>B31*G33</f>
        <v>300</v>
      </c>
      <c r="H31" s="25">
        <f>E31/G31</f>
        <v>4.3333333333333335E-2</v>
      </c>
      <c r="I31" s="26" t="s">
        <v>17</v>
      </c>
      <c r="K31" t="s">
        <v>13</v>
      </c>
      <c r="L31" s="1">
        <f>B32*(B33-1)</f>
        <v>4.3999999999999997E-2</v>
      </c>
    </row>
    <row r="32" spans="1:12">
      <c r="A32" s="29" t="s">
        <v>11</v>
      </c>
      <c r="B32" s="23">
        <v>4.0000000000000001E-3</v>
      </c>
      <c r="C32" s="3"/>
      <c r="D32" s="10" t="s">
        <v>4</v>
      </c>
      <c r="E32" s="18">
        <f>ROUND(G33*B32*(1-E34), 0)</f>
        <v>387</v>
      </c>
      <c r="F32" s="11">
        <f>ROUND(G33*(1-B32)*(1-F34), 0)</f>
        <v>99313</v>
      </c>
      <c r="G32" s="12">
        <f>(1-B31)*G33</f>
        <v>99700</v>
      </c>
      <c r="H32" s="25">
        <f>E32/G32</f>
        <v>3.8816449348044132E-3</v>
      </c>
      <c r="I32" s="5"/>
      <c r="K32" t="s">
        <v>14</v>
      </c>
      <c r="L32" s="1">
        <f>-(1+(B31+B32)*(B33-1))</f>
        <v>-1.077</v>
      </c>
    </row>
    <row r="33" spans="1:12" ht="15.75" thickBot="1">
      <c r="A33" s="29" t="s">
        <v>10</v>
      </c>
      <c r="B33" s="24">
        <v>12</v>
      </c>
      <c r="C33" s="4"/>
      <c r="D33" s="13" t="s">
        <v>2</v>
      </c>
      <c r="E33" s="20">
        <f>G33*B32</f>
        <v>400</v>
      </c>
      <c r="F33" s="14">
        <f>G33*(1-B32)</f>
        <v>99600</v>
      </c>
      <c r="G33" s="15">
        <v>100000</v>
      </c>
      <c r="K33" t="s">
        <v>15</v>
      </c>
      <c r="L33" s="1">
        <f>B33*B31</f>
        <v>3.6000000000000004E-2</v>
      </c>
    </row>
    <row r="34" spans="1:12">
      <c r="D34" s="2" t="s">
        <v>36</v>
      </c>
      <c r="E34" s="30">
        <f>(-L32-SQRT(L32^2-4*L31*L33))/(2*L31)</f>
        <v>3.3471955766205645E-2</v>
      </c>
      <c r="F34" s="30">
        <f>(B31-E34*B32)/(1-B32)</f>
        <v>2.8776226676056E-3</v>
      </c>
      <c r="G34" s="22">
        <f>E34/F34</f>
        <v>11.631808486571607</v>
      </c>
    </row>
    <row r="35" spans="1:12">
      <c r="E35" s="26" t="s">
        <v>6</v>
      </c>
      <c r="F35" s="26" t="s">
        <v>7</v>
      </c>
      <c r="G35" s="26" t="s">
        <v>12</v>
      </c>
    </row>
    <row r="36" spans="1:12" ht="15.75" thickBot="1"/>
    <row r="37" spans="1:12">
      <c r="B37" s="28" t="s">
        <v>39</v>
      </c>
      <c r="D37" s="6"/>
      <c r="E37" s="7" t="s">
        <v>0</v>
      </c>
      <c r="F37" s="8" t="s">
        <v>1</v>
      </c>
      <c r="G37" s="9" t="s">
        <v>2</v>
      </c>
      <c r="H37" s="2" t="s">
        <v>8</v>
      </c>
      <c r="K37" t="s">
        <v>16</v>
      </c>
    </row>
    <row r="38" spans="1:12">
      <c r="A38" s="27" t="s">
        <v>35</v>
      </c>
      <c r="B38" s="3">
        <v>0.06</v>
      </c>
      <c r="C38" s="3"/>
      <c r="D38" s="10" t="s">
        <v>3</v>
      </c>
      <c r="E38" s="16">
        <f>ROUND(G40*B39*E41, 0)</f>
        <v>171</v>
      </c>
      <c r="F38" s="17">
        <f>ROUND(G40*(1-B39)*F41, 0)</f>
        <v>5829</v>
      </c>
      <c r="G38" s="19">
        <f>B38*G40</f>
        <v>6000</v>
      </c>
      <c r="H38" s="25">
        <f>E38/G38</f>
        <v>2.8500000000000001E-2</v>
      </c>
      <c r="I38" s="26" t="s">
        <v>17</v>
      </c>
      <c r="K38" t="s">
        <v>13</v>
      </c>
      <c r="L38" s="1">
        <f>B39*(B40-1)</f>
        <v>4.3999999999999997E-2</v>
      </c>
    </row>
    <row r="39" spans="1:12">
      <c r="A39" s="29" t="s">
        <v>11</v>
      </c>
      <c r="B39" s="23">
        <v>4.0000000000000001E-3</v>
      </c>
      <c r="C39" s="3"/>
      <c r="D39" s="10" t="s">
        <v>4</v>
      </c>
      <c r="E39" s="18">
        <f>ROUND(G40*B39*(1-E41), 0)</f>
        <v>229</v>
      </c>
      <c r="F39" s="11">
        <f>ROUND(G40*(1-B39)*(1-F41), 0)</f>
        <v>93771</v>
      </c>
      <c r="G39" s="12">
        <f>(1-B38)*G40</f>
        <v>94000</v>
      </c>
      <c r="H39" s="25">
        <f>E39/G39</f>
        <v>2.4361702127659573E-3</v>
      </c>
      <c r="I39" s="5"/>
      <c r="K39" t="s">
        <v>14</v>
      </c>
      <c r="L39" s="1">
        <f>-(1+(B38+B39)*(B40-1))</f>
        <v>-1.704</v>
      </c>
    </row>
    <row r="40" spans="1:12" ht="15.75" thickBot="1">
      <c r="A40" s="29" t="s">
        <v>10</v>
      </c>
      <c r="B40" s="24">
        <v>12</v>
      </c>
      <c r="C40" s="4"/>
      <c r="D40" s="13" t="s">
        <v>2</v>
      </c>
      <c r="E40" s="20">
        <f>G40*B39</f>
        <v>400</v>
      </c>
      <c r="F40" s="14">
        <f>G40*(1-B39)</f>
        <v>99600</v>
      </c>
      <c r="G40" s="15">
        <v>100000</v>
      </c>
      <c r="K40" t="s">
        <v>15</v>
      </c>
      <c r="L40" s="1">
        <f>B40*B38</f>
        <v>0.72</v>
      </c>
    </row>
    <row r="41" spans="1:12">
      <c r="D41" s="2" t="s">
        <v>35</v>
      </c>
      <c r="E41" s="30">
        <f>(-L39-SQRT(L39^2-4*L38*L40))/(2*L38)</f>
        <v>0.42724872344732606</v>
      </c>
      <c r="F41" s="30">
        <f>(B38-E41*B39)/(1-B39)</f>
        <v>5.852510552832399E-2</v>
      </c>
      <c r="G41" s="22">
        <f>E41/F41</f>
        <v>7.3002640420794025</v>
      </c>
    </row>
    <row r="42" spans="1:12">
      <c r="E42" s="26" t="s">
        <v>6</v>
      </c>
      <c r="F42" s="26" t="s">
        <v>7</v>
      </c>
      <c r="G42" s="26" t="s">
        <v>12</v>
      </c>
    </row>
    <row r="43" spans="1:12" ht="15.75" thickBot="1"/>
    <row r="44" spans="1:12">
      <c r="B44" s="28" t="s">
        <v>40</v>
      </c>
      <c r="D44" s="6"/>
      <c r="E44" s="7" t="s">
        <v>0</v>
      </c>
      <c r="F44" s="8" t="s">
        <v>1</v>
      </c>
      <c r="G44" s="9" t="s">
        <v>2</v>
      </c>
      <c r="H44" s="2" t="s">
        <v>8</v>
      </c>
      <c r="K44" t="s">
        <v>16</v>
      </c>
    </row>
    <row r="45" spans="1:12">
      <c r="A45" s="27" t="s">
        <v>9</v>
      </c>
      <c r="B45" s="35">
        <v>9.9999999999999995E-7</v>
      </c>
      <c r="C45" s="3"/>
      <c r="D45" s="10" t="s">
        <v>3</v>
      </c>
      <c r="E45" s="16">
        <f>ROUND(G47*B46*E48, 0)</f>
        <v>90</v>
      </c>
      <c r="F45" s="17">
        <f>ROUND(G47*(1-B46)*F48, 0)</f>
        <v>10</v>
      </c>
      <c r="G45" s="19">
        <f>B45*G47</f>
        <v>100</v>
      </c>
      <c r="H45" s="25">
        <f>E45/G45</f>
        <v>0.9</v>
      </c>
      <c r="I45" s="26" t="s">
        <v>17</v>
      </c>
      <c r="K45" t="s">
        <v>13</v>
      </c>
      <c r="L45" s="1">
        <f>B46*(B47-1)</f>
        <v>99.999999000000003</v>
      </c>
    </row>
    <row r="46" spans="1:12">
      <c r="A46" s="29" t="s">
        <v>11</v>
      </c>
      <c r="B46" s="36">
        <v>9.9999999999999995E-7</v>
      </c>
      <c r="C46" s="3"/>
      <c r="D46" s="10" t="s">
        <v>4</v>
      </c>
      <c r="E46" s="18">
        <f>ROUND(G47*B46*(1-E48), 0)</f>
        <v>10</v>
      </c>
      <c r="F46" s="11">
        <f>ROUND(G47*(1-B46)*(1-F48), 0)</f>
        <v>99999890</v>
      </c>
      <c r="G46" s="12">
        <f>(1-B45)*G47</f>
        <v>99999900</v>
      </c>
      <c r="H46" s="25">
        <f>E46/G46</f>
        <v>1.000001000001E-7</v>
      </c>
      <c r="I46" s="5"/>
      <c r="K46" t="s">
        <v>14</v>
      </c>
      <c r="L46" s="1">
        <f>-(1+(B45+B46)*(B47-1))</f>
        <v>-200.99999800000001</v>
      </c>
    </row>
    <row r="47" spans="1:12" ht="15.75" thickBot="1">
      <c r="A47" s="29" t="s">
        <v>10</v>
      </c>
      <c r="B47" s="34">
        <v>100000000</v>
      </c>
      <c r="C47" s="4"/>
      <c r="D47" s="13" t="s">
        <v>2</v>
      </c>
      <c r="E47" s="20">
        <f>G47*B46</f>
        <v>100</v>
      </c>
      <c r="F47" s="14">
        <f>G47*(1-B46)</f>
        <v>99999900</v>
      </c>
      <c r="G47" s="15">
        <v>100000000</v>
      </c>
      <c r="K47" t="s">
        <v>15</v>
      </c>
      <c r="L47" s="1">
        <f>B47*B45</f>
        <v>100</v>
      </c>
    </row>
    <row r="48" spans="1:12">
      <c r="D48" s="2" t="s">
        <v>5</v>
      </c>
      <c r="E48" s="30">
        <f>(-L46-SQRT(L46^2-4*L45*L47))/(2*L45)</f>
        <v>0.90487512751325305</v>
      </c>
      <c r="F48" s="30">
        <f>(B45-E48*B46)/(1-B46)</f>
        <v>9.5124967611714528E-8</v>
      </c>
      <c r="G48" s="37">
        <f>E48/F48</f>
        <v>9512488.1535499077</v>
      </c>
    </row>
    <row r="49" spans="1:12">
      <c r="E49" s="26" t="s">
        <v>6</v>
      </c>
      <c r="F49" s="26" t="s">
        <v>7</v>
      </c>
      <c r="G49" s="26" t="s">
        <v>12</v>
      </c>
    </row>
    <row r="50" spans="1:12" ht="15.75" thickBot="1"/>
    <row r="51" spans="1:12">
      <c r="B51" s="28" t="s">
        <v>41</v>
      </c>
      <c r="D51" s="6"/>
      <c r="E51" s="7" t="s">
        <v>0</v>
      </c>
      <c r="F51" s="8" t="s">
        <v>1</v>
      </c>
      <c r="G51" s="9" t="s">
        <v>2</v>
      </c>
      <c r="H51" s="2" t="s">
        <v>8</v>
      </c>
      <c r="K51" t="s">
        <v>16</v>
      </c>
    </row>
    <row r="52" spans="1:12">
      <c r="A52" s="29" t="s">
        <v>9</v>
      </c>
      <c r="B52" s="33">
        <v>1E-8</v>
      </c>
      <c r="C52" s="3"/>
      <c r="D52" s="10" t="s">
        <v>3</v>
      </c>
      <c r="E52" s="16">
        <f>ROUND(G54*B53*E55, 0)</f>
        <v>9</v>
      </c>
      <c r="F52" s="17">
        <f>ROUND(G54*(1-B53)*F55, 0)</f>
        <v>1</v>
      </c>
      <c r="G52" s="19">
        <f>B52*G54</f>
        <v>10</v>
      </c>
      <c r="H52" s="25">
        <f>E52/G52</f>
        <v>0.9</v>
      </c>
      <c r="I52" s="26" t="s">
        <v>17</v>
      </c>
      <c r="K52" t="s">
        <v>13</v>
      </c>
      <c r="L52" s="1">
        <f>B53*(B54-1)</f>
        <v>99.999999990000006</v>
      </c>
    </row>
    <row r="53" spans="1:12">
      <c r="A53" s="29" t="s">
        <v>11</v>
      </c>
      <c r="B53" s="33">
        <v>1E-8</v>
      </c>
      <c r="C53" s="3"/>
      <c r="D53" s="10" t="s">
        <v>4</v>
      </c>
      <c r="E53" s="18">
        <f>ROUND(G54*B53*(1-E55), 0)</f>
        <v>1</v>
      </c>
      <c r="F53" s="11">
        <f>ROUND(G54*(1-B53)*(1-F55), 0)</f>
        <v>999999989</v>
      </c>
      <c r="G53" s="12">
        <f>(1-B52)*G54</f>
        <v>999999990</v>
      </c>
      <c r="H53" s="25">
        <f>E53/G53</f>
        <v>1.0000000100000001E-9</v>
      </c>
      <c r="I53" s="5"/>
      <c r="K53" t="s">
        <v>14</v>
      </c>
      <c r="L53" s="1">
        <f>-(1+(B52+B53)*(B54-1))</f>
        <v>-200.99999998000001</v>
      </c>
    </row>
    <row r="54" spans="1:12" ht="15.75" thickBot="1">
      <c r="A54" s="29" t="s">
        <v>10</v>
      </c>
      <c r="B54" s="34">
        <v>10000000000</v>
      </c>
      <c r="C54" s="4"/>
      <c r="D54" s="13" t="s">
        <v>2</v>
      </c>
      <c r="E54" s="20">
        <f>G54*B53</f>
        <v>10</v>
      </c>
      <c r="F54" s="14">
        <f>G54*(1-B53)</f>
        <v>999999990</v>
      </c>
      <c r="G54" s="15">
        <v>1000000000</v>
      </c>
      <c r="K54" t="s">
        <v>15</v>
      </c>
      <c r="L54" s="1">
        <f>B54*B52</f>
        <v>100</v>
      </c>
    </row>
    <row r="55" spans="1:12">
      <c r="D55" s="2" t="s">
        <v>5</v>
      </c>
      <c r="E55" s="30">
        <f>(-L53-SQRT(L53^2-4*L52*L54))/(2*L52)</f>
        <v>0.90487507852235327</v>
      </c>
      <c r="F55" s="30">
        <f>(B52-E55*B53)/(1-B53)</f>
        <v>9.5124922428896026E-10</v>
      </c>
      <c r="G55" s="37">
        <f>E55/F55</f>
        <v>951249215.68133652</v>
      </c>
    </row>
    <row r="56" spans="1:12">
      <c r="E56" s="26" t="s">
        <v>6</v>
      </c>
      <c r="F56" s="26" t="s">
        <v>7</v>
      </c>
      <c r="G56" s="2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A2" sqref="A2"/>
    </sheetView>
  </sheetViews>
  <sheetFormatPr defaultRowHeight="15"/>
  <sheetData>
    <row r="1" spans="1:1">
      <c r="A1" t="s">
        <v>34</v>
      </c>
    </row>
    <row r="3" spans="1:1">
      <c r="A3" t="s">
        <v>18</v>
      </c>
    </row>
    <row r="4" spans="1:1">
      <c r="A4" t="s">
        <v>19</v>
      </c>
    </row>
    <row r="6" spans="1:1">
      <c r="A6" t="s">
        <v>20</v>
      </c>
    </row>
    <row r="7" spans="1:1">
      <c r="A7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9" spans="1:1">
      <c r="A19" t="s">
        <v>32</v>
      </c>
    </row>
    <row r="20" spans="1:1">
      <c r="A20" t="s">
        <v>30</v>
      </c>
    </row>
    <row r="21" spans="1:1">
      <c r="A21" t="s">
        <v>31</v>
      </c>
    </row>
    <row r="22" spans="1:1">
      <c r="A2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Examples</vt:lpstr>
      <vt:lpstr>Math</vt:lpstr>
    </vt:vector>
  </TitlesOfParts>
  <Company>Amgen Employee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Venkatasubrahmanyam</dc:creator>
  <cp:lastModifiedBy>Shiv Venkatasubrahmanyam</cp:lastModifiedBy>
  <dcterms:created xsi:type="dcterms:W3CDTF">2013-02-13T18:14:01Z</dcterms:created>
  <dcterms:modified xsi:type="dcterms:W3CDTF">2013-02-14T21:12:23Z</dcterms:modified>
</cp:coreProperties>
</file>