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strategists-my.sharepoint.com/personal/shyam_rangapure_metyis_com/Documents/Documenten/Side Projects/Dream11/project/src/script/dev/"/>
    </mc:Choice>
  </mc:AlternateContent>
  <xr:revisionPtr revIDLastSave="238" documentId="8_{BA190FA7-5440-4EC6-82FB-9D7FAE3E1048}" xr6:coauthVersionLast="47" xr6:coauthVersionMax="47" xr10:uidLastSave="{1F8DCA4D-BD21-413A-A66F-E64E46A985A2}"/>
  <bookViews>
    <workbookView xWindow="-108" yWindow="-108" windowWidth="23256" windowHeight="12456" activeTab="3" xr2:uid="{4B1CE54A-1944-4C3A-A322-100964EC36AD}"/>
  </bookViews>
  <sheets>
    <sheet name="Sheet1" sheetId="1" r:id="rId1"/>
    <sheet name="Sheet2" sheetId="2" r:id="rId2"/>
    <sheet name="Sheet3" sheetId="3" r:id="rId3"/>
    <sheet name="Sheet4" sheetId="4" r:id="rId4"/>
    <sheet name="Sheet7" sheetId="7" r:id="rId5"/>
    <sheet name="Sheet5" sheetId="5" r:id="rId6"/>
    <sheet name="Sheet6" sheetId="6" r:id="rId7"/>
    <sheet name="Sheet8" sheetId="8" r:id="rId8"/>
  </sheets>
  <calcPr calcId="191029"/>
  <pivotCaches>
    <pivotCache cacheId="10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8" l="1"/>
  <c r="F21" i="8" s="1"/>
  <c r="C20" i="8"/>
  <c r="D20" i="8" s="1"/>
  <c r="C19" i="8"/>
  <c r="D19" i="8" s="1"/>
  <c r="K19" i="8"/>
  <c r="C18" i="8"/>
  <c r="D18" i="8" s="1"/>
  <c r="I2" i="8"/>
  <c r="K2" i="8"/>
  <c r="H6" i="8"/>
  <c r="E11" i="8"/>
  <c r="F11" i="8"/>
  <c r="H14" i="8"/>
  <c r="D3" i="8"/>
  <c r="D10" i="8"/>
  <c r="D11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3" i="8"/>
  <c r="G3" i="8" s="1"/>
  <c r="C4" i="8"/>
  <c r="G4" i="8" s="1"/>
  <c r="C5" i="8"/>
  <c r="I5" i="8" s="1"/>
  <c r="C6" i="8"/>
  <c r="I6" i="8" s="1"/>
  <c r="C7" i="8"/>
  <c r="J7" i="8" s="1"/>
  <c r="C8" i="8"/>
  <c r="K8" i="8" s="1"/>
  <c r="C9" i="8"/>
  <c r="E9" i="8" s="1"/>
  <c r="C10" i="8"/>
  <c r="F10" i="8" s="1"/>
  <c r="C11" i="8"/>
  <c r="G11" i="8" s="1"/>
  <c r="C12" i="8"/>
  <c r="H12" i="8" s="1"/>
  <c r="C13" i="8"/>
  <c r="I13" i="8" s="1"/>
  <c r="C14" i="8"/>
  <c r="J14" i="8" s="1"/>
  <c r="C15" i="8"/>
  <c r="J15" i="8" s="1"/>
  <c r="C16" i="8"/>
  <c r="K16" i="8" s="1"/>
  <c r="C17" i="8"/>
  <c r="E17" i="8" s="1"/>
  <c r="C2" i="8"/>
  <c r="F2" i="8" s="1"/>
  <c r="C2" i="4"/>
  <c r="F15" i="6"/>
  <c r="N103" i="4" s="1"/>
  <c r="F7" i="6"/>
  <c r="N119" i="4" s="1"/>
  <c r="F18" i="6"/>
  <c r="N167" i="4" s="1"/>
  <c r="F11" i="6"/>
  <c r="N112" i="4" s="1"/>
  <c r="F14" i="6"/>
  <c r="N71" i="4" s="1"/>
  <c r="F12" i="6"/>
  <c r="N235" i="4" s="1"/>
  <c r="F17" i="6"/>
  <c r="N175" i="4" s="1"/>
  <c r="F20" i="6"/>
  <c r="N223" i="4" s="1"/>
  <c r="F13" i="6"/>
  <c r="N116" i="4" s="1"/>
  <c r="F9" i="6"/>
  <c r="N144" i="4" s="1"/>
  <c r="F21" i="6"/>
  <c r="N7" i="4" s="1"/>
  <c r="F23" i="6"/>
  <c r="N87" i="4" s="1"/>
  <c r="F24" i="6"/>
  <c r="N255" i="4" s="1"/>
  <c r="F8" i="6"/>
  <c r="N31" i="4" s="1"/>
  <c r="F19" i="6"/>
  <c r="N240" i="4" s="1"/>
  <c r="F10" i="6"/>
  <c r="N151" i="4" s="1"/>
  <c r="F2" i="6"/>
  <c r="N135" i="4" s="1"/>
  <c r="F22" i="6"/>
  <c r="N207" i="4" s="1"/>
  <c r="F3" i="6"/>
  <c r="N199" i="4" s="1"/>
  <c r="F4" i="6"/>
  <c r="N23" i="4" s="1"/>
  <c r="F6" i="6"/>
  <c r="N55" i="4" s="1"/>
  <c r="F5" i="6"/>
  <c r="N79" i="4" s="1"/>
  <c r="F16" i="6"/>
  <c r="N47" i="4" s="1"/>
  <c r="G4" i="6"/>
  <c r="G8" i="6"/>
  <c r="G16" i="6"/>
  <c r="G6" i="6"/>
  <c r="G14" i="6"/>
  <c r="G5" i="6"/>
  <c r="G23" i="6"/>
  <c r="G15" i="6"/>
  <c r="G11" i="6"/>
  <c r="G13" i="6"/>
  <c r="G7" i="6"/>
  <c r="G2" i="6"/>
  <c r="G9" i="6"/>
  <c r="G10" i="6"/>
  <c r="G18" i="6"/>
  <c r="G17" i="6"/>
  <c r="G3" i="6"/>
  <c r="G22" i="6"/>
  <c r="G20" i="6"/>
  <c r="G12" i="6"/>
  <c r="G19" i="6"/>
  <c r="G24" i="6"/>
  <c r="G21" i="6"/>
  <c r="D25" i="6"/>
  <c r="J2" i="4"/>
  <c r="L2" i="4" s="1"/>
  <c r="J3" i="4"/>
  <c r="L3" i="4" s="1"/>
  <c r="J4" i="4"/>
  <c r="L4" i="4" s="1"/>
  <c r="J5" i="4"/>
  <c r="L5" i="4" s="1"/>
  <c r="J6" i="4"/>
  <c r="L6" i="4" s="1"/>
  <c r="J7" i="4"/>
  <c r="L7" i="4" s="1"/>
  <c r="J8" i="4"/>
  <c r="L8" i="4" s="1"/>
  <c r="J9" i="4"/>
  <c r="L9" i="4" s="1"/>
  <c r="J10" i="4"/>
  <c r="L10" i="4" s="1"/>
  <c r="J11" i="4"/>
  <c r="L11" i="4" s="1"/>
  <c r="J12" i="4"/>
  <c r="L12" i="4" s="1"/>
  <c r="J13" i="4"/>
  <c r="L13" i="4" s="1"/>
  <c r="J14" i="4"/>
  <c r="L14" i="4" s="1"/>
  <c r="J15" i="4"/>
  <c r="L15" i="4" s="1"/>
  <c r="J16" i="4"/>
  <c r="L16" i="4" s="1"/>
  <c r="J17" i="4"/>
  <c r="L17" i="4" s="1"/>
  <c r="J18" i="4"/>
  <c r="L18" i="4" s="1"/>
  <c r="J19" i="4"/>
  <c r="L19" i="4" s="1"/>
  <c r="J20" i="4"/>
  <c r="L20" i="4" s="1"/>
  <c r="J21" i="4"/>
  <c r="L21" i="4" s="1"/>
  <c r="J22" i="4"/>
  <c r="L22" i="4" s="1"/>
  <c r="J23" i="4"/>
  <c r="L23" i="4" s="1"/>
  <c r="J24" i="4"/>
  <c r="L24" i="4" s="1"/>
  <c r="J25" i="4"/>
  <c r="L25" i="4" s="1"/>
  <c r="J26" i="4"/>
  <c r="L26" i="4" s="1"/>
  <c r="J27" i="4"/>
  <c r="L27" i="4" s="1"/>
  <c r="J28" i="4"/>
  <c r="L28" i="4" s="1"/>
  <c r="J29" i="4"/>
  <c r="L29" i="4" s="1"/>
  <c r="J30" i="4"/>
  <c r="L30" i="4" s="1"/>
  <c r="J31" i="4"/>
  <c r="L31" i="4" s="1"/>
  <c r="J32" i="4"/>
  <c r="L32" i="4" s="1"/>
  <c r="J33" i="4"/>
  <c r="L33" i="4" s="1"/>
  <c r="J34" i="4"/>
  <c r="L34" i="4" s="1"/>
  <c r="J35" i="4"/>
  <c r="L35" i="4" s="1"/>
  <c r="J36" i="4"/>
  <c r="L36" i="4" s="1"/>
  <c r="J37" i="4"/>
  <c r="L37" i="4" s="1"/>
  <c r="J38" i="4"/>
  <c r="L38" i="4" s="1"/>
  <c r="J39" i="4"/>
  <c r="L39" i="4" s="1"/>
  <c r="J40" i="4"/>
  <c r="L40" i="4" s="1"/>
  <c r="J41" i="4"/>
  <c r="L41" i="4" s="1"/>
  <c r="J42" i="4"/>
  <c r="L42" i="4" s="1"/>
  <c r="J43" i="4"/>
  <c r="L43" i="4" s="1"/>
  <c r="J44" i="4"/>
  <c r="L44" i="4" s="1"/>
  <c r="J45" i="4"/>
  <c r="L45" i="4" s="1"/>
  <c r="J46" i="4"/>
  <c r="L46" i="4" s="1"/>
  <c r="J47" i="4"/>
  <c r="L47" i="4" s="1"/>
  <c r="J48" i="4"/>
  <c r="L48" i="4" s="1"/>
  <c r="J49" i="4"/>
  <c r="L49" i="4" s="1"/>
  <c r="J50" i="4"/>
  <c r="L50" i="4" s="1"/>
  <c r="J51" i="4"/>
  <c r="L51" i="4" s="1"/>
  <c r="J52" i="4"/>
  <c r="L52" i="4" s="1"/>
  <c r="J53" i="4"/>
  <c r="L53" i="4" s="1"/>
  <c r="J54" i="4"/>
  <c r="L54" i="4" s="1"/>
  <c r="J55" i="4"/>
  <c r="L55" i="4" s="1"/>
  <c r="J56" i="4"/>
  <c r="L56" i="4" s="1"/>
  <c r="J57" i="4"/>
  <c r="L57" i="4" s="1"/>
  <c r="J58" i="4"/>
  <c r="L58" i="4" s="1"/>
  <c r="J59" i="4"/>
  <c r="L59" i="4" s="1"/>
  <c r="J60" i="4"/>
  <c r="L60" i="4" s="1"/>
  <c r="J61" i="4"/>
  <c r="L61" i="4" s="1"/>
  <c r="J62" i="4"/>
  <c r="L62" i="4" s="1"/>
  <c r="J63" i="4"/>
  <c r="L63" i="4" s="1"/>
  <c r="J64" i="4"/>
  <c r="L64" i="4" s="1"/>
  <c r="J65" i="4"/>
  <c r="L65" i="4" s="1"/>
  <c r="J66" i="4"/>
  <c r="L66" i="4" s="1"/>
  <c r="J67" i="4"/>
  <c r="L67" i="4" s="1"/>
  <c r="J68" i="4"/>
  <c r="L68" i="4" s="1"/>
  <c r="J69" i="4"/>
  <c r="L69" i="4" s="1"/>
  <c r="J70" i="4"/>
  <c r="L70" i="4" s="1"/>
  <c r="J71" i="4"/>
  <c r="L71" i="4" s="1"/>
  <c r="J86" i="4"/>
  <c r="L86" i="4" s="1"/>
  <c r="J87" i="4"/>
  <c r="L87" i="4" s="1"/>
  <c r="J88" i="4"/>
  <c r="L88" i="4" s="1"/>
  <c r="J89" i="4"/>
  <c r="L89" i="4" s="1"/>
  <c r="J90" i="4"/>
  <c r="L90" i="4" s="1"/>
  <c r="J91" i="4"/>
  <c r="L91" i="4" s="1"/>
  <c r="J92" i="4"/>
  <c r="L92" i="4" s="1"/>
  <c r="J93" i="4"/>
  <c r="L93" i="4" s="1"/>
  <c r="J94" i="4"/>
  <c r="L94" i="4" s="1"/>
  <c r="J95" i="4"/>
  <c r="L95" i="4" s="1"/>
  <c r="J96" i="4"/>
  <c r="L96" i="4" s="1"/>
  <c r="J97" i="4"/>
  <c r="L97" i="4" s="1"/>
  <c r="J98" i="4"/>
  <c r="L98" i="4" s="1"/>
  <c r="J99" i="4"/>
  <c r="L99" i="4" s="1"/>
  <c r="J100" i="4"/>
  <c r="L100" i="4" s="1"/>
  <c r="J101" i="4"/>
  <c r="L101" i="4" s="1"/>
  <c r="J102" i="4"/>
  <c r="L102" i="4" s="1"/>
  <c r="J103" i="4"/>
  <c r="L103" i="4" s="1"/>
  <c r="J104" i="4"/>
  <c r="L104" i="4" s="1"/>
  <c r="J105" i="4"/>
  <c r="L105" i="4" s="1"/>
  <c r="J106" i="4"/>
  <c r="L106" i="4" s="1"/>
  <c r="J107" i="4"/>
  <c r="L107" i="4" s="1"/>
  <c r="J108" i="4"/>
  <c r="L108" i="4" s="1"/>
  <c r="J109" i="4"/>
  <c r="L109" i="4" s="1"/>
  <c r="J110" i="4"/>
  <c r="L110" i="4" s="1"/>
  <c r="J111" i="4"/>
  <c r="L111" i="4" s="1"/>
  <c r="J112" i="4"/>
  <c r="L112" i="4" s="1"/>
  <c r="J113" i="4"/>
  <c r="L113" i="4" s="1"/>
  <c r="J114" i="4"/>
  <c r="L114" i="4" s="1"/>
  <c r="J115" i="4"/>
  <c r="L115" i="4" s="1"/>
  <c r="J116" i="4"/>
  <c r="L116" i="4" s="1"/>
  <c r="J117" i="4"/>
  <c r="L117" i="4" s="1"/>
  <c r="J118" i="4"/>
  <c r="L118" i="4" s="1"/>
  <c r="J119" i="4"/>
  <c r="L119" i="4" s="1"/>
  <c r="J120" i="4"/>
  <c r="L120" i="4" s="1"/>
  <c r="J121" i="4"/>
  <c r="L121" i="4" s="1"/>
  <c r="J122" i="4"/>
  <c r="L122" i="4" s="1"/>
  <c r="J123" i="4"/>
  <c r="L123" i="4" s="1"/>
  <c r="J124" i="4"/>
  <c r="L124" i="4" s="1"/>
  <c r="J125" i="4"/>
  <c r="L125" i="4" s="1"/>
  <c r="J126" i="4"/>
  <c r="L126" i="4" s="1"/>
  <c r="J127" i="4"/>
  <c r="L127" i="4" s="1"/>
  <c r="J128" i="4"/>
  <c r="L128" i="4" s="1"/>
  <c r="J129" i="4"/>
  <c r="L129" i="4" s="1"/>
  <c r="J130" i="4"/>
  <c r="L130" i="4" s="1"/>
  <c r="J131" i="4"/>
  <c r="L131" i="4" s="1"/>
  <c r="J132" i="4"/>
  <c r="L132" i="4" s="1"/>
  <c r="J133" i="4"/>
  <c r="L133" i="4" s="1"/>
  <c r="J134" i="4"/>
  <c r="L134" i="4" s="1"/>
  <c r="J135" i="4"/>
  <c r="L135" i="4" s="1"/>
  <c r="J136" i="4"/>
  <c r="L136" i="4" s="1"/>
  <c r="J137" i="4"/>
  <c r="L137" i="4" s="1"/>
  <c r="J138" i="4"/>
  <c r="L138" i="4" s="1"/>
  <c r="J139" i="4"/>
  <c r="L139" i="4" s="1"/>
  <c r="J140" i="4"/>
  <c r="L140" i="4" s="1"/>
  <c r="J141" i="4"/>
  <c r="L141" i="4" s="1"/>
  <c r="J142" i="4"/>
  <c r="L142" i="4" s="1"/>
  <c r="J143" i="4"/>
  <c r="L143" i="4" s="1"/>
  <c r="J144" i="4"/>
  <c r="L144" i="4" s="1"/>
  <c r="J145" i="4"/>
  <c r="L145" i="4" s="1"/>
  <c r="J146" i="4"/>
  <c r="L146" i="4" s="1"/>
  <c r="J147" i="4"/>
  <c r="L147" i="4" s="1"/>
  <c r="J148" i="4"/>
  <c r="L148" i="4" s="1"/>
  <c r="J149" i="4"/>
  <c r="L149" i="4" s="1"/>
  <c r="J150" i="4"/>
  <c r="L150" i="4" s="1"/>
  <c r="J151" i="4"/>
  <c r="L151" i="4" s="1"/>
  <c r="J152" i="4"/>
  <c r="L152" i="4" s="1"/>
  <c r="J153" i="4"/>
  <c r="L153" i="4" s="1"/>
  <c r="J154" i="4"/>
  <c r="L154" i="4" s="1"/>
  <c r="J155" i="4"/>
  <c r="L155" i="4" s="1"/>
  <c r="J156" i="4"/>
  <c r="L156" i="4" s="1"/>
  <c r="J157" i="4"/>
  <c r="L157" i="4" s="1"/>
  <c r="J158" i="4"/>
  <c r="L158" i="4" s="1"/>
  <c r="J159" i="4"/>
  <c r="L159" i="4" s="1"/>
  <c r="J160" i="4"/>
  <c r="L160" i="4" s="1"/>
  <c r="J161" i="4"/>
  <c r="L161" i="4" s="1"/>
  <c r="J162" i="4"/>
  <c r="L162" i="4" s="1"/>
  <c r="J163" i="4"/>
  <c r="L163" i="4" s="1"/>
  <c r="J164" i="4"/>
  <c r="L164" i="4" s="1"/>
  <c r="J165" i="4"/>
  <c r="L165" i="4" s="1"/>
  <c r="J166" i="4"/>
  <c r="L166" i="4" s="1"/>
  <c r="J167" i="4"/>
  <c r="L167" i="4" s="1"/>
  <c r="J168" i="4"/>
  <c r="L168" i="4" s="1"/>
  <c r="J169" i="4"/>
  <c r="L169" i="4" s="1"/>
  <c r="J170" i="4"/>
  <c r="L170" i="4" s="1"/>
  <c r="J171" i="4"/>
  <c r="L171" i="4" s="1"/>
  <c r="J172" i="4"/>
  <c r="L172" i="4" s="1"/>
  <c r="J173" i="4"/>
  <c r="L173" i="4" s="1"/>
  <c r="J174" i="4"/>
  <c r="L174" i="4" s="1"/>
  <c r="J175" i="4"/>
  <c r="L175" i="4" s="1"/>
  <c r="J176" i="4"/>
  <c r="L176" i="4" s="1"/>
  <c r="J177" i="4"/>
  <c r="L177" i="4" s="1"/>
  <c r="J178" i="4"/>
  <c r="L178" i="4" s="1"/>
  <c r="J179" i="4"/>
  <c r="L179" i="4" s="1"/>
  <c r="J180" i="4"/>
  <c r="L180" i="4" s="1"/>
  <c r="J181" i="4"/>
  <c r="L181" i="4" s="1"/>
  <c r="J182" i="4"/>
  <c r="L182" i="4" s="1"/>
  <c r="J183" i="4"/>
  <c r="L183" i="4" s="1"/>
  <c r="J184" i="4"/>
  <c r="L184" i="4" s="1"/>
  <c r="J185" i="4"/>
  <c r="L185" i="4" s="1"/>
  <c r="J186" i="4"/>
  <c r="L186" i="4" s="1"/>
  <c r="J187" i="4"/>
  <c r="L187" i="4" s="1"/>
  <c r="J188" i="4"/>
  <c r="L188" i="4" s="1"/>
  <c r="J189" i="4"/>
  <c r="L189" i="4" s="1"/>
  <c r="J190" i="4"/>
  <c r="L190" i="4" s="1"/>
  <c r="J191" i="4"/>
  <c r="L191" i="4" s="1"/>
  <c r="J192" i="4"/>
  <c r="L192" i="4" s="1"/>
  <c r="J193" i="4"/>
  <c r="L193" i="4" s="1"/>
  <c r="J194" i="4"/>
  <c r="L194" i="4" s="1"/>
  <c r="J195" i="4"/>
  <c r="L195" i="4" s="1"/>
  <c r="J196" i="4"/>
  <c r="L196" i="4" s="1"/>
  <c r="J197" i="4"/>
  <c r="L197" i="4" s="1"/>
  <c r="J198" i="4"/>
  <c r="L198" i="4" s="1"/>
  <c r="J199" i="4"/>
  <c r="L199" i="4" s="1"/>
  <c r="J200" i="4"/>
  <c r="L200" i="4" s="1"/>
  <c r="J201" i="4"/>
  <c r="L201" i="4" s="1"/>
  <c r="J202" i="4"/>
  <c r="L202" i="4" s="1"/>
  <c r="J203" i="4"/>
  <c r="L203" i="4" s="1"/>
  <c r="J204" i="4"/>
  <c r="L204" i="4" s="1"/>
  <c r="J205" i="4"/>
  <c r="L205" i="4" s="1"/>
  <c r="J206" i="4"/>
  <c r="L206" i="4" s="1"/>
  <c r="J207" i="4"/>
  <c r="L207" i="4" s="1"/>
  <c r="J208" i="4"/>
  <c r="L208" i="4" s="1"/>
  <c r="J209" i="4"/>
  <c r="L209" i="4" s="1"/>
  <c r="J210" i="4"/>
  <c r="L210" i="4" s="1"/>
  <c r="J211" i="4"/>
  <c r="L211" i="4" s="1"/>
  <c r="J212" i="4"/>
  <c r="L212" i="4" s="1"/>
  <c r="J213" i="4"/>
  <c r="L213" i="4" s="1"/>
  <c r="J214" i="4"/>
  <c r="L214" i="4" s="1"/>
  <c r="J215" i="4"/>
  <c r="L215" i="4" s="1"/>
  <c r="J216" i="4"/>
  <c r="L216" i="4" s="1"/>
  <c r="J217" i="4"/>
  <c r="L217" i="4" s="1"/>
  <c r="J218" i="4"/>
  <c r="L218" i="4" s="1"/>
  <c r="J219" i="4"/>
  <c r="L219" i="4" s="1"/>
  <c r="J220" i="4"/>
  <c r="L220" i="4" s="1"/>
  <c r="J221" i="4"/>
  <c r="L221" i="4" s="1"/>
  <c r="J222" i="4"/>
  <c r="L222" i="4" s="1"/>
  <c r="J223" i="4"/>
  <c r="L223" i="4" s="1"/>
  <c r="J224" i="4"/>
  <c r="L224" i="4" s="1"/>
  <c r="J225" i="4"/>
  <c r="L225" i="4" s="1"/>
  <c r="J226" i="4"/>
  <c r="L226" i="4" s="1"/>
  <c r="J227" i="4"/>
  <c r="L227" i="4" s="1"/>
  <c r="J228" i="4"/>
  <c r="L228" i="4" s="1"/>
  <c r="J229" i="4"/>
  <c r="L229" i="4" s="1"/>
  <c r="J230" i="4"/>
  <c r="L230" i="4" s="1"/>
  <c r="J231" i="4"/>
  <c r="L231" i="4" s="1"/>
  <c r="J232" i="4"/>
  <c r="L232" i="4" s="1"/>
  <c r="J233" i="4"/>
  <c r="L233" i="4" s="1"/>
  <c r="J234" i="4"/>
  <c r="L234" i="4" s="1"/>
  <c r="J235" i="4"/>
  <c r="L235" i="4" s="1"/>
  <c r="J236" i="4"/>
  <c r="L236" i="4" s="1"/>
  <c r="J237" i="4"/>
  <c r="L237" i="4" s="1"/>
  <c r="J238" i="4"/>
  <c r="L238" i="4" s="1"/>
  <c r="J239" i="4"/>
  <c r="L239" i="4" s="1"/>
  <c r="J240" i="4"/>
  <c r="L240" i="4" s="1"/>
  <c r="J241" i="4"/>
  <c r="L241" i="4" s="1"/>
  <c r="J242" i="4"/>
  <c r="L242" i="4" s="1"/>
  <c r="J243" i="4"/>
  <c r="L243" i="4" s="1"/>
  <c r="J244" i="4"/>
  <c r="L244" i="4" s="1"/>
  <c r="J245" i="4"/>
  <c r="L245" i="4" s="1"/>
  <c r="J246" i="4"/>
  <c r="L246" i="4" s="1"/>
  <c r="J247" i="4"/>
  <c r="L247" i="4" s="1"/>
  <c r="J248" i="4"/>
  <c r="L248" i="4" s="1"/>
  <c r="J249" i="4"/>
  <c r="L249" i="4" s="1"/>
  <c r="J250" i="4"/>
  <c r="L250" i="4" s="1"/>
  <c r="J251" i="4"/>
  <c r="L251" i="4" s="1"/>
  <c r="J252" i="4"/>
  <c r="L252" i="4" s="1"/>
  <c r="J253" i="4"/>
  <c r="L253" i="4" s="1"/>
  <c r="J254" i="4"/>
  <c r="L254" i="4" s="1"/>
  <c r="J255" i="4"/>
  <c r="L255" i="4" s="1"/>
  <c r="J256" i="4"/>
  <c r="L256" i="4" s="1"/>
  <c r="J257" i="4"/>
  <c r="L257" i="4" s="1"/>
  <c r="J258" i="4"/>
  <c r="L258" i="4" s="1"/>
  <c r="J259" i="4"/>
  <c r="L259" i="4" s="1"/>
  <c r="J260" i="4"/>
  <c r="L260" i="4" s="1"/>
  <c r="J261" i="4"/>
  <c r="L261" i="4" s="1"/>
  <c r="J262" i="4"/>
  <c r="L262" i="4" s="1"/>
  <c r="J263" i="4"/>
  <c r="L263" i="4" s="1"/>
  <c r="J264" i="4"/>
  <c r="L264" i="4" s="1"/>
  <c r="J265" i="4"/>
  <c r="L265" i="4" s="1"/>
  <c r="J266" i="4"/>
  <c r="L266" i="4" s="1"/>
  <c r="J267" i="4"/>
  <c r="L267" i="4" s="1"/>
  <c r="J268" i="4"/>
  <c r="L268" i="4" s="1"/>
  <c r="J269" i="4"/>
  <c r="L269" i="4" s="1"/>
  <c r="J72" i="4"/>
  <c r="L72" i="4" s="1"/>
  <c r="J74" i="4"/>
  <c r="L74" i="4" s="1"/>
  <c r="J75" i="4"/>
  <c r="L75" i="4" s="1"/>
  <c r="J76" i="4"/>
  <c r="L76" i="4" s="1"/>
  <c r="J77" i="4"/>
  <c r="L77" i="4" s="1"/>
  <c r="J78" i="4"/>
  <c r="L78" i="4" s="1"/>
  <c r="J79" i="4"/>
  <c r="L79" i="4" s="1"/>
  <c r="J80" i="4"/>
  <c r="L80" i="4" s="1"/>
  <c r="J81" i="4"/>
  <c r="L81" i="4" s="1"/>
  <c r="J82" i="4"/>
  <c r="L82" i="4" s="1"/>
  <c r="J83" i="4"/>
  <c r="L83" i="4" s="1"/>
  <c r="J84" i="4"/>
  <c r="L84" i="4" s="1"/>
  <c r="J85" i="4"/>
  <c r="L85" i="4" s="1"/>
  <c r="J73" i="4"/>
  <c r="L73" i="4" s="1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12" i="4"/>
  <c r="K12" i="4" s="1"/>
  <c r="I13" i="4"/>
  <c r="K13" i="4" s="1"/>
  <c r="I14" i="4"/>
  <c r="K14" i="4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41" i="4"/>
  <c r="K41" i="4" s="1"/>
  <c r="I42" i="4"/>
  <c r="K42" i="4" s="1"/>
  <c r="I43" i="4"/>
  <c r="K43" i="4" s="1"/>
  <c r="I44" i="4"/>
  <c r="K44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66" i="4"/>
  <c r="K66" i="4" s="1"/>
  <c r="I67" i="4"/>
  <c r="K67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86" i="4"/>
  <c r="K86" i="4" s="1"/>
  <c r="I87" i="4"/>
  <c r="K87" i="4" s="1"/>
  <c r="I88" i="4"/>
  <c r="K88" i="4" s="1"/>
  <c r="I89" i="4"/>
  <c r="K89" i="4" s="1"/>
  <c r="I90" i="4"/>
  <c r="K90" i="4" s="1"/>
  <c r="I91" i="4"/>
  <c r="K91" i="4" s="1"/>
  <c r="I92" i="4"/>
  <c r="K92" i="4" s="1"/>
  <c r="I93" i="4"/>
  <c r="K93" i="4" s="1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103" i="4"/>
  <c r="K103" i="4" s="1"/>
  <c r="I104" i="4"/>
  <c r="K104" i="4" s="1"/>
  <c r="I105" i="4"/>
  <c r="K105" i="4" s="1"/>
  <c r="I106" i="4"/>
  <c r="K106" i="4" s="1"/>
  <c r="I107" i="4"/>
  <c r="K107" i="4" s="1"/>
  <c r="I108" i="4"/>
  <c r="K108" i="4" s="1"/>
  <c r="I109" i="4"/>
  <c r="K109" i="4" s="1"/>
  <c r="I110" i="4"/>
  <c r="K110" i="4" s="1"/>
  <c r="I111" i="4"/>
  <c r="K111" i="4" s="1"/>
  <c r="I112" i="4"/>
  <c r="K112" i="4" s="1"/>
  <c r="I113" i="4"/>
  <c r="K113" i="4" s="1"/>
  <c r="I114" i="4"/>
  <c r="K114" i="4" s="1"/>
  <c r="I115" i="4"/>
  <c r="K115" i="4" s="1"/>
  <c r="I116" i="4"/>
  <c r="K116" i="4" s="1"/>
  <c r="I117" i="4"/>
  <c r="K117" i="4" s="1"/>
  <c r="I118" i="4"/>
  <c r="K118" i="4" s="1"/>
  <c r="I119" i="4"/>
  <c r="K119" i="4" s="1"/>
  <c r="I120" i="4"/>
  <c r="K120" i="4" s="1"/>
  <c r="I121" i="4"/>
  <c r="K121" i="4" s="1"/>
  <c r="I122" i="4"/>
  <c r="K122" i="4" s="1"/>
  <c r="I123" i="4"/>
  <c r="K123" i="4" s="1"/>
  <c r="I124" i="4"/>
  <c r="K124" i="4" s="1"/>
  <c r="I125" i="4"/>
  <c r="K125" i="4" s="1"/>
  <c r="I126" i="4"/>
  <c r="K126" i="4" s="1"/>
  <c r="I127" i="4"/>
  <c r="K127" i="4" s="1"/>
  <c r="I128" i="4"/>
  <c r="K128" i="4" s="1"/>
  <c r="I129" i="4"/>
  <c r="K129" i="4" s="1"/>
  <c r="I130" i="4"/>
  <c r="K130" i="4" s="1"/>
  <c r="I131" i="4"/>
  <c r="K131" i="4" s="1"/>
  <c r="I132" i="4"/>
  <c r="K132" i="4" s="1"/>
  <c r="I133" i="4"/>
  <c r="K133" i="4" s="1"/>
  <c r="I134" i="4"/>
  <c r="K134" i="4" s="1"/>
  <c r="I135" i="4"/>
  <c r="K135" i="4" s="1"/>
  <c r="I136" i="4"/>
  <c r="K136" i="4" s="1"/>
  <c r="I137" i="4"/>
  <c r="K137" i="4" s="1"/>
  <c r="I138" i="4"/>
  <c r="K138" i="4" s="1"/>
  <c r="I139" i="4"/>
  <c r="K139" i="4" s="1"/>
  <c r="I140" i="4"/>
  <c r="K140" i="4" s="1"/>
  <c r="I141" i="4"/>
  <c r="K141" i="4" s="1"/>
  <c r="I142" i="4"/>
  <c r="K142" i="4" s="1"/>
  <c r="I143" i="4"/>
  <c r="K143" i="4" s="1"/>
  <c r="I144" i="4"/>
  <c r="K144" i="4" s="1"/>
  <c r="I145" i="4"/>
  <c r="K145" i="4" s="1"/>
  <c r="I146" i="4"/>
  <c r="K146" i="4" s="1"/>
  <c r="I147" i="4"/>
  <c r="K147" i="4" s="1"/>
  <c r="I148" i="4"/>
  <c r="K148" i="4" s="1"/>
  <c r="I149" i="4"/>
  <c r="K149" i="4" s="1"/>
  <c r="I150" i="4"/>
  <c r="K150" i="4" s="1"/>
  <c r="I151" i="4"/>
  <c r="K151" i="4" s="1"/>
  <c r="I152" i="4"/>
  <c r="K152" i="4" s="1"/>
  <c r="I153" i="4"/>
  <c r="K153" i="4" s="1"/>
  <c r="I154" i="4"/>
  <c r="K154" i="4" s="1"/>
  <c r="I155" i="4"/>
  <c r="K155" i="4" s="1"/>
  <c r="I156" i="4"/>
  <c r="K156" i="4" s="1"/>
  <c r="I157" i="4"/>
  <c r="K157" i="4" s="1"/>
  <c r="I158" i="4"/>
  <c r="K158" i="4" s="1"/>
  <c r="I159" i="4"/>
  <c r="K159" i="4" s="1"/>
  <c r="I160" i="4"/>
  <c r="K160" i="4" s="1"/>
  <c r="I161" i="4"/>
  <c r="K161" i="4" s="1"/>
  <c r="I162" i="4"/>
  <c r="K162" i="4" s="1"/>
  <c r="I163" i="4"/>
  <c r="K163" i="4" s="1"/>
  <c r="I164" i="4"/>
  <c r="K164" i="4" s="1"/>
  <c r="I165" i="4"/>
  <c r="K165" i="4" s="1"/>
  <c r="I166" i="4"/>
  <c r="K166" i="4" s="1"/>
  <c r="I167" i="4"/>
  <c r="K167" i="4" s="1"/>
  <c r="I168" i="4"/>
  <c r="K168" i="4" s="1"/>
  <c r="I169" i="4"/>
  <c r="K169" i="4" s="1"/>
  <c r="I170" i="4"/>
  <c r="K170" i="4" s="1"/>
  <c r="I171" i="4"/>
  <c r="K171" i="4" s="1"/>
  <c r="I172" i="4"/>
  <c r="K172" i="4" s="1"/>
  <c r="I173" i="4"/>
  <c r="K173" i="4" s="1"/>
  <c r="I174" i="4"/>
  <c r="K174" i="4" s="1"/>
  <c r="I175" i="4"/>
  <c r="K175" i="4" s="1"/>
  <c r="I176" i="4"/>
  <c r="K176" i="4" s="1"/>
  <c r="I177" i="4"/>
  <c r="K177" i="4" s="1"/>
  <c r="I178" i="4"/>
  <c r="K178" i="4" s="1"/>
  <c r="I179" i="4"/>
  <c r="K179" i="4" s="1"/>
  <c r="I180" i="4"/>
  <c r="K180" i="4" s="1"/>
  <c r="I181" i="4"/>
  <c r="K181" i="4" s="1"/>
  <c r="I182" i="4"/>
  <c r="K182" i="4" s="1"/>
  <c r="I183" i="4"/>
  <c r="K183" i="4" s="1"/>
  <c r="I184" i="4"/>
  <c r="K184" i="4" s="1"/>
  <c r="I185" i="4"/>
  <c r="K185" i="4" s="1"/>
  <c r="I186" i="4"/>
  <c r="K186" i="4" s="1"/>
  <c r="I187" i="4"/>
  <c r="K187" i="4" s="1"/>
  <c r="I188" i="4"/>
  <c r="K188" i="4" s="1"/>
  <c r="I189" i="4"/>
  <c r="K189" i="4" s="1"/>
  <c r="I190" i="4"/>
  <c r="K190" i="4" s="1"/>
  <c r="I191" i="4"/>
  <c r="K191" i="4" s="1"/>
  <c r="I192" i="4"/>
  <c r="K192" i="4" s="1"/>
  <c r="I193" i="4"/>
  <c r="K193" i="4" s="1"/>
  <c r="I194" i="4"/>
  <c r="K194" i="4" s="1"/>
  <c r="I195" i="4"/>
  <c r="K195" i="4" s="1"/>
  <c r="I196" i="4"/>
  <c r="K196" i="4" s="1"/>
  <c r="I197" i="4"/>
  <c r="K197" i="4" s="1"/>
  <c r="I198" i="4"/>
  <c r="K198" i="4" s="1"/>
  <c r="I199" i="4"/>
  <c r="K199" i="4" s="1"/>
  <c r="I200" i="4"/>
  <c r="K200" i="4" s="1"/>
  <c r="I201" i="4"/>
  <c r="K201" i="4" s="1"/>
  <c r="I202" i="4"/>
  <c r="K202" i="4" s="1"/>
  <c r="I203" i="4"/>
  <c r="K203" i="4" s="1"/>
  <c r="I204" i="4"/>
  <c r="K204" i="4" s="1"/>
  <c r="I205" i="4"/>
  <c r="K205" i="4" s="1"/>
  <c r="I206" i="4"/>
  <c r="K206" i="4" s="1"/>
  <c r="I207" i="4"/>
  <c r="K207" i="4" s="1"/>
  <c r="I208" i="4"/>
  <c r="K208" i="4" s="1"/>
  <c r="I209" i="4"/>
  <c r="K209" i="4" s="1"/>
  <c r="I210" i="4"/>
  <c r="K210" i="4" s="1"/>
  <c r="I211" i="4"/>
  <c r="K211" i="4" s="1"/>
  <c r="I212" i="4"/>
  <c r="K212" i="4" s="1"/>
  <c r="I213" i="4"/>
  <c r="K213" i="4" s="1"/>
  <c r="I214" i="4"/>
  <c r="K214" i="4" s="1"/>
  <c r="I215" i="4"/>
  <c r="K215" i="4" s="1"/>
  <c r="I216" i="4"/>
  <c r="K216" i="4" s="1"/>
  <c r="I217" i="4"/>
  <c r="K217" i="4" s="1"/>
  <c r="I218" i="4"/>
  <c r="K218" i="4" s="1"/>
  <c r="I219" i="4"/>
  <c r="K219" i="4" s="1"/>
  <c r="I220" i="4"/>
  <c r="K220" i="4" s="1"/>
  <c r="I221" i="4"/>
  <c r="K221" i="4" s="1"/>
  <c r="I222" i="4"/>
  <c r="K222" i="4" s="1"/>
  <c r="I223" i="4"/>
  <c r="K223" i="4" s="1"/>
  <c r="I224" i="4"/>
  <c r="K224" i="4" s="1"/>
  <c r="I225" i="4"/>
  <c r="K225" i="4" s="1"/>
  <c r="I226" i="4"/>
  <c r="K226" i="4" s="1"/>
  <c r="I227" i="4"/>
  <c r="K227" i="4" s="1"/>
  <c r="I228" i="4"/>
  <c r="K228" i="4" s="1"/>
  <c r="I229" i="4"/>
  <c r="K229" i="4" s="1"/>
  <c r="I230" i="4"/>
  <c r="K230" i="4" s="1"/>
  <c r="I231" i="4"/>
  <c r="K231" i="4" s="1"/>
  <c r="I232" i="4"/>
  <c r="K232" i="4" s="1"/>
  <c r="I233" i="4"/>
  <c r="K233" i="4" s="1"/>
  <c r="I234" i="4"/>
  <c r="K234" i="4" s="1"/>
  <c r="I235" i="4"/>
  <c r="K235" i="4" s="1"/>
  <c r="I236" i="4"/>
  <c r="K236" i="4" s="1"/>
  <c r="I237" i="4"/>
  <c r="K237" i="4" s="1"/>
  <c r="I238" i="4"/>
  <c r="K238" i="4" s="1"/>
  <c r="I239" i="4"/>
  <c r="K239" i="4" s="1"/>
  <c r="I240" i="4"/>
  <c r="K240" i="4" s="1"/>
  <c r="I241" i="4"/>
  <c r="K241" i="4" s="1"/>
  <c r="I242" i="4"/>
  <c r="K242" i="4" s="1"/>
  <c r="I243" i="4"/>
  <c r="K243" i="4" s="1"/>
  <c r="I244" i="4"/>
  <c r="K244" i="4" s="1"/>
  <c r="I245" i="4"/>
  <c r="K245" i="4" s="1"/>
  <c r="I246" i="4"/>
  <c r="K246" i="4" s="1"/>
  <c r="I247" i="4"/>
  <c r="K247" i="4" s="1"/>
  <c r="I248" i="4"/>
  <c r="K248" i="4" s="1"/>
  <c r="I249" i="4"/>
  <c r="K249" i="4" s="1"/>
  <c r="I250" i="4"/>
  <c r="K250" i="4" s="1"/>
  <c r="I251" i="4"/>
  <c r="K251" i="4" s="1"/>
  <c r="I252" i="4"/>
  <c r="K252" i="4" s="1"/>
  <c r="I253" i="4"/>
  <c r="K253" i="4" s="1"/>
  <c r="I254" i="4"/>
  <c r="K254" i="4" s="1"/>
  <c r="I255" i="4"/>
  <c r="K255" i="4" s="1"/>
  <c r="I256" i="4"/>
  <c r="K256" i="4" s="1"/>
  <c r="I257" i="4"/>
  <c r="K257" i="4" s="1"/>
  <c r="I258" i="4"/>
  <c r="K258" i="4" s="1"/>
  <c r="I259" i="4"/>
  <c r="K259" i="4" s="1"/>
  <c r="I260" i="4"/>
  <c r="K260" i="4" s="1"/>
  <c r="I261" i="4"/>
  <c r="K261" i="4" s="1"/>
  <c r="I262" i="4"/>
  <c r="K262" i="4" s="1"/>
  <c r="I263" i="4"/>
  <c r="K263" i="4" s="1"/>
  <c r="I264" i="4"/>
  <c r="K264" i="4" s="1"/>
  <c r="I265" i="4"/>
  <c r="K265" i="4" s="1"/>
  <c r="I266" i="4"/>
  <c r="K266" i="4" s="1"/>
  <c r="I267" i="4"/>
  <c r="K267" i="4" s="1"/>
  <c r="I268" i="4"/>
  <c r="K268" i="4" s="1"/>
  <c r="I269" i="4"/>
  <c r="K269" i="4" s="1"/>
  <c r="I2" i="4"/>
  <c r="K2" i="4" s="1"/>
  <c r="G3" i="3"/>
  <c r="G4" i="3"/>
  <c r="G6" i="3"/>
  <c r="G7" i="3"/>
  <c r="G8" i="3"/>
  <c r="G9" i="3"/>
  <c r="G10" i="3"/>
  <c r="G11" i="3"/>
  <c r="G12" i="3"/>
  <c r="G13" i="3"/>
  <c r="G2" i="3"/>
  <c r="F3" i="3"/>
  <c r="F4" i="3"/>
  <c r="F6" i="3"/>
  <c r="F7" i="3"/>
  <c r="F8" i="3"/>
  <c r="F9" i="3"/>
  <c r="F10" i="3"/>
  <c r="F11" i="3"/>
  <c r="F12" i="3"/>
  <c r="F13" i="3"/>
  <c r="F2" i="3"/>
  <c r="E3" i="3"/>
  <c r="E4" i="3"/>
  <c r="E5" i="3"/>
  <c r="F5" i="3" s="1"/>
  <c r="G5" i="3" s="1"/>
  <c r="E6" i="3"/>
  <c r="E7" i="3"/>
  <c r="E8" i="3"/>
  <c r="E9" i="3"/>
  <c r="E10" i="3"/>
  <c r="E11" i="3"/>
  <c r="E12" i="3"/>
  <c r="E13" i="3"/>
  <c r="E2" i="3"/>
  <c r="B9" i="2"/>
  <c r="C10" i="2"/>
  <c r="D12" i="2"/>
  <c r="B12" i="2"/>
  <c r="D10" i="2"/>
  <c r="B10" i="2"/>
  <c r="E6" i="2"/>
  <c r="D6" i="2"/>
  <c r="C6" i="2"/>
  <c r="B6" i="2"/>
  <c r="F5" i="2"/>
  <c r="C12" i="2" s="1"/>
  <c r="F4" i="2"/>
  <c r="E11" i="2" s="1"/>
  <c r="F3" i="2"/>
  <c r="E10" i="2" s="1"/>
  <c r="F2" i="2"/>
  <c r="E9" i="2" s="1"/>
  <c r="L14" i="1"/>
  <c r="C18" i="1"/>
  <c r="J17" i="1" s="1"/>
  <c r="D18" i="1"/>
  <c r="K17" i="1" s="1"/>
  <c r="E18" i="1"/>
  <c r="L15" i="1" s="1"/>
  <c r="B18" i="1"/>
  <c r="I16" i="1" s="1"/>
  <c r="F15" i="1"/>
  <c r="B22" i="1" s="1"/>
  <c r="F16" i="1"/>
  <c r="D23" i="1" s="1"/>
  <c r="F17" i="1"/>
  <c r="C24" i="1" s="1"/>
  <c r="F14" i="1"/>
  <c r="D21" i="1" s="1"/>
  <c r="S4" i="8"/>
  <c r="S5" i="8"/>
  <c r="S6" i="8"/>
  <c r="S7" i="8"/>
  <c r="S8" i="8"/>
  <c r="S3" i="8"/>
  <c r="E21" i="8" l="1"/>
  <c r="J21" i="8"/>
  <c r="I21" i="8"/>
  <c r="K21" i="8"/>
  <c r="H21" i="8"/>
  <c r="D21" i="8"/>
  <c r="G21" i="8"/>
  <c r="K20" i="8"/>
  <c r="J20" i="8"/>
  <c r="I20" i="8"/>
  <c r="H20" i="8"/>
  <c r="F20" i="8"/>
  <c r="E20" i="8"/>
  <c r="G20" i="8"/>
  <c r="J19" i="8"/>
  <c r="I19" i="8"/>
  <c r="H19" i="8"/>
  <c r="G19" i="8"/>
  <c r="F19" i="8"/>
  <c r="E19" i="8"/>
  <c r="K18" i="8"/>
  <c r="I18" i="8"/>
  <c r="H18" i="8"/>
  <c r="J18" i="8"/>
  <c r="G18" i="8"/>
  <c r="F18" i="8"/>
  <c r="E18" i="8"/>
  <c r="G12" i="8"/>
  <c r="F4" i="8"/>
  <c r="J17" i="8"/>
  <c r="F12" i="8"/>
  <c r="K9" i="8"/>
  <c r="J3" i="8"/>
  <c r="H13" i="8"/>
  <c r="H5" i="8"/>
  <c r="F13" i="8"/>
  <c r="I10" i="8"/>
  <c r="F5" i="8"/>
  <c r="K17" i="8"/>
  <c r="E10" i="8"/>
  <c r="D2" i="8"/>
  <c r="H17" i="8"/>
  <c r="E12" i="8"/>
  <c r="J9" i="8"/>
  <c r="F3" i="8"/>
  <c r="D17" i="8"/>
  <c r="I14" i="8"/>
  <c r="J11" i="8"/>
  <c r="H9" i="8"/>
  <c r="E3" i="8"/>
  <c r="D9" i="8"/>
  <c r="G13" i="8"/>
  <c r="K10" i="8"/>
  <c r="G5" i="8"/>
  <c r="E2" i="8"/>
  <c r="I15" i="8"/>
  <c r="J8" i="8"/>
  <c r="I7" i="8"/>
  <c r="I16" i="8"/>
  <c r="I8" i="8"/>
  <c r="E4" i="8"/>
  <c r="D16" i="8"/>
  <c r="D8" i="8"/>
  <c r="I17" i="8"/>
  <c r="H16" i="8"/>
  <c r="G15" i="8"/>
  <c r="F14" i="8"/>
  <c r="E13" i="8"/>
  <c r="K11" i="8"/>
  <c r="J10" i="8"/>
  <c r="I9" i="8"/>
  <c r="H8" i="8"/>
  <c r="G7" i="8"/>
  <c r="F6" i="8"/>
  <c r="E5" i="8"/>
  <c r="K3" i="8"/>
  <c r="J2" i="8"/>
  <c r="G14" i="8"/>
  <c r="D7" i="8"/>
  <c r="K12" i="8"/>
  <c r="H15" i="8"/>
  <c r="H7" i="8"/>
  <c r="D14" i="8"/>
  <c r="D6" i="8"/>
  <c r="G17" i="8"/>
  <c r="F16" i="8"/>
  <c r="E15" i="8"/>
  <c r="K13" i="8"/>
  <c r="J12" i="8"/>
  <c r="I11" i="8"/>
  <c r="H10" i="8"/>
  <c r="G9" i="8"/>
  <c r="F8" i="8"/>
  <c r="E7" i="8"/>
  <c r="K5" i="8"/>
  <c r="J4" i="8"/>
  <c r="I3" i="8"/>
  <c r="H2" i="8"/>
  <c r="E14" i="8"/>
  <c r="E6" i="8"/>
  <c r="D13" i="8"/>
  <c r="D5" i="8"/>
  <c r="F17" i="8"/>
  <c r="E16" i="8"/>
  <c r="K14" i="8"/>
  <c r="J13" i="8"/>
  <c r="I12" i="8"/>
  <c r="H11" i="8"/>
  <c r="G10" i="8"/>
  <c r="F9" i="8"/>
  <c r="E8" i="8"/>
  <c r="K6" i="8"/>
  <c r="J5" i="8"/>
  <c r="I4" i="8"/>
  <c r="H3" i="8"/>
  <c r="G2" i="8"/>
  <c r="J16" i="8"/>
  <c r="G6" i="8"/>
  <c r="D15" i="8"/>
  <c r="G16" i="8"/>
  <c r="F15" i="8"/>
  <c r="G8" i="8"/>
  <c r="F7" i="8"/>
  <c r="K4" i="8"/>
  <c r="D12" i="8"/>
  <c r="D4" i="8"/>
  <c r="K15" i="8"/>
  <c r="K7" i="8"/>
  <c r="J6" i="8"/>
  <c r="H4" i="8"/>
  <c r="N190" i="4"/>
  <c r="N211" i="4"/>
  <c r="N2" i="4"/>
  <c r="N188" i="4"/>
  <c r="N254" i="4"/>
  <c r="N179" i="4"/>
  <c r="N248" i="4"/>
  <c r="N171" i="4"/>
  <c r="N247" i="4"/>
  <c r="N166" i="4"/>
  <c r="N239" i="4"/>
  <c r="N94" i="4"/>
  <c r="N212" i="4"/>
  <c r="N86" i="4"/>
  <c r="N268" i="4"/>
  <c r="N246" i="4"/>
  <c r="N206" i="4"/>
  <c r="N187" i="4"/>
  <c r="N142" i="4"/>
  <c r="N70" i="4"/>
  <c r="N262" i="4"/>
  <c r="N244" i="4"/>
  <c r="N204" i="4"/>
  <c r="N182" i="4"/>
  <c r="N134" i="4"/>
  <c r="N46" i="4"/>
  <c r="N260" i="4"/>
  <c r="N243" i="4"/>
  <c r="N203" i="4"/>
  <c r="N180" i="4"/>
  <c r="N126" i="4"/>
  <c r="N30" i="4"/>
  <c r="N198" i="4"/>
  <c r="N118" i="4"/>
  <c r="N22" i="4"/>
  <c r="N252" i="4"/>
  <c r="N238" i="4"/>
  <c r="N196" i="4"/>
  <c r="N174" i="4"/>
  <c r="N110" i="4"/>
  <c r="N14" i="4"/>
  <c r="N251" i="4"/>
  <c r="N214" i="4"/>
  <c r="N195" i="4"/>
  <c r="N172" i="4"/>
  <c r="N102" i="4"/>
  <c r="N6" i="4"/>
  <c r="N38" i="4"/>
  <c r="N78" i="4"/>
  <c r="N62" i="4"/>
  <c r="N54" i="4"/>
  <c r="N269" i="4"/>
  <c r="N261" i="4"/>
  <c r="N253" i="4"/>
  <c r="N245" i="4"/>
  <c r="N237" i="4"/>
  <c r="N229" i="4"/>
  <c r="N221" i="4"/>
  <c r="N213" i="4"/>
  <c r="N205" i="4"/>
  <c r="N197" i="4"/>
  <c r="N189" i="4"/>
  <c r="N181" i="4"/>
  <c r="N173" i="4"/>
  <c r="N165" i="4"/>
  <c r="N157" i="4"/>
  <c r="N149" i="4"/>
  <c r="N141" i="4"/>
  <c r="N133" i="4"/>
  <c r="N125" i="4"/>
  <c r="N117" i="4"/>
  <c r="N109" i="4"/>
  <c r="N101" i="4"/>
  <c r="N93" i="4"/>
  <c r="N85" i="4"/>
  <c r="N77" i="4"/>
  <c r="N69" i="4"/>
  <c r="N61" i="4"/>
  <c r="N53" i="4"/>
  <c r="N45" i="4"/>
  <c r="N37" i="4"/>
  <c r="N29" i="4"/>
  <c r="N21" i="4"/>
  <c r="N13" i="4"/>
  <c r="N5" i="4"/>
  <c r="N236" i="4"/>
  <c r="N228" i="4"/>
  <c r="N220" i="4"/>
  <c r="N164" i="4"/>
  <c r="N156" i="4"/>
  <c r="N148" i="4"/>
  <c r="N140" i="4"/>
  <c r="N132" i="4"/>
  <c r="N124" i="4"/>
  <c r="N108" i="4"/>
  <c r="N100" i="4"/>
  <c r="N92" i="4"/>
  <c r="N84" i="4"/>
  <c r="N76" i="4"/>
  <c r="N68" i="4"/>
  <c r="N60" i="4"/>
  <c r="N52" i="4"/>
  <c r="N44" i="4"/>
  <c r="N36" i="4"/>
  <c r="N28" i="4"/>
  <c r="N20" i="4"/>
  <c r="N12" i="4"/>
  <c r="N4" i="4"/>
  <c r="N227" i="4"/>
  <c r="N163" i="4"/>
  <c r="N155" i="4"/>
  <c r="N147" i="4"/>
  <c r="N139" i="4"/>
  <c r="N131" i="4"/>
  <c r="N123" i="4"/>
  <c r="N115" i="4"/>
  <c r="N107" i="4"/>
  <c r="N99" i="4"/>
  <c r="N91" i="4"/>
  <c r="N83" i="4"/>
  <c r="N75" i="4"/>
  <c r="N67" i="4"/>
  <c r="N59" i="4"/>
  <c r="N51" i="4"/>
  <c r="N43" i="4"/>
  <c r="N35" i="4"/>
  <c r="N27" i="4"/>
  <c r="N19" i="4"/>
  <c r="N11" i="4"/>
  <c r="N3" i="4"/>
  <c r="N230" i="4"/>
  <c r="N259" i="4"/>
  <c r="N266" i="4"/>
  <c r="N258" i="4"/>
  <c r="N250" i="4"/>
  <c r="N242" i="4"/>
  <c r="N234" i="4"/>
  <c r="N226" i="4"/>
  <c r="N218" i="4"/>
  <c r="N210" i="4"/>
  <c r="N202" i="4"/>
  <c r="N194" i="4"/>
  <c r="N186" i="4"/>
  <c r="N178" i="4"/>
  <c r="N170" i="4"/>
  <c r="N162" i="4"/>
  <c r="N154" i="4"/>
  <c r="N146" i="4"/>
  <c r="N138" i="4"/>
  <c r="N130" i="4"/>
  <c r="N122" i="4"/>
  <c r="N114" i="4"/>
  <c r="N106" i="4"/>
  <c r="N98" i="4"/>
  <c r="N90" i="4"/>
  <c r="N82" i="4"/>
  <c r="N74" i="4"/>
  <c r="N66" i="4"/>
  <c r="N58" i="4"/>
  <c r="N50" i="4"/>
  <c r="N42" i="4"/>
  <c r="N34" i="4"/>
  <c r="N26" i="4"/>
  <c r="N18" i="4"/>
  <c r="N10" i="4"/>
  <c r="N219" i="4"/>
  <c r="N265" i="4"/>
  <c r="N257" i="4"/>
  <c r="N249" i="4"/>
  <c r="N241" i="4"/>
  <c r="N233" i="4"/>
  <c r="N225" i="4"/>
  <c r="N217" i="4"/>
  <c r="N209" i="4"/>
  <c r="N201" i="4"/>
  <c r="N193" i="4"/>
  <c r="N185" i="4"/>
  <c r="N177" i="4"/>
  <c r="N169" i="4"/>
  <c r="N161" i="4"/>
  <c r="N153" i="4"/>
  <c r="N145" i="4"/>
  <c r="N137" i="4"/>
  <c r="N129" i="4"/>
  <c r="N121" i="4"/>
  <c r="N113" i="4"/>
  <c r="N105" i="4"/>
  <c r="N97" i="4"/>
  <c r="N89" i="4"/>
  <c r="N81" i="4"/>
  <c r="N73" i="4"/>
  <c r="N65" i="4"/>
  <c r="N57" i="4"/>
  <c r="N49" i="4"/>
  <c r="N41" i="4"/>
  <c r="N33" i="4"/>
  <c r="N25" i="4"/>
  <c r="N17" i="4"/>
  <c r="N9" i="4"/>
  <c r="N158" i="4"/>
  <c r="N267" i="4"/>
  <c r="N264" i="4"/>
  <c r="N256" i="4"/>
  <c r="N232" i="4"/>
  <c r="N224" i="4"/>
  <c r="N216" i="4"/>
  <c r="N208" i="4"/>
  <c r="N200" i="4"/>
  <c r="N192" i="4"/>
  <c r="N184" i="4"/>
  <c r="N176" i="4"/>
  <c r="N168" i="4"/>
  <c r="N160" i="4"/>
  <c r="N152" i="4"/>
  <c r="N136" i="4"/>
  <c r="N128" i="4"/>
  <c r="N120" i="4"/>
  <c r="N104" i="4"/>
  <c r="N96" i="4"/>
  <c r="N88" i="4"/>
  <c r="N80" i="4"/>
  <c r="N72" i="4"/>
  <c r="N64" i="4"/>
  <c r="N56" i="4"/>
  <c r="N48" i="4"/>
  <c r="N40" i="4"/>
  <c r="N32" i="4"/>
  <c r="N24" i="4"/>
  <c r="N16" i="4"/>
  <c r="N8" i="4"/>
  <c r="N222" i="4"/>
  <c r="N150" i="4"/>
  <c r="N263" i="4"/>
  <c r="N231" i="4"/>
  <c r="N215" i="4"/>
  <c r="N191" i="4"/>
  <c r="N183" i="4"/>
  <c r="N159" i="4"/>
  <c r="N143" i="4"/>
  <c r="N127" i="4"/>
  <c r="N111" i="4"/>
  <c r="N95" i="4"/>
  <c r="N63" i="4"/>
  <c r="N39" i="4"/>
  <c r="N15" i="4"/>
  <c r="M226" i="4"/>
  <c r="M162" i="4"/>
  <c r="M98" i="4"/>
  <c r="M34" i="4"/>
  <c r="M218" i="4"/>
  <c r="O218" i="4" s="1"/>
  <c r="M154" i="4"/>
  <c r="O154" i="4" s="1"/>
  <c r="M90" i="4"/>
  <c r="M26" i="4"/>
  <c r="M210" i="4"/>
  <c r="O210" i="4" s="1"/>
  <c r="M146" i="4"/>
  <c r="O146" i="4" s="1"/>
  <c r="M82" i="4"/>
  <c r="M18" i="4"/>
  <c r="M266" i="4"/>
  <c r="M202" i="4"/>
  <c r="M138" i="4"/>
  <c r="M74" i="4"/>
  <c r="O74" i="4" s="1"/>
  <c r="M10" i="4"/>
  <c r="M258" i="4"/>
  <c r="M194" i="4"/>
  <c r="M130" i="4"/>
  <c r="M66" i="4"/>
  <c r="M250" i="4"/>
  <c r="M186" i="4"/>
  <c r="M122" i="4"/>
  <c r="M58" i="4"/>
  <c r="M242" i="4"/>
  <c r="M178" i="4"/>
  <c r="O178" i="4" s="1"/>
  <c r="M114" i="4"/>
  <c r="M50" i="4"/>
  <c r="M234" i="4"/>
  <c r="M170" i="4"/>
  <c r="M106" i="4"/>
  <c r="M42" i="4"/>
  <c r="M265" i="4"/>
  <c r="O265" i="4" s="1"/>
  <c r="M257" i="4"/>
  <c r="O257" i="4" s="1"/>
  <c r="M249" i="4"/>
  <c r="O249" i="4" s="1"/>
  <c r="M241" i="4"/>
  <c r="O241" i="4" s="1"/>
  <c r="M233" i="4"/>
  <c r="O233" i="4" s="1"/>
  <c r="M225" i="4"/>
  <c r="O225" i="4" s="1"/>
  <c r="M217" i="4"/>
  <c r="O217" i="4" s="1"/>
  <c r="M209" i="4"/>
  <c r="O209" i="4" s="1"/>
  <c r="M201" i="4"/>
  <c r="O201" i="4" s="1"/>
  <c r="M193" i="4"/>
  <c r="O193" i="4" s="1"/>
  <c r="M185" i="4"/>
  <c r="O185" i="4" s="1"/>
  <c r="M177" i="4"/>
  <c r="O177" i="4" s="1"/>
  <c r="M169" i="4"/>
  <c r="O169" i="4" s="1"/>
  <c r="M161" i="4"/>
  <c r="O161" i="4" s="1"/>
  <c r="M153" i="4"/>
  <c r="O153" i="4" s="1"/>
  <c r="M145" i="4"/>
  <c r="O145" i="4" s="1"/>
  <c r="M137" i="4"/>
  <c r="O137" i="4" s="1"/>
  <c r="M129" i="4"/>
  <c r="O129" i="4" s="1"/>
  <c r="M121" i="4"/>
  <c r="O121" i="4" s="1"/>
  <c r="M113" i="4"/>
  <c r="O113" i="4" s="1"/>
  <c r="M105" i="4"/>
  <c r="O105" i="4" s="1"/>
  <c r="M97" i="4"/>
  <c r="O97" i="4" s="1"/>
  <c r="M89" i="4"/>
  <c r="O89" i="4" s="1"/>
  <c r="M81" i="4"/>
  <c r="O81" i="4" s="1"/>
  <c r="M73" i="4"/>
  <c r="O73" i="4" s="1"/>
  <c r="M65" i="4"/>
  <c r="O65" i="4" s="1"/>
  <c r="M57" i="4"/>
  <c r="O57" i="4" s="1"/>
  <c r="M49" i="4"/>
  <c r="O49" i="4" s="1"/>
  <c r="M41" i="4"/>
  <c r="O41" i="4" s="1"/>
  <c r="M33" i="4"/>
  <c r="O33" i="4" s="1"/>
  <c r="M25" i="4"/>
  <c r="O25" i="4" s="1"/>
  <c r="M17" i="4"/>
  <c r="O17" i="4" s="1"/>
  <c r="M9" i="4"/>
  <c r="O9" i="4" s="1"/>
  <c r="M264" i="4"/>
  <c r="O264" i="4" s="1"/>
  <c r="M256" i="4"/>
  <c r="O256" i="4" s="1"/>
  <c r="M248" i="4"/>
  <c r="M240" i="4"/>
  <c r="O240" i="4" s="1"/>
  <c r="M232" i="4"/>
  <c r="O232" i="4" s="1"/>
  <c r="M224" i="4"/>
  <c r="O224" i="4" s="1"/>
  <c r="M216" i="4"/>
  <c r="O216" i="4" s="1"/>
  <c r="M208" i="4"/>
  <c r="O208" i="4" s="1"/>
  <c r="M200" i="4"/>
  <c r="O200" i="4" s="1"/>
  <c r="M192" i="4"/>
  <c r="O192" i="4" s="1"/>
  <c r="M184" i="4"/>
  <c r="O184" i="4" s="1"/>
  <c r="M176" i="4"/>
  <c r="O176" i="4" s="1"/>
  <c r="M168" i="4"/>
  <c r="O168" i="4" s="1"/>
  <c r="M160" i="4"/>
  <c r="O160" i="4" s="1"/>
  <c r="M152" i="4"/>
  <c r="O152" i="4" s="1"/>
  <c r="M144" i="4"/>
  <c r="O144" i="4" s="1"/>
  <c r="M136" i="4"/>
  <c r="M128" i="4"/>
  <c r="M120" i="4"/>
  <c r="M112" i="4"/>
  <c r="O112" i="4" s="1"/>
  <c r="M104" i="4"/>
  <c r="M96" i="4"/>
  <c r="M88" i="4"/>
  <c r="O88" i="4" s="1"/>
  <c r="M80" i="4"/>
  <c r="M72" i="4"/>
  <c r="M64" i="4"/>
  <c r="M56" i="4"/>
  <c r="M48" i="4"/>
  <c r="M40" i="4"/>
  <c r="M32" i="4"/>
  <c r="M24" i="4"/>
  <c r="M16" i="4"/>
  <c r="M8" i="4"/>
  <c r="M263" i="4"/>
  <c r="O263" i="4" s="1"/>
  <c r="M255" i="4"/>
  <c r="O255" i="4" s="1"/>
  <c r="M247" i="4"/>
  <c r="M239" i="4"/>
  <c r="O239" i="4" s="1"/>
  <c r="M231" i="4"/>
  <c r="M223" i="4"/>
  <c r="O223" i="4" s="1"/>
  <c r="M215" i="4"/>
  <c r="M207" i="4"/>
  <c r="O207" i="4" s="1"/>
  <c r="M199" i="4"/>
  <c r="O199" i="4" s="1"/>
  <c r="M191" i="4"/>
  <c r="O191" i="4" s="1"/>
  <c r="M183" i="4"/>
  <c r="M175" i="4"/>
  <c r="O175" i="4" s="1"/>
  <c r="M167" i="4"/>
  <c r="O167" i="4" s="1"/>
  <c r="M159" i="4"/>
  <c r="O159" i="4" s="1"/>
  <c r="M151" i="4"/>
  <c r="O151" i="4" s="1"/>
  <c r="M143" i="4"/>
  <c r="M135" i="4"/>
  <c r="O135" i="4" s="1"/>
  <c r="M127" i="4"/>
  <c r="M119" i="4"/>
  <c r="O119" i="4" s="1"/>
  <c r="M111" i="4"/>
  <c r="M103" i="4"/>
  <c r="O103" i="4" s="1"/>
  <c r="M95" i="4"/>
  <c r="M87" i="4"/>
  <c r="O87" i="4" s="1"/>
  <c r="M79" i="4"/>
  <c r="O79" i="4" s="1"/>
  <c r="M71" i="4"/>
  <c r="O71" i="4" s="1"/>
  <c r="M63" i="4"/>
  <c r="M55" i="4"/>
  <c r="O55" i="4" s="1"/>
  <c r="M47" i="4"/>
  <c r="O47" i="4" s="1"/>
  <c r="M39" i="4"/>
  <c r="M31" i="4"/>
  <c r="O31" i="4" s="1"/>
  <c r="M23" i="4"/>
  <c r="O23" i="4" s="1"/>
  <c r="M15" i="4"/>
  <c r="M7" i="4"/>
  <c r="O7" i="4" s="1"/>
  <c r="M262" i="4"/>
  <c r="M254" i="4"/>
  <c r="M246" i="4"/>
  <c r="M238" i="4"/>
  <c r="O238" i="4" s="1"/>
  <c r="M230" i="4"/>
  <c r="O230" i="4" s="1"/>
  <c r="M222" i="4"/>
  <c r="O222" i="4" s="1"/>
  <c r="M214" i="4"/>
  <c r="O214" i="4" s="1"/>
  <c r="M206" i="4"/>
  <c r="O206" i="4" s="1"/>
  <c r="M198" i="4"/>
  <c r="M190" i="4"/>
  <c r="O190" i="4" s="1"/>
  <c r="M182" i="4"/>
  <c r="M174" i="4"/>
  <c r="M166" i="4"/>
  <c r="O166" i="4" s="1"/>
  <c r="M158" i="4"/>
  <c r="M150" i="4"/>
  <c r="O150" i="4" s="1"/>
  <c r="M142" i="4"/>
  <c r="O142" i="4" s="1"/>
  <c r="M134" i="4"/>
  <c r="M126" i="4"/>
  <c r="M118" i="4"/>
  <c r="O118" i="4" s="1"/>
  <c r="M110" i="4"/>
  <c r="M102" i="4"/>
  <c r="O102" i="4" s="1"/>
  <c r="M94" i="4"/>
  <c r="O94" i="4" s="1"/>
  <c r="M86" i="4"/>
  <c r="O86" i="4" s="1"/>
  <c r="M78" i="4"/>
  <c r="O78" i="4" s="1"/>
  <c r="M70" i="4"/>
  <c r="M62" i="4"/>
  <c r="O62" i="4" s="1"/>
  <c r="M54" i="4"/>
  <c r="O54" i="4" s="1"/>
  <c r="M46" i="4"/>
  <c r="O46" i="4" s="1"/>
  <c r="M38" i="4"/>
  <c r="M30" i="4"/>
  <c r="M22" i="4"/>
  <c r="M14" i="4"/>
  <c r="O14" i="4" s="1"/>
  <c r="M6" i="4"/>
  <c r="M269" i="4"/>
  <c r="O269" i="4" s="1"/>
  <c r="M261" i="4"/>
  <c r="M253" i="4"/>
  <c r="M245" i="4"/>
  <c r="M237" i="4"/>
  <c r="M229" i="4"/>
  <c r="M221" i="4"/>
  <c r="O221" i="4" s="1"/>
  <c r="M213" i="4"/>
  <c r="O213" i="4" s="1"/>
  <c r="M205" i="4"/>
  <c r="O205" i="4" s="1"/>
  <c r="M197" i="4"/>
  <c r="M189" i="4"/>
  <c r="M181" i="4"/>
  <c r="M173" i="4"/>
  <c r="M165" i="4"/>
  <c r="M157" i="4"/>
  <c r="O157" i="4" s="1"/>
  <c r="M149" i="4"/>
  <c r="O149" i="4" s="1"/>
  <c r="M141" i="4"/>
  <c r="O141" i="4" s="1"/>
  <c r="M133" i="4"/>
  <c r="M125" i="4"/>
  <c r="M117" i="4"/>
  <c r="M109" i="4"/>
  <c r="M101" i="4"/>
  <c r="M93" i="4"/>
  <c r="O93" i="4" s="1"/>
  <c r="M85" i="4"/>
  <c r="M77" i="4"/>
  <c r="M69" i="4"/>
  <c r="M61" i="4"/>
  <c r="M53" i="4"/>
  <c r="M45" i="4"/>
  <c r="M37" i="4"/>
  <c r="M29" i="4"/>
  <c r="O29" i="4" s="1"/>
  <c r="M21" i="4"/>
  <c r="M13" i="4"/>
  <c r="O13" i="4" s="1"/>
  <c r="M5" i="4"/>
  <c r="M268" i="4"/>
  <c r="M260" i="4"/>
  <c r="O260" i="4" s="1"/>
  <c r="M252" i="4"/>
  <c r="O252" i="4" s="1"/>
  <c r="M244" i="4"/>
  <c r="M236" i="4"/>
  <c r="M228" i="4"/>
  <c r="M220" i="4"/>
  <c r="M212" i="4"/>
  <c r="M204" i="4"/>
  <c r="M196" i="4"/>
  <c r="O196" i="4" s="1"/>
  <c r="M188" i="4"/>
  <c r="O188" i="4" s="1"/>
  <c r="M180" i="4"/>
  <c r="M172" i="4"/>
  <c r="M164" i="4"/>
  <c r="M156" i="4"/>
  <c r="O156" i="4" s="1"/>
  <c r="M148" i="4"/>
  <c r="O148" i="4" s="1"/>
  <c r="M140" i="4"/>
  <c r="O140" i="4" s="1"/>
  <c r="M132" i="4"/>
  <c r="M124" i="4"/>
  <c r="M116" i="4"/>
  <c r="O116" i="4" s="1"/>
  <c r="M108" i="4"/>
  <c r="M100" i="4"/>
  <c r="M92" i="4"/>
  <c r="M84" i="4"/>
  <c r="O84" i="4" s="1"/>
  <c r="M76" i="4"/>
  <c r="M68" i="4"/>
  <c r="M60" i="4"/>
  <c r="M52" i="4"/>
  <c r="M44" i="4"/>
  <c r="M36" i="4"/>
  <c r="M28" i="4"/>
  <c r="M20" i="4"/>
  <c r="O20" i="4" s="1"/>
  <c r="M12" i="4"/>
  <c r="O12" i="4" s="1"/>
  <c r="M4" i="4"/>
  <c r="O4" i="4" s="1"/>
  <c r="M267" i="4"/>
  <c r="M259" i="4"/>
  <c r="O259" i="4" s="1"/>
  <c r="M251" i="4"/>
  <c r="O251" i="4" s="1"/>
  <c r="M243" i="4"/>
  <c r="O243" i="4" s="1"/>
  <c r="M235" i="4"/>
  <c r="O235" i="4" s="1"/>
  <c r="M227" i="4"/>
  <c r="M219" i="4"/>
  <c r="M211" i="4"/>
  <c r="O211" i="4" s="1"/>
  <c r="M203" i="4"/>
  <c r="O203" i="4" s="1"/>
  <c r="M195" i="4"/>
  <c r="O195" i="4" s="1"/>
  <c r="M187" i="4"/>
  <c r="O187" i="4" s="1"/>
  <c r="M179" i="4"/>
  <c r="M171" i="4"/>
  <c r="M163" i="4"/>
  <c r="M155" i="4"/>
  <c r="M147" i="4"/>
  <c r="M139" i="4"/>
  <c r="M131" i="4"/>
  <c r="O131" i="4" s="1"/>
  <c r="M123" i="4"/>
  <c r="O123" i="4" s="1"/>
  <c r="M115" i="4"/>
  <c r="O115" i="4" s="1"/>
  <c r="M107" i="4"/>
  <c r="M99" i="4"/>
  <c r="M91" i="4"/>
  <c r="M83" i="4"/>
  <c r="M75" i="4"/>
  <c r="M67" i="4"/>
  <c r="O67" i="4" s="1"/>
  <c r="M59" i="4"/>
  <c r="O59" i="4" s="1"/>
  <c r="M51" i="4"/>
  <c r="M43" i="4"/>
  <c r="M35" i="4"/>
  <c r="M27" i="4"/>
  <c r="M19" i="4"/>
  <c r="M11" i="4"/>
  <c r="M3" i="4"/>
  <c r="O3" i="4" s="1"/>
  <c r="M2" i="4"/>
  <c r="O2" i="4" s="1"/>
  <c r="B11" i="2"/>
  <c r="C11" i="2"/>
  <c r="E12" i="2"/>
  <c r="C9" i="2"/>
  <c r="D9" i="2"/>
  <c r="D11" i="2"/>
  <c r="J15" i="1"/>
  <c r="J16" i="1"/>
  <c r="J14" i="1"/>
  <c r="I15" i="1"/>
  <c r="L16" i="1"/>
  <c r="L17" i="1"/>
  <c r="I17" i="1"/>
  <c r="I14" i="1"/>
  <c r="K14" i="1"/>
  <c r="K16" i="1"/>
  <c r="K15" i="1"/>
  <c r="B24" i="1"/>
  <c r="B21" i="1"/>
  <c r="E23" i="1"/>
  <c r="E21" i="1"/>
  <c r="C23" i="1"/>
  <c r="C21" i="1"/>
  <c r="B23" i="1"/>
  <c r="E24" i="1"/>
  <c r="E22" i="1"/>
  <c r="D24" i="1"/>
  <c r="D22" i="1"/>
  <c r="C22" i="1"/>
  <c r="O231" i="4" l="1"/>
  <c r="O96" i="4"/>
  <c r="O215" i="4"/>
  <c r="O95" i="4"/>
  <c r="O226" i="4"/>
  <c r="O90" i="4"/>
  <c r="O179" i="4"/>
  <c r="O128" i="4"/>
  <c r="O114" i="4"/>
  <c r="O22" i="4"/>
  <c r="O82" i="4"/>
  <c r="O77" i="4"/>
  <c r="O18" i="4"/>
  <c r="O68" i="4"/>
  <c r="O24" i="4"/>
  <c r="O76" i="4"/>
  <c r="O39" i="4"/>
  <c r="O32" i="4"/>
  <c r="O26" i="4"/>
  <c r="O51" i="4"/>
  <c r="O21" i="4"/>
  <c r="O85" i="4"/>
  <c r="O70" i="4"/>
  <c r="O63" i="4"/>
  <c r="O132" i="4"/>
  <c r="O10" i="4"/>
  <c r="O212" i="4"/>
  <c r="O254" i="4"/>
  <c r="O36" i="4"/>
  <c r="O34" i="4"/>
  <c r="O98" i="4"/>
  <c r="O40" i="4"/>
  <c r="O104" i="4"/>
  <c r="O45" i="4"/>
  <c r="O109" i="4"/>
  <c r="O173" i="4"/>
  <c r="O237" i="4"/>
  <c r="O30" i="4"/>
  <c r="O158" i="4"/>
  <c r="O242" i="4"/>
  <c r="O162" i="4"/>
  <c r="O19" i="4"/>
  <c r="O38" i="4"/>
  <c r="O83" i="4"/>
  <c r="O110" i="4"/>
  <c r="O147" i="4"/>
  <c r="O182" i="4"/>
  <c r="O246" i="4"/>
  <c r="O171" i="4"/>
  <c r="O220" i="4"/>
  <c r="O100" i="4"/>
  <c r="O127" i="4"/>
  <c r="O56" i="4"/>
  <c r="O50" i="4"/>
  <c r="O204" i="4"/>
  <c r="O268" i="4"/>
  <c r="O174" i="4"/>
  <c r="O126" i="4"/>
  <c r="O6" i="4"/>
  <c r="O248" i="4"/>
  <c r="O37" i="4"/>
  <c r="O101" i="4"/>
  <c r="O165" i="4"/>
  <c r="O229" i="4"/>
  <c r="O75" i="4"/>
  <c r="O139" i="4"/>
  <c r="O267" i="4"/>
  <c r="O42" i="4"/>
  <c r="O106" i="4"/>
  <c r="O11" i="4"/>
  <c r="O111" i="4"/>
  <c r="O170" i="4"/>
  <c r="O28" i="4"/>
  <c r="O92" i="4"/>
  <c r="O247" i="4"/>
  <c r="O48" i="4"/>
  <c r="O234" i="4"/>
  <c r="O164" i="4"/>
  <c r="O134" i="4"/>
  <c r="O198" i="4"/>
  <c r="O120" i="4"/>
  <c r="O227" i="4"/>
  <c r="O5" i="4"/>
  <c r="O69" i="4"/>
  <c r="O133" i="4"/>
  <c r="O197" i="4"/>
  <c r="O261" i="4"/>
  <c r="O138" i="4"/>
  <c r="O107" i="4"/>
  <c r="O183" i="4"/>
  <c r="O202" i="4"/>
  <c r="O43" i="4"/>
  <c r="O262" i="4"/>
  <c r="O266" i="4"/>
  <c r="O172" i="4"/>
  <c r="O52" i="4"/>
  <c r="O180" i="4"/>
  <c r="O244" i="4"/>
  <c r="O15" i="4"/>
  <c r="O60" i="4"/>
  <c r="O124" i="4"/>
  <c r="O16" i="4"/>
  <c r="O80" i="4"/>
  <c r="O258" i="4"/>
  <c r="O245" i="4"/>
  <c r="O27" i="4"/>
  <c r="O155" i="4"/>
  <c r="O219" i="4"/>
  <c r="O61" i="4"/>
  <c r="O125" i="4"/>
  <c r="O189" i="4"/>
  <c r="O253" i="4"/>
  <c r="O122" i="4"/>
  <c r="O53" i="4"/>
  <c r="O58" i="4"/>
  <c r="O35" i="4"/>
  <c r="O163" i="4"/>
  <c r="O186" i="4"/>
  <c r="O181" i="4"/>
  <c r="O91" i="4"/>
  <c r="O99" i="4"/>
  <c r="O250" i="4"/>
  <c r="O117" i="4"/>
  <c r="O66" i="4"/>
  <c r="O228" i="4"/>
  <c r="O44" i="4"/>
  <c r="O108" i="4"/>
  <c r="O236" i="4"/>
  <c r="O64" i="4"/>
  <c r="O130" i="4"/>
  <c r="O143" i="4"/>
  <c r="O8" i="4"/>
  <c r="O72" i="4"/>
  <c r="O136" i="4"/>
  <c r="O194" i="4"/>
</calcChain>
</file>

<file path=xl/sharedStrings.xml><?xml version="1.0" encoding="utf-8"?>
<sst xmlns="http://schemas.openxmlformats.org/spreadsheetml/2006/main" count="805" uniqueCount="65">
  <si>
    <t>India</t>
  </si>
  <si>
    <t>Australia</t>
  </si>
  <si>
    <t>Pakistan</t>
  </si>
  <si>
    <t>New Zealand</t>
  </si>
  <si>
    <t>South Africa</t>
  </si>
  <si>
    <t>England</t>
  </si>
  <si>
    <t>West Indies</t>
  </si>
  <si>
    <t>Pak</t>
  </si>
  <si>
    <t>Column1</t>
  </si>
  <si>
    <t>Matches Won</t>
  </si>
  <si>
    <t>Matches Lost</t>
  </si>
  <si>
    <t>Team</t>
  </si>
  <si>
    <t>Opposition</t>
  </si>
  <si>
    <t>Won</t>
  </si>
  <si>
    <t>Lost</t>
  </si>
  <si>
    <t>Aus</t>
  </si>
  <si>
    <t>Eng</t>
  </si>
  <si>
    <t>Ind</t>
  </si>
  <si>
    <t>Total Matches Played</t>
  </si>
  <si>
    <t>OutBound Loss</t>
  </si>
  <si>
    <t>InBound Win</t>
  </si>
  <si>
    <t>team</t>
  </si>
  <si>
    <t>opponent</t>
  </si>
  <si>
    <t>total_matches</t>
  </si>
  <si>
    <t>won</t>
  </si>
  <si>
    <t>lost</t>
  </si>
  <si>
    <t>nr</t>
  </si>
  <si>
    <t>Afghanistan</t>
  </si>
  <si>
    <t>Bangladesh</t>
  </si>
  <si>
    <t>Hong Kong</t>
  </si>
  <si>
    <t>Ireland</t>
  </si>
  <si>
    <t>Netherlands</t>
  </si>
  <si>
    <t>Scotland</t>
  </si>
  <si>
    <t>Sri Lanka</t>
  </si>
  <si>
    <t>United Arab Emirates</t>
  </si>
  <si>
    <t>Zimbabwe</t>
  </si>
  <si>
    <t>Canada</t>
  </si>
  <si>
    <t>Kenya</t>
  </si>
  <si>
    <t>Papua New Guinea</t>
  </si>
  <si>
    <t>Namibia</t>
  </si>
  <si>
    <t>Oman</t>
  </si>
  <si>
    <t>United States of America</t>
  </si>
  <si>
    <t>Nepal</t>
  </si>
  <si>
    <t>outbound_loss</t>
  </si>
  <si>
    <t>inbound_win</t>
  </si>
  <si>
    <t>ol2</t>
  </si>
  <si>
    <t>iw2</t>
  </si>
  <si>
    <t>Row Labels</t>
  </si>
  <si>
    <t>Grand Total</t>
  </si>
  <si>
    <t>Sum of ol2</t>
  </si>
  <si>
    <t>Sum of iw2</t>
  </si>
  <si>
    <t>Count of opponent</t>
  </si>
  <si>
    <t>ol3</t>
  </si>
  <si>
    <t>Total</t>
  </si>
  <si>
    <t>Sum of total_matches</t>
  </si>
  <si>
    <t>Total matches played</t>
  </si>
  <si>
    <t>Team loss weight</t>
  </si>
  <si>
    <t>cum_weight_add</t>
  </si>
  <si>
    <t>cum_weight_loss</t>
  </si>
  <si>
    <t>cum_weight_change</t>
  </si>
  <si>
    <t>Sum of cum_weight_change</t>
  </si>
  <si>
    <t>test</t>
  </si>
  <si>
    <t>concat</t>
  </si>
  <si>
    <t>Sum of inbound_win</t>
  </si>
  <si>
    <t>Sum of outbound_loss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</si>
</sst>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yam Rangapure" refreshedDate="45424.850180324072" createdVersion="8" refreshedVersion="8" minRefreshableVersion="3" recordCount="268" xr:uid="{E5741865-5A76-4413-85AC-9B0CC443A921}">
  <cacheSource type="worksheet">
    <worksheetSource name="raw"/>
  </cacheSource>
  <cacheFields count="14">
    <cacheField name="team" numFmtId="0">
      <sharedItems count="23">
        <s v="Afghanistan"/>
        <s v="Australia"/>
        <s v="Bangladesh"/>
        <s v="Canada"/>
        <s v="England"/>
        <s v="Hong Kong"/>
        <s v="India"/>
        <s v="Ireland"/>
        <s v="Kenya"/>
        <s v="Namibia"/>
        <s v="Nepal"/>
        <s v="Netherlands"/>
        <s v="New Zealand"/>
        <s v="Oman"/>
        <s v="Pakistan"/>
        <s v="Papua New Guinea"/>
        <s v="Scotland"/>
        <s v="South Africa"/>
        <s v="Sri Lanka"/>
        <s v="United Arab Emirates"/>
        <s v="United States of America"/>
        <s v="West Indies"/>
        <s v="Zimbabwe"/>
      </sharedItems>
    </cacheField>
    <cacheField name="opponent" numFmtId="0">
      <sharedItems/>
    </cacheField>
    <cacheField name="total_matches" numFmtId="0">
      <sharedItems containsSemiMixedTypes="0" containsString="0" containsNumber="1" containsInteger="1" minValue="1" maxValue="45"/>
    </cacheField>
    <cacheField name="won" numFmtId="0">
      <sharedItems containsSemiMixedTypes="0" containsString="0" containsNumber="1" containsInteger="1" minValue="0" maxValue="26"/>
    </cacheField>
    <cacheField name="lost" numFmtId="0">
      <sharedItems containsSemiMixedTypes="0" containsString="0" containsNumber="1" containsInteger="1" minValue="0" maxValue="26"/>
    </cacheField>
    <cacheField name="nr" numFmtId="0">
      <sharedItems containsSemiMixedTypes="0" containsString="0" containsNumber="1" containsInteger="1" minValue="0" maxValue="2"/>
    </cacheField>
    <cacheField name="outbound_loss" numFmtId="0">
      <sharedItems containsSemiMixedTypes="0" containsString="0" containsNumber="1" minValue="0" maxValue="1"/>
    </cacheField>
    <cacheField name="inbound_win" numFmtId="0">
      <sharedItems containsSemiMixedTypes="0" containsString="0" containsNumber="1" minValue="0" maxValue="1"/>
    </cacheField>
    <cacheField name="ol2" numFmtId="0">
      <sharedItems containsSemiMixedTypes="0" containsString="0" containsNumber="1" minValue="0" maxValue="1"/>
    </cacheField>
    <cacheField name="iw2" numFmtId="0">
      <sharedItems containsSemiMixedTypes="0" containsString="0" containsNumber="1" minValue="0" maxValue="1"/>
    </cacheField>
    <cacheField name="ol3" numFmtId="0">
      <sharedItems containsSemiMixedTypes="0" containsString="0" containsNumber="1" minValue="0" maxValue="25.919999999999998"/>
    </cacheField>
    <cacheField name="cum_weight_add" numFmtId="0">
      <sharedItems containsSemiMixedTypes="0" containsString="0" containsNumber="1" minValue="0" maxValue="37.977011494252878"/>
    </cacheField>
    <cacheField name="cum_weight_loss" numFmtId="0">
      <sharedItems containsSemiMixedTypes="0" containsString="0" containsNumber="1" minValue="0" maxValue="35.402298850574716"/>
    </cacheField>
    <cacheField name="cum_weight_change" numFmtId="0">
      <sharedItems containsSemiMixedTypes="0" containsString="0" containsNumber="1" minValue="-21.567060814134226" maxValue="23.2134540105218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yam Rangapure" refreshedDate="45429.67286608796" createdVersion="8" refreshedVersion="8" minRefreshableVersion="3" recordCount="20" xr:uid="{05EF3A77-156E-4181-95D1-D20146B670C9}">
  <cacheSource type="worksheet">
    <worksheetSource name="Table6"/>
  </cacheSource>
  <cacheFields count="11">
    <cacheField name="Team" numFmtId="0">
      <sharedItems count="5">
        <s v="India"/>
        <s v="England"/>
        <s v="Australia"/>
        <s v="South Africa"/>
        <s v="New Zealand"/>
      </sharedItems>
    </cacheField>
    <cacheField name="Opposition" numFmtId="0">
      <sharedItems/>
    </cacheField>
    <cacheField name="concat" numFmtId="0">
      <sharedItems/>
    </cacheField>
    <cacheField name="total_matches" numFmtId="0">
      <sharedItems containsSemiMixedTypes="0" containsString="0" containsNumber="1" containsInteger="1" minValue="13" maxValue="45"/>
    </cacheField>
    <cacheField name="won" numFmtId="0">
      <sharedItems containsSemiMixedTypes="0" containsString="0" containsNumber="1" containsInteger="1" minValue="5" maxValue="23"/>
    </cacheField>
    <cacheField name="lost" numFmtId="0">
      <sharedItems containsSemiMixedTypes="0" containsString="0" containsNumber="1" containsInteger="1" minValue="5" maxValue="23"/>
    </cacheField>
    <cacheField name="nr" numFmtId="0">
      <sharedItems containsSemiMixedTypes="0" containsString="0" containsNumber="1" containsInteger="1" minValue="0" maxValue="2"/>
    </cacheField>
    <cacheField name="outbound_loss" numFmtId="0">
      <sharedItems containsSemiMixedTypes="0" containsString="0" containsNumber="1" minValue="0.36" maxValue="0.64"/>
    </cacheField>
    <cacheField name="inbound_win" numFmtId="0">
      <sharedItems containsSemiMixedTypes="0" containsString="0" containsNumber="1" minValue="0.36" maxValue="0.64"/>
    </cacheField>
    <cacheField name="ol2" numFmtId="0">
      <sharedItems containsSemiMixedTypes="0" containsString="0" containsNumber="1" minValue="0.36" maxValue="0.64"/>
    </cacheField>
    <cacheField name="iw2" numFmtId="0">
      <sharedItems containsSemiMixedTypes="0" containsString="0" containsNumber="1" minValue="0.36" maxValue="0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x v="0"/>
    <s v="Australia"/>
    <n v="3"/>
    <n v="0"/>
    <n v="3"/>
    <n v="0"/>
    <n v="1"/>
    <n v="0"/>
    <n v="1"/>
    <n v="0"/>
    <n v="3"/>
    <n v="0"/>
    <n v="8.1415929203539825"/>
    <n v="-8.1415929203539825"/>
  </r>
  <r>
    <x v="0"/>
    <s v="Bangladesh"/>
    <n v="8"/>
    <n v="3"/>
    <n v="5"/>
    <n v="0"/>
    <n v="0.63"/>
    <n v="0.37"/>
    <n v="0.63"/>
    <n v="0.37"/>
    <n v="5.04"/>
    <n v="7.8111111111111109"/>
    <n v="5.1292035398230089"/>
    <n v="2.681907571288102"/>
  </r>
  <r>
    <x v="0"/>
    <s v="England"/>
    <n v="2"/>
    <n v="0"/>
    <n v="2"/>
    <n v="0"/>
    <n v="1"/>
    <n v="0"/>
    <n v="1"/>
    <n v="0"/>
    <n v="2"/>
    <n v="0"/>
    <n v="8.1415929203539825"/>
    <n v="-8.1415929203539825"/>
  </r>
  <r>
    <x v="0"/>
    <s v="Hong Kong"/>
    <n v="1"/>
    <n v="0"/>
    <n v="1"/>
    <n v="0"/>
    <n v="1"/>
    <n v="0"/>
    <n v="1"/>
    <n v="0"/>
    <n v="1"/>
    <n v="0"/>
    <n v="8.1415929203539825"/>
    <n v="-8.1415929203539825"/>
  </r>
  <r>
    <x v="0"/>
    <s v="India"/>
    <n v="3"/>
    <n v="0"/>
    <n v="2"/>
    <n v="1"/>
    <n v="0.67"/>
    <n v="0.32999999999999996"/>
    <n v="0.67"/>
    <n v="0.32999999999999996"/>
    <n v="2.0100000000000002"/>
    <n v="21.241379310344826"/>
    <n v="5.4548672566371685"/>
    <n v="15.786512053707657"/>
  </r>
  <r>
    <x v="0"/>
    <s v="Ireland"/>
    <n v="23"/>
    <n v="13"/>
    <n v="10"/>
    <n v="0"/>
    <n v="0.43"/>
    <n v="0.57000000000000006"/>
    <n v="0.43"/>
    <n v="0.57000000000000006"/>
    <n v="9.89"/>
    <n v="4.8"/>
    <n v="3.5008849557522126"/>
    <n v="1.2991150442477872"/>
  </r>
  <r>
    <x v="0"/>
    <s v="Netherlands"/>
    <n v="1"/>
    <n v="0"/>
    <n v="1"/>
    <n v="0"/>
    <n v="1"/>
    <n v="0"/>
    <n v="1"/>
    <n v="0"/>
    <n v="1"/>
    <n v="0"/>
    <n v="8.1415929203539825"/>
    <n v="-8.1415929203539825"/>
  </r>
  <r>
    <x v="0"/>
    <s v="New Zealand"/>
    <n v="2"/>
    <n v="0"/>
    <n v="2"/>
    <n v="0"/>
    <n v="1"/>
    <n v="0"/>
    <n v="1"/>
    <n v="0"/>
    <n v="2"/>
    <n v="0"/>
    <n v="8.1415929203539825"/>
    <n v="-8.1415929203539825"/>
  </r>
  <r>
    <x v="0"/>
    <s v="Pakistan"/>
    <n v="4"/>
    <n v="0"/>
    <n v="4"/>
    <n v="0"/>
    <n v="1"/>
    <n v="0"/>
    <n v="1"/>
    <n v="0"/>
    <n v="4"/>
    <n v="0"/>
    <n v="8.1415929203539825"/>
    <n v="-8.1415929203539825"/>
  </r>
  <r>
    <x v="0"/>
    <s v="Scotland"/>
    <n v="6"/>
    <n v="4"/>
    <n v="2"/>
    <n v="0"/>
    <n v="0.33"/>
    <n v="0.66999999999999993"/>
    <n v="0.33"/>
    <n v="0.66999999999999993"/>
    <n v="1.98"/>
    <n v="2.6823843416370101"/>
    <n v="2.6867256637168144"/>
    <n v="-4.3413220798043106E-3"/>
  </r>
  <r>
    <x v="0"/>
    <s v="South Africa"/>
    <n v="1"/>
    <n v="0"/>
    <n v="1"/>
    <n v="0"/>
    <n v="1"/>
    <n v="0"/>
    <n v="1"/>
    <n v="0"/>
    <n v="1"/>
    <n v="0"/>
    <n v="8.1415929203539825"/>
    <n v="-8.1415929203539825"/>
  </r>
  <r>
    <x v="0"/>
    <s v="Sri Lanka"/>
    <n v="4"/>
    <n v="1"/>
    <n v="3"/>
    <n v="0"/>
    <n v="0.75"/>
    <n v="0.25"/>
    <n v="0.75"/>
    <n v="0.25"/>
    <n v="3"/>
    <n v="10.164835164835162"/>
    <n v="6.1061946902654869"/>
    <n v="4.0586404745696756"/>
  </r>
  <r>
    <x v="0"/>
    <s v="United Arab Emirates"/>
    <n v="4"/>
    <n v="2"/>
    <n v="2"/>
    <n v="0"/>
    <n v="0.5"/>
    <n v="0.5"/>
    <n v="0.5"/>
    <n v="0.5"/>
    <n v="2"/>
    <n v="2.0628683693516696"/>
    <n v="4.0707964601769913"/>
    <n v="-2.0079280908253216"/>
  </r>
  <r>
    <x v="0"/>
    <s v="West Indies"/>
    <n v="8"/>
    <n v="3"/>
    <n v="5"/>
    <n v="0"/>
    <n v="0.63"/>
    <n v="0.37"/>
    <n v="0.63"/>
    <n v="0.37"/>
    <n v="5.04"/>
    <n v="9.7022222222222219"/>
    <n v="5.1292035398230089"/>
    <n v="4.5730186823992129"/>
  </r>
  <r>
    <x v="0"/>
    <s v="Zimbabwe"/>
    <n v="22"/>
    <n v="14"/>
    <n v="8"/>
    <n v="0"/>
    <n v="0.36"/>
    <n v="0.64"/>
    <n v="0.36"/>
    <n v="0.64"/>
    <n v="7.92"/>
    <n v="9.1618257261410783"/>
    <n v="2.9309734513274335"/>
    <n v="6.2308522748136443"/>
  </r>
  <r>
    <x v="1"/>
    <s v="Afghanistan"/>
    <n v="3"/>
    <n v="3"/>
    <n v="0"/>
    <n v="0"/>
    <n v="0"/>
    <n v="1"/>
    <n v="0"/>
    <n v="1"/>
    <n v="0"/>
    <n v="8.1415929203539825"/>
    <n v="0"/>
    <n v="8.1415929203539825"/>
  </r>
  <r>
    <x v="1"/>
    <s v="Bangladesh"/>
    <n v="4"/>
    <n v="4"/>
    <n v="0"/>
    <n v="0"/>
    <n v="0"/>
    <n v="1"/>
    <n v="0"/>
    <n v="1"/>
    <n v="0"/>
    <n v="21.111111111111111"/>
    <n v="0"/>
    <n v="21.111111111111111"/>
  </r>
  <r>
    <x v="1"/>
    <s v="Canada"/>
    <n v="1"/>
    <n v="1"/>
    <n v="0"/>
    <n v="0"/>
    <n v="0"/>
    <n v="1"/>
    <n v="0.15"/>
    <n v="0.85"/>
    <n v="0.15"/>
    <n v="1.411764705882353"/>
    <n v="0"/>
    <n v="1.411764705882353"/>
  </r>
  <r>
    <x v="1"/>
    <s v="England"/>
    <n v="45"/>
    <n v="23"/>
    <n v="22"/>
    <n v="0"/>
    <n v="0.49"/>
    <n v="0.51"/>
    <n v="0.49"/>
    <n v="0.51"/>
    <n v="22.05"/>
    <n v="26.568062827225134"/>
    <n v="25.490566037735849"/>
    <n v="1.0774967894892846"/>
  </r>
  <r>
    <x v="1"/>
    <s v="India"/>
    <n v="37"/>
    <n v="19"/>
    <n v="18"/>
    <n v="0"/>
    <n v="0.49"/>
    <n v="0.51"/>
    <n v="0.49"/>
    <n v="0.51"/>
    <n v="18.13"/>
    <n v="32.827586206896555"/>
    <n v="25.490566037735849"/>
    <n v="7.3370201691607058"/>
  </r>
  <r>
    <x v="1"/>
    <s v="Ireland"/>
    <n v="2"/>
    <n v="2"/>
    <n v="0"/>
    <n v="0"/>
    <n v="0"/>
    <n v="1"/>
    <n v="0.15"/>
    <n v="0.85"/>
    <n v="0.3"/>
    <n v="8.4210526315789469"/>
    <n v="0"/>
    <n v="8.4210526315789469"/>
  </r>
  <r>
    <x v="1"/>
    <s v="Kenya"/>
    <n v="1"/>
    <n v="1"/>
    <n v="0"/>
    <n v="0"/>
    <n v="0"/>
    <n v="1"/>
    <n v="0.15"/>
    <n v="0.85"/>
    <n v="0.15"/>
    <n v="1.5384615384615383"/>
    <n v="0"/>
    <n v="1.5384615384615383"/>
  </r>
  <r>
    <x v="1"/>
    <s v="New Zealand"/>
    <n v="13"/>
    <n v="8"/>
    <n v="5"/>
    <n v="0"/>
    <n v="0.38"/>
    <n v="0.62"/>
    <n v="0.38"/>
    <n v="0.62"/>
    <n v="4.9400000000000004"/>
    <n v="22.325379609544473"/>
    <n v="19.768194070080863"/>
    <n v="2.5571855394636103"/>
  </r>
  <r>
    <x v="1"/>
    <s v="Pakistan"/>
    <n v="19"/>
    <n v="16"/>
    <n v="3"/>
    <n v="0"/>
    <n v="0.16"/>
    <n v="0.84"/>
    <n v="0.16"/>
    <n v="0.84"/>
    <n v="3.04"/>
    <n v="29.890510948905117"/>
    <n v="8.3234501347708907"/>
    <n v="21.567060814134226"/>
  </r>
  <r>
    <x v="1"/>
    <s v="Scotland"/>
    <n v="1"/>
    <n v="1"/>
    <n v="0"/>
    <n v="0"/>
    <n v="0"/>
    <n v="1"/>
    <n v="0.15"/>
    <n v="0.85"/>
    <n v="0.15"/>
    <n v="4.0035587188612096"/>
    <n v="0"/>
    <n v="4.0035587188612096"/>
  </r>
  <r>
    <x v="1"/>
    <s v="South Africa"/>
    <n v="25"/>
    <n v="9"/>
    <n v="16"/>
    <n v="0"/>
    <n v="0.64"/>
    <n v="0.36"/>
    <n v="0.64"/>
    <n v="0.36"/>
    <n v="16"/>
    <n v="16.285714285714285"/>
    <n v="33.293800539083563"/>
    <n v="-17.008086253369278"/>
  </r>
  <r>
    <x v="1"/>
    <s v="Sri Lanka"/>
    <n v="24"/>
    <n v="14"/>
    <n v="10"/>
    <n v="0"/>
    <n v="0.42"/>
    <n v="0.58000000000000007"/>
    <n v="0.42"/>
    <n v="0.58000000000000007"/>
    <n v="10.08"/>
    <n v="23.58241758241758"/>
    <n v="21.849056603773583"/>
    <n v="1.7333609786439972"/>
  </r>
  <r>
    <x v="1"/>
    <s v="West Indies"/>
    <n v="15"/>
    <n v="11"/>
    <n v="3"/>
    <n v="1"/>
    <n v="0.2"/>
    <n v="0.8"/>
    <n v="0.2"/>
    <n v="0.8"/>
    <n v="3"/>
    <n v="20.977777777777778"/>
    <n v="10.404312668463612"/>
    <n v="10.573465109314165"/>
  </r>
  <r>
    <x v="1"/>
    <s v="Zimbabwe"/>
    <n v="3"/>
    <n v="2"/>
    <n v="1"/>
    <n v="0"/>
    <n v="0.33"/>
    <n v="0.66999999999999993"/>
    <n v="0.33"/>
    <n v="0.66999999999999993"/>
    <n v="0.99"/>
    <n v="9.5912863070539398"/>
    <n v="17.167115902964962"/>
    <n v="-7.5758295959110225"/>
  </r>
  <r>
    <x v="2"/>
    <s v="Afghanistan"/>
    <n v="8"/>
    <n v="5"/>
    <n v="3"/>
    <n v="0"/>
    <n v="0.38"/>
    <n v="0.62"/>
    <n v="0.38"/>
    <n v="0.62"/>
    <n v="3.04"/>
    <n v="5.0477876106194692"/>
    <n v="8.0222222222222221"/>
    <n v="-2.9744346116027529"/>
  </r>
  <r>
    <x v="2"/>
    <s v="Australia"/>
    <n v="4"/>
    <n v="0"/>
    <n v="4"/>
    <n v="0"/>
    <n v="1"/>
    <n v="0"/>
    <n v="1"/>
    <n v="0"/>
    <n v="4"/>
    <n v="0"/>
    <n v="21.111111111111111"/>
    <n v="-21.111111111111111"/>
  </r>
  <r>
    <x v="2"/>
    <s v="England"/>
    <n v="7"/>
    <n v="3"/>
    <n v="4"/>
    <n v="0"/>
    <n v="0.56999999999999995"/>
    <n v="0.43000000000000005"/>
    <n v="0.56999999999999995"/>
    <n v="0.43000000000000005"/>
    <n v="3.9899999999999998"/>
    <n v="22.400523560209429"/>
    <n v="12.033333333333331"/>
    <n v="10.367190226876097"/>
  </r>
  <r>
    <x v="2"/>
    <s v="India"/>
    <n v="13"/>
    <n v="3"/>
    <n v="10"/>
    <n v="0"/>
    <n v="0.77"/>
    <n v="0.22999999999999998"/>
    <n v="0.77"/>
    <n v="0.22999999999999998"/>
    <n v="10.01"/>
    <n v="14.804597701149424"/>
    <n v="16.255555555555556"/>
    <n v="-1.4509578544061323"/>
  </r>
  <r>
    <x v="2"/>
    <s v="Ireland"/>
    <n v="3"/>
    <n v="3"/>
    <n v="0"/>
    <n v="0"/>
    <n v="0"/>
    <n v="1"/>
    <n v="0"/>
    <n v="1"/>
    <n v="0"/>
    <n v="8.4210526315789469"/>
    <n v="0"/>
    <n v="8.4210526315789469"/>
  </r>
  <r>
    <x v="2"/>
    <s v="Netherlands"/>
    <n v="1"/>
    <n v="1"/>
    <n v="0"/>
    <n v="0"/>
    <n v="0"/>
    <n v="1"/>
    <n v="0.15"/>
    <n v="0.85"/>
    <n v="0.15"/>
    <n v="1.6568047337278105"/>
    <n v="0"/>
    <n v="1.6568047337278105"/>
  </r>
  <r>
    <x v="2"/>
    <s v="New Zealand"/>
    <n v="14"/>
    <n v="5"/>
    <n v="9"/>
    <n v="0"/>
    <n v="0.64"/>
    <n v="0.36"/>
    <n v="0.64"/>
    <n v="0.36"/>
    <n v="8.9600000000000009"/>
    <n v="12.963123644251629"/>
    <n v="13.511111111111111"/>
    <n v="-0.54798746685948174"/>
  </r>
  <r>
    <x v="2"/>
    <s v="Pakistan"/>
    <n v="11"/>
    <n v="4"/>
    <n v="7"/>
    <n v="0"/>
    <n v="0.64"/>
    <n v="0.36"/>
    <n v="0.64"/>
    <n v="0.36"/>
    <n v="7.04"/>
    <n v="12.810218978102194"/>
    <n v="13.511111111111111"/>
    <n v="-0.70089213300891728"/>
  </r>
  <r>
    <x v="2"/>
    <s v="Scotland"/>
    <n v="1"/>
    <n v="1"/>
    <n v="0"/>
    <n v="0"/>
    <n v="0"/>
    <n v="1"/>
    <n v="0.15"/>
    <n v="0.85"/>
    <n v="0.15"/>
    <n v="4.0035587188612096"/>
    <n v="0"/>
    <n v="4.0035587188612096"/>
  </r>
  <r>
    <x v="2"/>
    <s v="South Africa"/>
    <n v="8"/>
    <n v="3"/>
    <n v="5"/>
    <n v="0"/>
    <n v="0.63"/>
    <n v="0.37"/>
    <n v="0.63"/>
    <n v="0.37"/>
    <n v="5.04"/>
    <n v="16.738095238095237"/>
    <n v="13.3"/>
    <n v="3.4380952380952365"/>
  </r>
  <r>
    <x v="2"/>
    <s v="Sri Lanka"/>
    <n v="17"/>
    <n v="5"/>
    <n v="12"/>
    <n v="0"/>
    <n v="0.71"/>
    <n v="0.29000000000000004"/>
    <n v="0.71"/>
    <n v="0.29000000000000004"/>
    <n v="12.07"/>
    <n v="11.79120879120879"/>
    <n v="14.988888888888887"/>
    <n v="-3.197680097680097"/>
  </r>
  <r>
    <x v="2"/>
    <s v="West Indies"/>
    <n v="22"/>
    <n v="12"/>
    <n v="10"/>
    <n v="0"/>
    <n v="0.45"/>
    <n v="0.55000000000000004"/>
    <n v="0.45"/>
    <n v="0.55000000000000004"/>
    <n v="9.9"/>
    <n v="14.422222222222222"/>
    <n v="9.5"/>
    <n v="4.9222222222222225"/>
  </r>
  <r>
    <x v="2"/>
    <s v="Zimbabwe"/>
    <n v="24"/>
    <n v="19"/>
    <n v="5"/>
    <n v="0"/>
    <n v="0.21"/>
    <n v="0.79"/>
    <n v="0.21"/>
    <n v="0.79"/>
    <n v="5.04"/>
    <n v="11.309128630705393"/>
    <n v="4.4333333333333327"/>
    <n v="6.8757952973720604"/>
  </r>
  <r>
    <x v="3"/>
    <s v="Australia"/>
    <n v="1"/>
    <n v="0"/>
    <n v="1"/>
    <n v="0"/>
    <n v="1"/>
    <n v="0"/>
    <n v="1"/>
    <n v="0"/>
    <n v="1"/>
    <n v="0"/>
    <n v="1.411764705882353"/>
    <n v="-1.411764705882353"/>
  </r>
  <r>
    <x v="3"/>
    <s v="Ireland"/>
    <n v="2"/>
    <n v="0"/>
    <n v="2"/>
    <n v="0"/>
    <n v="1"/>
    <n v="0"/>
    <n v="1"/>
    <n v="0"/>
    <n v="2"/>
    <n v="0"/>
    <n v="1.411764705882353"/>
    <n v="-1.411764705882353"/>
  </r>
  <r>
    <x v="3"/>
    <s v="Kenya"/>
    <n v="2"/>
    <n v="1"/>
    <n v="1"/>
    <n v="0"/>
    <n v="0.5"/>
    <n v="0.5"/>
    <n v="0.5"/>
    <n v="0.5"/>
    <n v="1"/>
    <n v="0.76923076923076916"/>
    <n v="0.70588235294117652"/>
    <n v="6.3348416289592646E-2"/>
  </r>
  <r>
    <x v="3"/>
    <s v="Netherlands"/>
    <n v="2"/>
    <n v="0"/>
    <n v="2"/>
    <n v="0"/>
    <n v="1"/>
    <n v="0"/>
    <n v="1"/>
    <n v="0"/>
    <n v="2"/>
    <n v="0"/>
    <n v="1.411764705882353"/>
    <n v="-1.411764705882353"/>
  </r>
  <r>
    <x v="3"/>
    <s v="New Zealand"/>
    <n v="1"/>
    <n v="0"/>
    <n v="1"/>
    <n v="0"/>
    <n v="1"/>
    <n v="0"/>
    <n v="1"/>
    <n v="0"/>
    <n v="1"/>
    <n v="0"/>
    <n v="1.411764705882353"/>
    <n v="-1.411764705882353"/>
  </r>
  <r>
    <x v="3"/>
    <s v="Pakistan"/>
    <n v="1"/>
    <n v="0"/>
    <n v="1"/>
    <n v="0"/>
    <n v="1"/>
    <n v="0"/>
    <n v="1"/>
    <n v="0"/>
    <n v="1"/>
    <n v="0"/>
    <n v="1.411764705882353"/>
    <n v="-1.411764705882353"/>
  </r>
  <r>
    <x v="3"/>
    <s v="Scotland"/>
    <n v="1"/>
    <n v="0"/>
    <n v="1"/>
    <n v="0"/>
    <n v="1"/>
    <n v="0"/>
    <n v="1"/>
    <n v="0"/>
    <n v="1"/>
    <n v="0"/>
    <n v="1.411764705882353"/>
    <n v="-1.411764705882353"/>
  </r>
  <r>
    <x v="3"/>
    <s v="Sri Lanka"/>
    <n v="1"/>
    <n v="0"/>
    <n v="1"/>
    <n v="0"/>
    <n v="1"/>
    <n v="0"/>
    <n v="1"/>
    <n v="0"/>
    <n v="1"/>
    <n v="0"/>
    <n v="1.411764705882353"/>
    <n v="-1.411764705882353"/>
  </r>
  <r>
    <x v="3"/>
    <s v="Zimbabwe"/>
    <n v="1"/>
    <n v="0"/>
    <n v="1"/>
    <n v="0"/>
    <n v="1"/>
    <n v="0"/>
    <n v="1"/>
    <n v="0"/>
    <n v="1"/>
    <n v="0"/>
    <n v="1.411764705882353"/>
    <n v="-1.411764705882353"/>
  </r>
  <r>
    <x v="4"/>
    <s v="Afghanistan"/>
    <n v="2"/>
    <n v="2"/>
    <n v="0"/>
    <n v="0"/>
    <n v="0"/>
    <n v="1"/>
    <n v="0.15"/>
    <n v="0.85"/>
    <n v="0.3"/>
    <n v="8.1415929203539825"/>
    <n v="0"/>
    <n v="8.1415929203539825"/>
  </r>
  <r>
    <x v="4"/>
    <s v="Australia"/>
    <n v="45"/>
    <n v="22"/>
    <n v="23"/>
    <n v="0"/>
    <n v="0.51"/>
    <n v="0.49"/>
    <n v="0.51"/>
    <n v="0.49"/>
    <n v="22.95"/>
    <n v="25.490566037735849"/>
    <n v="26.568062827225134"/>
    <n v="-1.0774967894892846"/>
  </r>
  <r>
    <x v="4"/>
    <s v="Bangladesh"/>
    <n v="7"/>
    <n v="4"/>
    <n v="3"/>
    <n v="0"/>
    <n v="0.43"/>
    <n v="0.57000000000000006"/>
    <n v="0.43"/>
    <n v="0.57000000000000006"/>
    <n v="3.01"/>
    <n v="12.033333333333335"/>
    <n v="22.400523560209425"/>
    <n v="-10.36719022687609"/>
  </r>
  <r>
    <x v="4"/>
    <s v="India"/>
    <n v="29"/>
    <n v="12"/>
    <n v="15"/>
    <n v="2"/>
    <n v="0.52"/>
    <n v="0.48"/>
    <n v="0.52"/>
    <n v="0.48"/>
    <n v="15.08"/>
    <n v="30.896551724137932"/>
    <n v="27.089005235602098"/>
    <n v="3.8075464885358343"/>
  </r>
  <r>
    <x v="4"/>
    <s v="Ireland"/>
    <n v="9"/>
    <n v="7"/>
    <n v="2"/>
    <n v="0"/>
    <n v="0.22"/>
    <n v="0.78"/>
    <n v="0.22"/>
    <n v="0.78"/>
    <n v="1.98"/>
    <n v="6.5684210526315789"/>
    <n v="11.460732984293195"/>
    <n v="-4.8923119316616157"/>
  </r>
  <r>
    <x v="4"/>
    <s v="Netherlands"/>
    <n v="1"/>
    <n v="1"/>
    <n v="0"/>
    <n v="0"/>
    <n v="0"/>
    <n v="1"/>
    <n v="0.15"/>
    <n v="0.85"/>
    <n v="0.15"/>
    <n v="1.6568047337278105"/>
    <n v="0"/>
    <n v="1.6568047337278105"/>
  </r>
  <r>
    <x v="4"/>
    <s v="New Zealand"/>
    <n v="21"/>
    <n v="12"/>
    <n v="8"/>
    <n v="1"/>
    <n v="0.38"/>
    <n v="0.62"/>
    <n v="0.38"/>
    <n v="0.62"/>
    <n v="7.98"/>
    <n v="22.325379609544473"/>
    <n v="19.795811518324609"/>
    <n v="2.5295680912198648"/>
  </r>
  <r>
    <x v="4"/>
    <s v="Pakistan"/>
    <n v="19"/>
    <n v="15"/>
    <n v="4"/>
    <n v="0"/>
    <n v="0.21"/>
    <n v="0.79"/>
    <n v="0.21"/>
    <n v="0.79"/>
    <n v="3.9899999999999998"/>
    <n v="28.111313868613149"/>
    <n v="10.939790575916231"/>
    <n v="17.171523292696918"/>
  </r>
  <r>
    <x v="4"/>
    <s v="Scotland"/>
    <n v="2"/>
    <n v="2"/>
    <n v="0"/>
    <n v="0"/>
    <n v="0"/>
    <n v="1"/>
    <n v="0.15"/>
    <n v="0.85"/>
    <n v="0.3"/>
    <n v="4.0035587188612096"/>
    <n v="0"/>
    <n v="4.0035587188612096"/>
  </r>
  <r>
    <x v="4"/>
    <s v="South Africa"/>
    <n v="17"/>
    <n v="10"/>
    <n v="7"/>
    <n v="0"/>
    <n v="0.41"/>
    <n v="0.59000000000000008"/>
    <n v="0.41"/>
    <n v="0.59000000000000008"/>
    <n v="6.97"/>
    <n v="26.690476190476197"/>
    <n v="21.358638743455497"/>
    <n v="5.3318374470206997"/>
  </r>
  <r>
    <x v="4"/>
    <s v="Sri Lanka"/>
    <n v="29"/>
    <n v="13"/>
    <n v="15"/>
    <n v="1"/>
    <n v="0.52"/>
    <n v="0.48"/>
    <n v="0.52"/>
    <n v="0.48"/>
    <n v="15.08"/>
    <n v="19.516483516483511"/>
    <n v="27.089005235602098"/>
    <n v="-7.572521719118587"/>
  </r>
  <r>
    <x v="4"/>
    <s v="West Indies"/>
    <n v="18"/>
    <n v="15"/>
    <n v="3"/>
    <n v="0"/>
    <n v="0.17"/>
    <n v="0.83"/>
    <n v="0.17"/>
    <n v="0.83"/>
    <n v="3.06"/>
    <n v="21.764444444444443"/>
    <n v="8.856020942408378"/>
    <n v="12.908423502036065"/>
  </r>
  <r>
    <x v="5"/>
    <s v="Afghanistan"/>
    <n v="1"/>
    <n v="1"/>
    <n v="0"/>
    <n v="0"/>
    <n v="0"/>
    <n v="1"/>
    <n v="0.15"/>
    <n v="0.85"/>
    <n v="0.15"/>
    <n v="8.1415929203539825"/>
    <n v="0"/>
    <n v="8.1415929203539825"/>
  </r>
  <r>
    <x v="5"/>
    <s v="India"/>
    <n v="1"/>
    <n v="0"/>
    <n v="1"/>
    <n v="0"/>
    <n v="1"/>
    <n v="0"/>
    <n v="1"/>
    <n v="0"/>
    <n v="1"/>
    <n v="0"/>
    <n v="3.0674846625766872"/>
    <n v="-3.0674846625766872"/>
  </r>
  <r>
    <x v="5"/>
    <s v="Pakistan"/>
    <n v="1"/>
    <n v="0"/>
    <n v="1"/>
    <n v="0"/>
    <n v="1"/>
    <n v="0"/>
    <n v="1"/>
    <n v="0"/>
    <n v="1"/>
    <n v="0"/>
    <n v="3.0674846625766872"/>
    <n v="-3.0674846625766872"/>
  </r>
  <r>
    <x v="5"/>
    <s v="Papua New Guinea"/>
    <n v="5"/>
    <n v="3"/>
    <n v="2"/>
    <n v="0"/>
    <n v="0.4"/>
    <n v="0.6"/>
    <n v="0.4"/>
    <n v="0.6"/>
    <n v="2"/>
    <n v="1.6426512968299711"/>
    <n v="1.2269938650306749"/>
    <n v="0.41565743179929626"/>
  </r>
  <r>
    <x v="5"/>
    <s v="Scotland"/>
    <n v="3"/>
    <n v="1"/>
    <n v="2"/>
    <n v="0"/>
    <n v="0.67"/>
    <n v="0.32999999999999996"/>
    <n v="0.67"/>
    <n v="0.32999999999999996"/>
    <n v="2.0100000000000002"/>
    <n v="1.3211743772241991"/>
    <n v="2.0552147239263805"/>
    <n v="-0.73404034670218143"/>
  </r>
  <r>
    <x v="5"/>
    <s v="United Arab Emirates"/>
    <n v="3"/>
    <n v="1"/>
    <n v="2"/>
    <n v="0"/>
    <n v="0.67"/>
    <n v="0.32999999999999996"/>
    <n v="0.67"/>
    <n v="0.32999999999999996"/>
    <n v="2.0100000000000002"/>
    <n v="1.3614931237721017"/>
    <n v="2.0552147239263805"/>
    <n v="-0.69372160015427875"/>
  </r>
  <r>
    <x v="5"/>
    <s v="Zimbabwe"/>
    <n v="1"/>
    <n v="0"/>
    <n v="1"/>
    <n v="0"/>
    <n v="1"/>
    <n v="0"/>
    <n v="1"/>
    <n v="0"/>
    <n v="1"/>
    <n v="0"/>
    <n v="3.0674846625766872"/>
    <n v="-3.0674846625766872"/>
  </r>
  <r>
    <x v="6"/>
    <s v="Afghanistan"/>
    <n v="3"/>
    <n v="2"/>
    <n v="0"/>
    <n v="1"/>
    <n v="0"/>
    <n v="1"/>
    <n v="0"/>
    <n v="1"/>
    <n v="0"/>
    <n v="8.1415929203539825"/>
    <n v="0"/>
    <n v="8.1415929203539825"/>
  </r>
  <r>
    <x v="6"/>
    <s v="Australia"/>
    <n v="37"/>
    <n v="18"/>
    <n v="19"/>
    <n v="0"/>
    <n v="0.51"/>
    <n v="0.49"/>
    <n v="0.51"/>
    <n v="0.49"/>
    <n v="18.87"/>
    <n v="25.490566037735849"/>
    <n v="32.827586206896555"/>
    <n v="-7.3370201691607058"/>
  </r>
  <r>
    <x v="6"/>
    <s v="Bangladesh"/>
    <n v="13"/>
    <n v="10"/>
    <n v="3"/>
    <n v="0"/>
    <n v="0.23"/>
    <n v="0.77"/>
    <n v="0.23"/>
    <n v="0.77"/>
    <n v="2.99"/>
    <n v="16.255555555555556"/>
    <n v="14.804597701149426"/>
    <n v="1.4509578544061306"/>
  </r>
  <r>
    <x v="6"/>
    <s v="England"/>
    <n v="29"/>
    <n v="15"/>
    <n v="12"/>
    <n v="2"/>
    <n v="0.41"/>
    <n v="0.59000000000000008"/>
    <n v="0.41"/>
    <n v="0.59000000000000008"/>
    <n v="11.889999999999999"/>
    <n v="30.735602094240846"/>
    <n v="26.390804597701148"/>
    <n v="4.344797496539698"/>
  </r>
  <r>
    <x v="6"/>
    <s v="Hong Kong"/>
    <n v="1"/>
    <n v="1"/>
    <n v="0"/>
    <n v="0"/>
    <n v="0"/>
    <n v="1"/>
    <n v="0.15"/>
    <n v="0.85"/>
    <n v="0.15"/>
    <n v="3.0674846625766872"/>
    <n v="0"/>
    <n v="3.0674846625766872"/>
  </r>
  <r>
    <x v="6"/>
    <s v="Ireland"/>
    <n v="2"/>
    <n v="2"/>
    <n v="0"/>
    <n v="0"/>
    <n v="0"/>
    <n v="1"/>
    <n v="0.15"/>
    <n v="0.85"/>
    <n v="0.3"/>
    <n v="8.4210526315789469"/>
    <n v="0"/>
    <n v="8.4210526315789469"/>
  </r>
  <r>
    <x v="6"/>
    <s v="Netherlands"/>
    <n v="1"/>
    <n v="1"/>
    <n v="0"/>
    <n v="0"/>
    <n v="0"/>
    <n v="1"/>
    <n v="0.15"/>
    <n v="0.85"/>
    <n v="0.15"/>
    <n v="1.6568047337278105"/>
    <n v="0"/>
    <n v="1.6568047337278105"/>
  </r>
  <r>
    <x v="6"/>
    <s v="New Zealand"/>
    <n v="22"/>
    <n v="9"/>
    <n v="12"/>
    <n v="1"/>
    <n v="0.55000000000000004"/>
    <n v="0.44999999999999996"/>
    <n v="0.55000000000000004"/>
    <n v="0.44999999999999996"/>
    <n v="12.100000000000001"/>
    <n v="16.203904555314534"/>
    <n v="35.402298850574716"/>
    <n v="-19.198394295260183"/>
  </r>
  <r>
    <x v="6"/>
    <s v="Pakistan"/>
    <n v="13"/>
    <n v="9"/>
    <n v="4"/>
    <n v="0"/>
    <n v="0.31"/>
    <n v="0.69"/>
    <n v="0.31"/>
    <n v="0.69"/>
    <n v="4.03"/>
    <n v="24.552919708029204"/>
    <n v="19.954022988505749"/>
    <n v="4.5988967195234558"/>
  </r>
  <r>
    <x v="6"/>
    <s v="South Africa"/>
    <n v="23"/>
    <n v="13"/>
    <n v="10"/>
    <n v="0"/>
    <n v="0.43"/>
    <n v="0.57000000000000006"/>
    <n v="0.43"/>
    <n v="0.57000000000000006"/>
    <n v="9.89"/>
    <n v="25.785714285714292"/>
    <n v="27.678160919540232"/>
    <n v="-1.8924466338259407"/>
  </r>
  <r>
    <x v="6"/>
    <s v="Sri Lanka"/>
    <n v="31"/>
    <n v="24"/>
    <n v="6"/>
    <n v="1"/>
    <n v="0.19"/>
    <n v="0.81"/>
    <n v="0.19"/>
    <n v="0.81"/>
    <n v="5.89"/>
    <n v="32.934065934065927"/>
    <n v="12.229885057471265"/>
    <n v="20.704180876594663"/>
  </r>
  <r>
    <x v="6"/>
    <s v="United Arab Emirates"/>
    <n v="1"/>
    <n v="1"/>
    <n v="0"/>
    <n v="0"/>
    <n v="0"/>
    <n v="1"/>
    <n v="0.15"/>
    <n v="0.85"/>
    <n v="0.15"/>
    <n v="4.1257367387033392"/>
    <n v="0"/>
    <n v="4.1257367387033392"/>
  </r>
  <r>
    <x v="6"/>
    <s v="West Indies"/>
    <n v="36"/>
    <n v="26"/>
    <n v="9"/>
    <n v="1"/>
    <n v="0.25"/>
    <n v="0.75"/>
    <n v="0.25"/>
    <n v="0.75"/>
    <n v="9"/>
    <n v="19.666666666666664"/>
    <n v="16.091954022988507"/>
    <n v="3.5747126436781578"/>
  </r>
  <r>
    <x v="6"/>
    <s v="Zimbabwe"/>
    <n v="12"/>
    <n v="12"/>
    <n v="0"/>
    <n v="0"/>
    <n v="0"/>
    <n v="1"/>
    <n v="0"/>
    <n v="1"/>
    <n v="0"/>
    <n v="14.315352697095435"/>
    <n v="0"/>
    <n v="14.315352697095435"/>
  </r>
  <r>
    <x v="7"/>
    <s v="Afghanistan"/>
    <n v="23"/>
    <n v="10"/>
    <n v="13"/>
    <n v="0"/>
    <n v="0.56999999999999995"/>
    <n v="0.43000000000000005"/>
    <n v="0.56999999999999995"/>
    <n v="0.43000000000000005"/>
    <n v="13.11"/>
    <n v="3.500884955752213"/>
    <n v="4.7999999999999989"/>
    <n v="-1.2991150442477859"/>
  </r>
  <r>
    <x v="7"/>
    <s v="Australia"/>
    <n v="2"/>
    <n v="0"/>
    <n v="2"/>
    <n v="0"/>
    <n v="1"/>
    <n v="0"/>
    <n v="1"/>
    <n v="0"/>
    <n v="2"/>
    <n v="0"/>
    <n v="8.4210526315789469"/>
    <n v="-8.4210526315789469"/>
  </r>
  <r>
    <x v="7"/>
    <s v="Bangladesh"/>
    <n v="3"/>
    <n v="0"/>
    <n v="3"/>
    <n v="0"/>
    <n v="1"/>
    <n v="0"/>
    <n v="1"/>
    <n v="0"/>
    <n v="3"/>
    <n v="0"/>
    <n v="8.4210526315789469"/>
    <n v="-8.4210526315789469"/>
  </r>
  <r>
    <x v="7"/>
    <s v="Canada"/>
    <n v="2"/>
    <n v="2"/>
    <n v="0"/>
    <n v="0"/>
    <n v="0"/>
    <n v="1"/>
    <n v="0.15"/>
    <n v="0.85"/>
    <n v="0.3"/>
    <n v="1.411764705882353"/>
    <n v="0"/>
    <n v="1.411764705882353"/>
  </r>
  <r>
    <x v="7"/>
    <s v="England"/>
    <n v="9"/>
    <n v="2"/>
    <n v="7"/>
    <n v="0"/>
    <n v="0.78"/>
    <n v="0.21999999999999997"/>
    <n v="0.78"/>
    <n v="0.21999999999999997"/>
    <n v="7.0200000000000005"/>
    <n v="11.460732984293193"/>
    <n v="6.5684210526315789"/>
    <n v="4.8923119316616139"/>
  </r>
  <r>
    <x v="7"/>
    <s v="India"/>
    <n v="2"/>
    <n v="0"/>
    <n v="2"/>
    <n v="0"/>
    <n v="1"/>
    <n v="0"/>
    <n v="1"/>
    <n v="0"/>
    <n v="2"/>
    <n v="0"/>
    <n v="8.4210526315789469"/>
    <n v="-8.4210526315789469"/>
  </r>
  <r>
    <x v="7"/>
    <s v="Kenya"/>
    <n v="2"/>
    <n v="1"/>
    <n v="1"/>
    <n v="0"/>
    <n v="0.5"/>
    <n v="0.5"/>
    <n v="0.5"/>
    <n v="0.5"/>
    <n v="1"/>
    <n v="0.76923076923076916"/>
    <n v="4.2105263157894735"/>
    <n v="-3.4412955465587043"/>
  </r>
  <r>
    <x v="7"/>
    <s v="Netherlands"/>
    <n v="2"/>
    <n v="2"/>
    <n v="0"/>
    <n v="0"/>
    <n v="0"/>
    <n v="1"/>
    <n v="0.15"/>
    <n v="0.85"/>
    <n v="0.3"/>
    <n v="1.6568047337278105"/>
    <n v="0"/>
    <n v="1.6568047337278105"/>
  </r>
  <r>
    <x v="7"/>
    <s v="New Zealand"/>
    <n v="2"/>
    <n v="0"/>
    <n v="2"/>
    <n v="0"/>
    <n v="1"/>
    <n v="0"/>
    <n v="1"/>
    <n v="0"/>
    <n v="2"/>
    <n v="0"/>
    <n v="8.4210526315789469"/>
    <n v="-8.4210526315789469"/>
  </r>
  <r>
    <x v="7"/>
    <s v="Pakistan"/>
    <n v="4"/>
    <n v="0"/>
    <n v="3"/>
    <n v="1"/>
    <n v="0.75"/>
    <n v="0.25"/>
    <n v="0.75"/>
    <n v="0.25"/>
    <n v="3"/>
    <n v="8.8959854014598569"/>
    <n v="6.3157894736842106"/>
    <n v="2.5801959277756463"/>
  </r>
  <r>
    <x v="7"/>
    <s v="Papua New Guinea"/>
    <n v="1"/>
    <n v="1"/>
    <n v="0"/>
    <n v="0"/>
    <n v="0"/>
    <n v="1"/>
    <n v="0.15"/>
    <n v="0.85"/>
    <n v="0.15"/>
    <n v="2.7377521613832854"/>
    <n v="0"/>
    <n v="2.7377521613832854"/>
  </r>
  <r>
    <x v="7"/>
    <s v="Scotland"/>
    <n v="8"/>
    <n v="7"/>
    <n v="1"/>
    <n v="0"/>
    <n v="0.13"/>
    <n v="0.87"/>
    <n v="0.13"/>
    <n v="0.87"/>
    <n v="1.04"/>
    <n v="3.4830960854092523"/>
    <n v="1.0947368421052632"/>
    <n v="2.3883592433039889"/>
  </r>
  <r>
    <x v="7"/>
    <s v="South Africa"/>
    <n v="3"/>
    <n v="0"/>
    <n v="3"/>
    <n v="0"/>
    <n v="1"/>
    <n v="0"/>
    <n v="1"/>
    <n v="0"/>
    <n v="3"/>
    <n v="0"/>
    <n v="8.4210526315789469"/>
    <n v="-8.4210526315789469"/>
  </r>
  <r>
    <x v="7"/>
    <s v="Sri Lanka"/>
    <n v="2"/>
    <n v="0"/>
    <n v="2"/>
    <n v="0"/>
    <n v="1"/>
    <n v="0"/>
    <n v="1"/>
    <n v="0"/>
    <n v="2"/>
    <n v="0"/>
    <n v="8.4210526315789469"/>
    <n v="-8.4210526315789469"/>
  </r>
  <r>
    <x v="7"/>
    <s v="United Arab Emirates"/>
    <n v="6"/>
    <n v="6"/>
    <n v="0"/>
    <n v="0"/>
    <n v="0"/>
    <n v="1"/>
    <n v="0"/>
    <n v="1"/>
    <n v="0"/>
    <n v="4.1257367387033392"/>
    <n v="0"/>
    <n v="4.1257367387033392"/>
  </r>
  <r>
    <x v="7"/>
    <s v="West Indies"/>
    <n v="9"/>
    <n v="1"/>
    <n v="8"/>
    <n v="0"/>
    <n v="0.89"/>
    <n v="0.10999999999999999"/>
    <n v="0.89"/>
    <n v="0.10999999999999999"/>
    <n v="8.01"/>
    <n v="2.8844444444444441"/>
    <n v="7.4947368421052625"/>
    <n v="-4.6102923976608183"/>
  </r>
  <r>
    <x v="7"/>
    <s v="Zimbabwe"/>
    <n v="8"/>
    <n v="5"/>
    <n v="3"/>
    <n v="0"/>
    <n v="0.38"/>
    <n v="0.62"/>
    <n v="0.38"/>
    <n v="0.62"/>
    <n v="3.04"/>
    <n v="8.8755186721991688"/>
    <n v="3.1999999999999997"/>
    <n v="5.6755186721991695"/>
  </r>
  <r>
    <x v="8"/>
    <s v="Australia"/>
    <n v="1"/>
    <n v="0"/>
    <n v="1"/>
    <n v="0"/>
    <n v="1"/>
    <n v="0"/>
    <n v="1"/>
    <n v="0"/>
    <n v="1"/>
    <n v="0"/>
    <n v="1.5384615384615383"/>
    <n v="-1.5384615384615383"/>
  </r>
  <r>
    <x v="8"/>
    <s v="Canada"/>
    <n v="2"/>
    <n v="1"/>
    <n v="1"/>
    <n v="0"/>
    <n v="0.5"/>
    <n v="0.5"/>
    <n v="0.5"/>
    <n v="0.5"/>
    <n v="1"/>
    <n v="0.70588235294117652"/>
    <n v="0.76923076923076916"/>
    <n v="-6.3348416289592646E-2"/>
  </r>
  <r>
    <x v="8"/>
    <s v="Ireland"/>
    <n v="2"/>
    <n v="1"/>
    <n v="1"/>
    <n v="0"/>
    <n v="0.5"/>
    <n v="0.5"/>
    <n v="0.5"/>
    <n v="0.5"/>
    <n v="1"/>
    <n v="4.2105263157894735"/>
    <n v="0.76923076923076916"/>
    <n v="3.4412955465587043"/>
  </r>
  <r>
    <x v="8"/>
    <s v="Netherlands"/>
    <n v="1"/>
    <n v="1"/>
    <n v="0"/>
    <n v="0"/>
    <n v="0"/>
    <n v="1"/>
    <n v="0.15"/>
    <n v="0.85"/>
    <n v="0.15"/>
    <n v="1.6568047337278105"/>
    <n v="0"/>
    <n v="1.6568047337278105"/>
  </r>
  <r>
    <x v="8"/>
    <s v="New Zealand"/>
    <n v="1"/>
    <n v="0"/>
    <n v="1"/>
    <n v="0"/>
    <n v="1"/>
    <n v="0"/>
    <n v="1"/>
    <n v="0"/>
    <n v="1"/>
    <n v="0"/>
    <n v="1.5384615384615383"/>
    <n v="-1.5384615384615383"/>
  </r>
  <r>
    <x v="8"/>
    <s v="Pakistan"/>
    <n v="1"/>
    <n v="0"/>
    <n v="1"/>
    <n v="0"/>
    <n v="1"/>
    <n v="0"/>
    <n v="1"/>
    <n v="0"/>
    <n v="1"/>
    <n v="0"/>
    <n v="1.5384615384615383"/>
    <n v="-1.5384615384615383"/>
  </r>
  <r>
    <x v="8"/>
    <s v="Scotland"/>
    <n v="1"/>
    <n v="0"/>
    <n v="1"/>
    <n v="0"/>
    <n v="1"/>
    <n v="0"/>
    <n v="1"/>
    <n v="0"/>
    <n v="1"/>
    <n v="0"/>
    <n v="1.5384615384615383"/>
    <n v="-1.5384615384615383"/>
  </r>
  <r>
    <x v="8"/>
    <s v="Sri Lanka"/>
    <n v="1"/>
    <n v="0"/>
    <n v="1"/>
    <n v="0"/>
    <n v="1"/>
    <n v="0"/>
    <n v="1"/>
    <n v="0"/>
    <n v="1"/>
    <n v="0"/>
    <n v="1.5384615384615383"/>
    <n v="-1.5384615384615383"/>
  </r>
  <r>
    <x v="8"/>
    <s v="Zimbabwe"/>
    <n v="1"/>
    <n v="0"/>
    <n v="1"/>
    <n v="0"/>
    <n v="1"/>
    <n v="0"/>
    <n v="1"/>
    <n v="0"/>
    <n v="1"/>
    <n v="0"/>
    <n v="1.5384615384615383"/>
    <n v="-1.5384615384615383"/>
  </r>
  <r>
    <x v="9"/>
    <s v="Oman"/>
    <n v="2"/>
    <n v="2"/>
    <n v="0"/>
    <n v="0"/>
    <n v="0"/>
    <n v="1"/>
    <n v="0.15"/>
    <n v="0.85"/>
    <n v="0.3"/>
    <n v="5.238095238095239"/>
    <n v="0"/>
    <n v="5.238095238095239"/>
  </r>
  <r>
    <x v="9"/>
    <s v="Papua New Guinea"/>
    <n v="2"/>
    <n v="2"/>
    <n v="0"/>
    <n v="0"/>
    <n v="0"/>
    <n v="1"/>
    <n v="0.15"/>
    <n v="0.85"/>
    <n v="0.3"/>
    <n v="2.7377521613832854"/>
    <n v="0"/>
    <n v="2.7377521613832854"/>
  </r>
  <r>
    <x v="9"/>
    <s v="United Arab Emirates"/>
    <n v="2"/>
    <n v="0"/>
    <n v="2"/>
    <n v="0"/>
    <n v="1"/>
    <n v="0"/>
    <n v="1"/>
    <n v="0"/>
    <n v="2"/>
    <n v="0"/>
    <n v="3.0434782608695654"/>
    <n v="-3.0434782608695654"/>
  </r>
  <r>
    <x v="9"/>
    <s v="United States of America"/>
    <n v="1"/>
    <n v="0"/>
    <n v="1"/>
    <n v="0"/>
    <n v="1"/>
    <n v="0"/>
    <n v="1"/>
    <n v="0"/>
    <n v="1"/>
    <n v="0"/>
    <n v="3.0434782608695654"/>
    <n v="-3.0434782608695654"/>
  </r>
  <r>
    <x v="10"/>
    <s v="Oman"/>
    <n v="2"/>
    <n v="0"/>
    <n v="2"/>
    <n v="0"/>
    <n v="1"/>
    <n v="0"/>
    <n v="1"/>
    <n v="0"/>
    <n v="2"/>
    <n v="0"/>
    <n v="4.8484848484848486"/>
    <n v="-4.8484848484848486"/>
  </r>
  <r>
    <x v="10"/>
    <s v="United Arab Emirates"/>
    <n v="4"/>
    <n v="2"/>
    <n v="2"/>
    <n v="0"/>
    <n v="0.5"/>
    <n v="0.5"/>
    <n v="0.5"/>
    <n v="0.5"/>
    <n v="2"/>
    <n v="2.0628683693516696"/>
    <n v="2.4242424242424243"/>
    <n v="-0.36137405489075469"/>
  </r>
  <r>
    <x v="10"/>
    <s v="United States of America"/>
    <n v="2"/>
    <n v="2"/>
    <n v="0"/>
    <n v="0"/>
    <n v="0"/>
    <n v="1"/>
    <n v="0.15"/>
    <n v="0.85"/>
    <n v="0.3"/>
    <n v="3.8338658146964857"/>
    <n v="0"/>
    <n v="3.8338658146964857"/>
  </r>
  <r>
    <x v="11"/>
    <s v="Afghanistan"/>
    <n v="1"/>
    <n v="1"/>
    <n v="0"/>
    <n v="0"/>
    <n v="0"/>
    <n v="1"/>
    <n v="0.15"/>
    <n v="0.85"/>
    <n v="0.15"/>
    <n v="8.1415929203539825"/>
    <n v="0"/>
    <n v="8.1415929203539825"/>
  </r>
  <r>
    <x v="11"/>
    <s v="Bangladesh"/>
    <n v="1"/>
    <n v="0"/>
    <n v="1"/>
    <n v="0"/>
    <n v="1"/>
    <n v="0"/>
    <n v="1"/>
    <n v="0"/>
    <n v="1"/>
    <n v="0"/>
    <n v="1.6568047337278105"/>
    <n v="-1.6568047337278105"/>
  </r>
  <r>
    <x v="11"/>
    <s v="Canada"/>
    <n v="2"/>
    <n v="2"/>
    <n v="0"/>
    <n v="0"/>
    <n v="0"/>
    <n v="1"/>
    <n v="0.15"/>
    <n v="0.85"/>
    <n v="0.3"/>
    <n v="1.411764705882353"/>
    <n v="0"/>
    <n v="1.411764705882353"/>
  </r>
  <r>
    <x v="11"/>
    <s v="England"/>
    <n v="1"/>
    <n v="0"/>
    <n v="1"/>
    <n v="0"/>
    <n v="1"/>
    <n v="0"/>
    <n v="1"/>
    <n v="0"/>
    <n v="1"/>
    <n v="0"/>
    <n v="1.6568047337278105"/>
    <n v="-1.6568047337278105"/>
  </r>
  <r>
    <x v="11"/>
    <s v="India"/>
    <n v="1"/>
    <n v="0"/>
    <n v="1"/>
    <n v="0"/>
    <n v="1"/>
    <n v="0"/>
    <n v="1"/>
    <n v="0"/>
    <n v="1"/>
    <n v="0"/>
    <n v="1.6568047337278105"/>
    <n v="-1.6568047337278105"/>
  </r>
  <r>
    <x v="11"/>
    <s v="Ireland"/>
    <n v="2"/>
    <n v="0"/>
    <n v="2"/>
    <n v="0"/>
    <n v="1"/>
    <n v="0"/>
    <n v="1"/>
    <n v="0"/>
    <n v="2"/>
    <n v="0"/>
    <n v="1.6568047337278105"/>
    <n v="-1.6568047337278105"/>
  </r>
  <r>
    <x v="11"/>
    <s v="Kenya"/>
    <n v="1"/>
    <n v="0"/>
    <n v="1"/>
    <n v="0"/>
    <n v="1"/>
    <n v="0"/>
    <n v="1"/>
    <n v="0"/>
    <n v="1"/>
    <n v="0"/>
    <n v="1.6568047337278105"/>
    <n v="-1.6568047337278105"/>
  </r>
  <r>
    <x v="11"/>
    <s v="Scotland"/>
    <n v="1"/>
    <n v="0"/>
    <n v="1"/>
    <n v="0"/>
    <n v="1"/>
    <n v="0"/>
    <n v="1"/>
    <n v="0"/>
    <n v="1"/>
    <n v="0"/>
    <n v="1.6568047337278105"/>
    <n v="-1.6568047337278105"/>
  </r>
  <r>
    <x v="11"/>
    <s v="South Africa"/>
    <n v="1"/>
    <n v="0"/>
    <n v="1"/>
    <n v="0"/>
    <n v="1"/>
    <n v="0"/>
    <n v="1"/>
    <n v="0"/>
    <n v="1"/>
    <n v="0"/>
    <n v="1.6568047337278105"/>
    <n v="-1.6568047337278105"/>
  </r>
  <r>
    <x v="11"/>
    <s v="West Indies"/>
    <n v="1"/>
    <n v="0"/>
    <n v="1"/>
    <n v="0"/>
    <n v="1"/>
    <n v="0"/>
    <n v="1"/>
    <n v="0"/>
    <n v="1"/>
    <n v="0"/>
    <n v="1.6568047337278105"/>
    <n v="-1.6568047337278105"/>
  </r>
  <r>
    <x v="11"/>
    <s v="Zimbabwe"/>
    <n v="2"/>
    <n v="2"/>
    <n v="0"/>
    <n v="0"/>
    <n v="0"/>
    <n v="1"/>
    <n v="0.15"/>
    <n v="0.85"/>
    <n v="0.3"/>
    <n v="14.315352697095435"/>
    <n v="0"/>
    <n v="14.315352697095435"/>
  </r>
  <r>
    <x v="12"/>
    <s v="Afghanistan"/>
    <n v="2"/>
    <n v="2"/>
    <n v="0"/>
    <n v="0"/>
    <n v="0"/>
    <n v="1"/>
    <n v="0.15"/>
    <n v="0.85"/>
    <n v="0.3"/>
    <n v="8.1415929203539825"/>
    <n v="0"/>
    <n v="8.1415929203539825"/>
  </r>
  <r>
    <x v="12"/>
    <s v="Australia"/>
    <n v="13"/>
    <n v="5"/>
    <n v="8"/>
    <n v="0"/>
    <n v="0.62"/>
    <n v="0.38"/>
    <n v="0.62"/>
    <n v="0.38"/>
    <n v="8.06"/>
    <n v="19.768194070080863"/>
    <n v="22.325379609544473"/>
    <n v="-2.5571855394636103"/>
  </r>
  <r>
    <x v="12"/>
    <s v="Bangladesh"/>
    <n v="14"/>
    <n v="9"/>
    <n v="5"/>
    <n v="0"/>
    <n v="0.36"/>
    <n v="0.64"/>
    <n v="0.36"/>
    <n v="0.64"/>
    <n v="5.04"/>
    <n v="13.511111111111111"/>
    <n v="12.963123644251629"/>
    <n v="0.54798746685948174"/>
  </r>
  <r>
    <x v="12"/>
    <s v="Canada"/>
    <n v="1"/>
    <n v="1"/>
    <n v="0"/>
    <n v="0"/>
    <n v="0"/>
    <n v="1"/>
    <n v="0.15"/>
    <n v="0.85"/>
    <n v="0.15"/>
    <n v="1.411764705882353"/>
    <n v="0"/>
    <n v="1.411764705882353"/>
  </r>
  <r>
    <x v="12"/>
    <s v="England"/>
    <n v="21"/>
    <n v="8"/>
    <n v="12"/>
    <n v="1"/>
    <n v="0.56999999999999995"/>
    <n v="0.43000000000000005"/>
    <n v="0.56999999999999995"/>
    <n v="0.43000000000000005"/>
    <n v="11.969999999999999"/>
    <n v="22.400523560209429"/>
    <n v="20.524945770065077"/>
    <n v="1.8755777901443516"/>
  </r>
  <r>
    <x v="12"/>
    <s v="India"/>
    <n v="22"/>
    <n v="12"/>
    <n v="9"/>
    <n v="1"/>
    <n v="0.41"/>
    <n v="0.59000000000000008"/>
    <n v="0.41"/>
    <n v="0.59000000000000008"/>
    <n v="9.02"/>
    <n v="37.977011494252878"/>
    <n v="14.763557483731022"/>
    <n v="23.213454010521858"/>
  </r>
  <r>
    <x v="12"/>
    <s v="Ireland"/>
    <n v="2"/>
    <n v="2"/>
    <n v="0"/>
    <n v="0"/>
    <n v="0"/>
    <n v="1"/>
    <n v="0.15"/>
    <n v="0.85"/>
    <n v="0.3"/>
    <n v="8.4210526315789469"/>
    <n v="0"/>
    <n v="8.4210526315789469"/>
  </r>
  <r>
    <x v="12"/>
    <s v="Kenya"/>
    <n v="1"/>
    <n v="1"/>
    <n v="0"/>
    <n v="0"/>
    <n v="0"/>
    <n v="1"/>
    <n v="0.15"/>
    <n v="0.85"/>
    <n v="0.15"/>
    <n v="1.5384615384615383"/>
    <n v="0"/>
    <n v="1.5384615384615383"/>
  </r>
  <r>
    <x v="12"/>
    <s v="Pakistan"/>
    <n v="23"/>
    <n v="16"/>
    <n v="7"/>
    <n v="0"/>
    <n v="0.3"/>
    <n v="0.7"/>
    <n v="0.3"/>
    <n v="0.7"/>
    <n v="6.8999999999999995"/>
    <n v="24.908759124087599"/>
    <n v="10.802603036876357"/>
    <n v="14.106156087211241"/>
  </r>
  <r>
    <x v="12"/>
    <s v="Scotland"/>
    <n v="1"/>
    <n v="1"/>
    <n v="0"/>
    <n v="0"/>
    <n v="0"/>
    <n v="1"/>
    <n v="0.15"/>
    <n v="0.85"/>
    <n v="0.15"/>
    <n v="4.0035587188612096"/>
    <n v="0"/>
    <n v="4.0035587188612096"/>
  </r>
  <r>
    <x v="12"/>
    <s v="South Africa"/>
    <n v="19"/>
    <n v="8"/>
    <n v="11"/>
    <n v="0"/>
    <n v="0.57999999999999996"/>
    <n v="0.42000000000000004"/>
    <n v="0.57999999999999996"/>
    <n v="0.42000000000000004"/>
    <n v="11.02"/>
    <n v="19.000000000000004"/>
    <n v="20.885032537960956"/>
    <n v="-1.8850325379609529"/>
  </r>
  <r>
    <x v="12"/>
    <s v="Sri Lanka"/>
    <n v="23"/>
    <n v="14"/>
    <n v="9"/>
    <n v="0"/>
    <n v="0.39"/>
    <n v="0.61"/>
    <n v="0.39"/>
    <n v="0.61"/>
    <n v="8.9700000000000006"/>
    <n v="24.802197802197796"/>
    <n v="14.043383947939265"/>
    <n v="10.758813854258531"/>
  </r>
  <r>
    <x v="12"/>
    <s v="West Indies"/>
    <n v="14"/>
    <n v="8"/>
    <n v="6"/>
    <n v="0"/>
    <n v="0.43"/>
    <n v="0.57000000000000006"/>
    <n v="0.43"/>
    <n v="0.57000000000000006"/>
    <n v="6.02"/>
    <n v="14.946666666666667"/>
    <n v="15.483731019522779"/>
    <n v="-0.53706435285611143"/>
  </r>
  <r>
    <x v="12"/>
    <s v="Zimbabwe"/>
    <n v="10"/>
    <n v="8"/>
    <n v="2"/>
    <n v="0"/>
    <n v="0.2"/>
    <n v="0.8"/>
    <n v="0.2"/>
    <n v="0.8"/>
    <n v="2"/>
    <n v="11.452282157676349"/>
    <n v="7.2017353579175722"/>
    <n v="4.2505467997587765"/>
  </r>
  <r>
    <x v="13"/>
    <s v="Namibia"/>
    <n v="2"/>
    <n v="0"/>
    <n v="2"/>
    <n v="0"/>
    <n v="1"/>
    <n v="0"/>
    <n v="1"/>
    <n v="0"/>
    <n v="2"/>
    <n v="0"/>
    <n v="5.238095238095239"/>
    <n v="-5.238095238095239"/>
  </r>
  <r>
    <x v="13"/>
    <s v="Nepal"/>
    <n v="2"/>
    <n v="2"/>
    <n v="0"/>
    <n v="0"/>
    <n v="0"/>
    <n v="1"/>
    <n v="0.15"/>
    <n v="0.85"/>
    <n v="0.3"/>
    <n v="4.8484848484848486"/>
    <n v="0"/>
    <n v="4.8484848484848486"/>
  </r>
  <r>
    <x v="13"/>
    <s v="Papua New Guinea"/>
    <n v="2"/>
    <n v="2"/>
    <n v="0"/>
    <n v="0"/>
    <n v="0"/>
    <n v="1"/>
    <n v="0.15"/>
    <n v="0.85"/>
    <n v="0.3"/>
    <n v="2.7377521613832854"/>
    <n v="0"/>
    <n v="2.7377521613832854"/>
  </r>
  <r>
    <x v="13"/>
    <s v="Scotland"/>
    <n v="2"/>
    <n v="1"/>
    <n v="1"/>
    <n v="0"/>
    <n v="0.5"/>
    <n v="0.5"/>
    <n v="0.5"/>
    <n v="0.5"/>
    <n v="1"/>
    <n v="2.0017793594306048"/>
    <n v="2.6190476190476195"/>
    <n v="-0.6172682596170147"/>
  </r>
  <r>
    <x v="13"/>
    <s v="United Arab Emirates"/>
    <n v="1"/>
    <n v="1"/>
    <n v="0"/>
    <n v="0"/>
    <n v="0"/>
    <n v="1"/>
    <n v="0.15"/>
    <n v="0.85"/>
    <n v="0.15"/>
    <n v="4.1257367387033392"/>
    <n v="0"/>
    <n v="4.1257367387033392"/>
  </r>
  <r>
    <x v="13"/>
    <s v="United States of America"/>
    <n v="2"/>
    <n v="2"/>
    <n v="0"/>
    <n v="0"/>
    <n v="0"/>
    <n v="1"/>
    <n v="0.15"/>
    <n v="0.85"/>
    <n v="0.3"/>
    <n v="3.8338658146964857"/>
    <n v="0"/>
    <n v="3.8338658146964857"/>
  </r>
  <r>
    <x v="14"/>
    <s v="Afghanistan"/>
    <n v="4"/>
    <n v="4"/>
    <n v="0"/>
    <n v="0"/>
    <n v="0"/>
    <n v="1"/>
    <n v="0"/>
    <n v="1"/>
    <n v="0"/>
    <n v="8.1415929203539825"/>
    <n v="0"/>
    <n v="8.1415929203539825"/>
  </r>
  <r>
    <x v="14"/>
    <s v="Australia"/>
    <n v="19"/>
    <n v="3"/>
    <n v="16"/>
    <n v="0"/>
    <n v="0.84"/>
    <n v="0.16000000000000003"/>
    <n v="0.84"/>
    <n v="0.16000000000000003"/>
    <n v="15.959999999999999"/>
    <n v="8.3234501347708907"/>
    <n v="29.890510948905117"/>
    <n v="-21.567060814134226"/>
  </r>
  <r>
    <x v="14"/>
    <s v="Bangladesh"/>
    <n v="11"/>
    <n v="7"/>
    <n v="4"/>
    <n v="0"/>
    <n v="0.36"/>
    <n v="0.64"/>
    <n v="0.36"/>
    <n v="0.64"/>
    <n v="3.96"/>
    <n v="13.511111111111111"/>
    <n v="12.810218978102194"/>
    <n v="0.70089213300891728"/>
  </r>
  <r>
    <x v="14"/>
    <s v="Canada"/>
    <n v="1"/>
    <n v="1"/>
    <n v="0"/>
    <n v="0"/>
    <n v="0"/>
    <n v="1"/>
    <n v="0.15"/>
    <n v="0.85"/>
    <n v="0.15"/>
    <n v="1.411764705882353"/>
    <n v="0"/>
    <n v="1.411764705882353"/>
  </r>
  <r>
    <x v="14"/>
    <s v="England"/>
    <n v="19"/>
    <n v="4"/>
    <n v="15"/>
    <n v="0"/>
    <n v="0.79"/>
    <n v="0.20999999999999996"/>
    <n v="0.79"/>
    <n v="0.20999999999999996"/>
    <n v="15.010000000000002"/>
    <n v="10.939790575916229"/>
    <n v="28.111313868613149"/>
    <n v="-17.171523292696918"/>
  </r>
  <r>
    <x v="14"/>
    <s v="Hong Kong"/>
    <n v="1"/>
    <n v="1"/>
    <n v="0"/>
    <n v="0"/>
    <n v="0"/>
    <n v="1"/>
    <n v="0.15"/>
    <n v="0.85"/>
    <n v="0.15"/>
    <n v="3.0674846625766872"/>
    <n v="0"/>
    <n v="3.0674846625766872"/>
  </r>
  <r>
    <x v="14"/>
    <s v="India"/>
    <n v="13"/>
    <n v="4"/>
    <n v="9"/>
    <n v="0"/>
    <n v="0.69"/>
    <n v="0.31000000000000005"/>
    <n v="0.69"/>
    <n v="0.31000000000000005"/>
    <n v="8.9699999999999989"/>
    <n v="19.954022988505752"/>
    <n v="24.552919708029204"/>
    <n v="-4.5988967195234522"/>
  </r>
  <r>
    <x v="14"/>
    <s v="Ireland"/>
    <n v="4"/>
    <n v="3"/>
    <n v="0"/>
    <n v="1"/>
    <n v="0"/>
    <n v="1"/>
    <n v="0"/>
    <n v="1"/>
    <n v="0"/>
    <n v="8.4210526315789469"/>
    <n v="0"/>
    <n v="8.4210526315789469"/>
  </r>
  <r>
    <x v="14"/>
    <s v="Kenya"/>
    <n v="1"/>
    <n v="1"/>
    <n v="0"/>
    <n v="0"/>
    <n v="0"/>
    <n v="1"/>
    <n v="0.15"/>
    <n v="0.85"/>
    <n v="0.15"/>
    <n v="1.5384615384615383"/>
    <n v="0"/>
    <n v="1.5384615384615383"/>
  </r>
  <r>
    <x v="14"/>
    <s v="New Zealand"/>
    <n v="23"/>
    <n v="7"/>
    <n v="16"/>
    <n v="0"/>
    <n v="0.7"/>
    <n v="0.30000000000000004"/>
    <n v="0.7"/>
    <n v="0.30000000000000004"/>
    <n v="16.099999999999998"/>
    <n v="10.802603036876359"/>
    <n v="24.908759124087599"/>
    <n v="-14.106156087211239"/>
  </r>
  <r>
    <x v="14"/>
    <s v="Scotland"/>
    <n v="1"/>
    <n v="1"/>
    <n v="0"/>
    <n v="0"/>
    <n v="0"/>
    <n v="1"/>
    <n v="0.15"/>
    <n v="0.85"/>
    <n v="0.15"/>
    <n v="4.0035587188612096"/>
    <n v="0"/>
    <n v="4.0035587188612096"/>
  </r>
  <r>
    <x v="14"/>
    <s v="South Africa"/>
    <n v="22"/>
    <n v="10"/>
    <n v="12"/>
    <n v="0"/>
    <n v="0.55000000000000004"/>
    <n v="0.44999999999999996"/>
    <n v="0.55000000000000004"/>
    <n v="0.44999999999999996"/>
    <n v="12.100000000000001"/>
    <n v="20.357142857142858"/>
    <n v="19.571167883211686"/>
    <n v="0.78597497393117166"/>
  </r>
  <r>
    <x v="14"/>
    <s v="Sri Lanka"/>
    <n v="34"/>
    <n v="22"/>
    <n v="12"/>
    <n v="0"/>
    <n v="0.35"/>
    <n v="0.65"/>
    <n v="0.35"/>
    <n v="0.65"/>
    <n v="11.899999999999999"/>
    <n v="26.428571428571423"/>
    <n v="12.454379562043799"/>
    <n v="13.974191866527624"/>
  </r>
  <r>
    <x v="14"/>
    <s v="United Arab Emirates"/>
    <n v="1"/>
    <n v="1"/>
    <n v="0"/>
    <n v="0"/>
    <n v="0"/>
    <n v="1"/>
    <n v="0.15"/>
    <n v="0.85"/>
    <n v="0.15"/>
    <n v="4.1257367387033392"/>
    <n v="0"/>
    <n v="4.1257367387033392"/>
  </r>
  <r>
    <x v="14"/>
    <s v="West Indies"/>
    <n v="20"/>
    <n v="12"/>
    <n v="7"/>
    <n v="1"/>
    <n v="0.35"/>
    <n v="0.65"/>
    <n v="0.35"/>
    <n v="0.65"/>
    <n v="7"/>
    <n v="17.044444444444444"/>
    <n v="12.454379562043799"/>
    <n v="4.5900648824006449"/>
  </r>
  <r>
    <x v="14"/>
    <s v="Zimbabwe"/>
    <n v="21"/>
    <n v="18"/>
    <n v="2"/>
    <n v="1"/>
    <n v="0.1"/>
    <n v="0.9"/>
    <n v="0.1"/>
    <n v="0.9"/>
    <n v="2.1"/>
    <n v="12.883817427385891"/>
    <n v="3.5583941605839429"/>
    <n v="9.3254232668019483"/>
  </r>
  <r>
    <x v="15"/>
    <s v="Hong Kong"/>
    <n v="5"/>
    <n v="2"/>
    <n v="3"/>
    <n v="0"/>
    <n v="0.6"/>
    <n v="0.4"/>
    <n v="0.6"/>
    <n v="0.4"/>
    <n v="3"/>
    <n v="1.2269938650306749"/>
    <n v="1.6426512968299711"/>
    <n v="-0.41565743179929626"/>
  </r>
  <r>
    <x v="15"/>
    <s v="Ireland"/>
    <n v="1"/>
    <n v="0"/>
    <n v="1"/>
    <n v="0"/>
    <n v="1"/>
    <n v="0"/>
    <n v="1"/>
    <n v="0"/>
    <n v="1"/>
    <n v="0"/>
    <n v="2.7377521613832854"/>
    <n v="-2.7377521613832854"/>
  </r>
  <r>
    <x v="15"/>
    <s v="Namibia"/>
    <n v="2"/>
    <n v="0"/>
    <n v="2"/>
    <n v="0"/>
    <n v="1"/>
    <n v="0"/>
    <n v="1"/>
    <n v="0"/>
    <n v="2"/>
    <n v="0"/>
    <n v="2.7377521613832854"/>
    <n v="-2.7377521613832854"/>
  </r>
  <r>
    <x v="15"/>
    <s v="Oman"/>
    <n v="2"/>
    <n v="0"/>
    <n v="2"/>
    <n v="0"/>
    <n v="1"/>
    <n v="0"/>
    <n v="1"/>
    <n v="0"/>
    <n v="2"/>
    <n v="0"/>
    <n v="2.7377521613832854"/>
    <n v="-2.7377521613832854"/>
  </r>
  <r>
    <x v="15"/>
    <s v="Scotland"/>
    <n v="2"/>
    <n v="0"/>
    <n v="2"/>
    <n v="0"/>
    <n v="1"/>
    <n v="0"/>
    <n v="1"/>
    <n v="0"/>
    <n v="2"/>
    <n v="0"/>
    <n v="2.7377521613832854"/>
    <n v="-2.7377521613832854"/>
  </r>
  <r>
    <x v="15"/>
    <s v="United Arab Emirates"/>
    <n v="3"/>
    <n v="1"/>
    <n v="2"/>
    <n v="0"/>
    <n v="0.67"/>
    <n v="0.32999999999999996"/>
    <n v="0.67"/>
    <n v="0.32999999999999996"/>
    <n v="2.0100000000000002"/>
    <n v="1.3614931237721017"/>
    <n v="1.8342939481268012"/>
    <n v="-0.4728008243546995"/>
  </r>
  <r>
    <x v="15"/>
    <s v="United States of America"/>
    <n v="3"/>
    <n v="1"/>
    <n v="2"/>
    <n v="0"/>
    <n v="0.67"/>
    <n v="0.32999999999999996"/>
    <n v="0.67"/>
    <n v="0.32999999999999996"/>
    <n v="2.0100000000000002"/>
    <n v="1.26517571884984"/>
    <n v="1.8342939481268012"/>
    <n v="-0.56911822927696121"/>
  </r>
  <r>
    <x v="15"/>
    <s v="West Indies"/>
    <n v="1"/>
    <n v="0"/>
    <n v="1"/>
    <n v="0"/>
    <n v="1"/>
    <n v="0"/>
    <n v="1"/>
    <n v="0"/>
    <n v="1"/>
    <n v="0"/>
    <n v="2.7377521613832854"/>
    <n v="-2.7377521613832854"/>
  </r>
  <r>
    <x v="16"/>
    <s v="Afghanistan"/>
    <n v="6"/>
    <n v="2"/>
    <n v="4"/>
    <n v="0"/>
    <n v="0.67"/>
    <n v="0.32999999999999996"/>
    <n v="0.67"/>
    <n v="0.32999999999999996"/>
    <n v="4.0200000000000005"/>
    <n v="2.686725663716814"/>
    <n v="2.6823843416370106"/>
    <n v="4.3413220798034224E-3"/>
  </r>
  <r>
    <x v="16"/>
    <s v="Australia"/>
    <n v="1"/>
    <n v="0"/>
    <n v="1"/>
    <n v="0"/>
    <n v="1"/>
    <n v="0"/>
    <n v="1"/>
    <n v="0"/>
    <n v="1"/>
    <n v="0"/>
    <n v="4.0035587188612096"/>
    <n v="-4.0035587188612096"/>
  </r>
  <r>
    <x v="16"/>
    <s v="Bangladesh"/>
    <n v="1"/>
    <n v="0"/>
    <n v="1"/>
    <n v="0"/>
    <n v="1"/>
    <n v="0"/>
    <n v="1"/>
    <n v="0"/>
    <n v="1"/>
    <n v="0"/>
    <n v="4.0035587188612096"/>
    <n v="-4.0035587188612096"/>
  </r>
  <r>
    <x v="16"/>
    <s v="Canada"/>
    <n v="1"/>
    <n v="1"/>
    <n v="0"/>
    <n v="0"/>
    <n v="0"/>
    <n v="1"/>
    <n v="0.15"/>
    <n v="0.85"/>
    <n v="0.15"/>
    <n v="1.411764705882353"/>
    <n v="0"/>
    <n v="1.411764705882353"/>
  </r>
  <r>
    <x v="16"/>
    <s v="England"/>
    <n v="2"/>
    <n v="0"/>
    <n v="2"/>
    <n v="0"/>
    <n v="1"/>
    <n v="0"/>
    <n v="1"/>
    <n v="0"/>
    <n v="2"/>
    <n v="0"/>
    <n v="4.0035587188612096"/>
    <n v="-4.0035587188612096"/>
  </r>
  <r>
    <x v="16"/>
    <s v="Hong Kong"/>
    <n v="3"/>
    <n v="2"/>
    <n v="1"/>
    <n v="0"/>
    <n v="0.33"/>
    <n v="0.66999999999999993"/>
    <n v="0.33"/>
    <n v="0.66999999999999993"/>
    <n v="0.99"/>
    <n v="2.05521472392638"/>
    <n v="1.3211743772241993"/>
    <n v="0.73404034670218077"/>
  </r>
  <r>
    <x v="16"/>
    <s v="Ireland"/>
    <n v="8"/>
    <n v="1"/>
    <n v="7"/>
    <n v="0"/>
    <n v="0.88"/>
    <n v="0.12"/>
    <n v="0.88"/>
    <n v="0.12"/>
    <n v="7.04"/>
    <n v="1.0105263157894735"/>
    <n v="3.5231316725978643"/>
    <n v="-2.5126053568083906"/>
  </r>
  <r>
    <x v="16"/>
    <s v="Kenya"/>
    <n v="1"/>
    <n v="1"/>
    <n v="0"/>
    <n v="0"/>
    <n v="0"/>
    <n v="1"/>
    <n v="0.15"/>
    <n v="0.85"/>
    <n v="0.15"/>
    <n v="1.5384615384615383"/>
    <n v="0"/>
    <n v="1.5384615384615383"/>
  </r>
  <r>
    <x v="16"/>
    <s v="Netherlands"/>
    <n v="1"/>
    <n v="1"/>
    <n v="0"/>
    <n v="0"/>
    <n v="0"/>
    <n v="1"/>
    <n v="0.15"/>
    <n v="0.85"/>
    <n v="0.15"/>
    <n v="1.6568047337278105"/>
    <n v="0"/>
    <n v="1.6568047337278105"/>
  </r>
  <r>
    <x v="16"/>
    <s v="New Zealand"/>
    <n v="1"/>
    <n v="0"/>
    <n v="1"/>
    <n v="0"/>
    <n v="1"/>
    <n v="0"/>
    <n v="1"/>
    <n v="0"/>
    <n v="1"/>
    <n v="0"/>
    <n v="4.0035587188612096"/>
    <n v="-4.0035587188612096"/>
  </r>
  <r>
    <x v="16"/>
    <s v="Oman"/>
    <n v="2"/>
    <n v="1"/>
    <n v="1"/>
    <n v="0"/>
    <n v="0.5"/>
    <n v="0.5"/>
    <n v="0.5"/>
    <n v="0.5"/>
    <n v="1"/>
    <n v="2.6190476190476195"/>
    <n v="2.0017793594306048"/>
    <n v="0.6172682596170147"/>
  </r>
  <r>
    <x v="16"/>
    <s v="Pakistan"/>
    <n v="1"/>
    <n v="0"/>
    <n v="1"/>
    <n v="0"/>
    <n v="1"/>
    <n v="0"/>
    <n v="1"/>
    <n v="0"/>
    <n v="1"/>
    <n v="0"/>
    <n v="4.0035587188612096"/>
    <n v="-4.0035587188612096"/>
  </r>
  <r>
    <x v="16"/>
    <s v="Papua New Guinea"/>
    <n v="2"/>
    <n v="2"/>
    <n v="0"/>
    <n v="0"/>
    <n v="0"/>
    <n v="1"/>
    <n v="0.15"/>
    <n v="0.85"/>
    <n v="0.3"/>
    <n v="2.7377521613832854"/>
    <n v="0"/>
    <n v="2.7377521613832854"/>
  </r>
  <r>
    <x v="16"/>
    <s v="Sri Lanka"/>
    <n v="2"/>
    <n v="0"/>
    <n v="2"/>
    <n v="0"/>
    <n v="1"/>
    <n v="0"/>
    <n v="1"/>
    <n v="0"/>
    <n v="2"/>
    <n v="0"/>
    <n v="4.0035587188612096"/>
    <n v="-4.0035587188612096"/>
  </r>
  <r>
    <x v="16"/>
    <s v="United Arab Emirates"/>
    <n v="7"/>
    <n v="4"/>
    <n v="3"/>
    <n v="0"/>
    <n v="0.43"/>
    <n v="0.57000000000000006"/>
    <n v="0.43"/>
    <n v="0.57000000000000006"/>
    <n v="3.01"/>
    <n v="2.3516699410609037"/>
    <n v="1.7215302491103202"/>
    <n v="0.6301396919505835"/>
  </r>
  <r>
    <x v="16"/>
    <s v="United States of America"/>
    <n v="2"/>
    <n v="1"/>
    <n v="1"/>
    <n v="0"/>
    <n v="0.5"/>
    <n v="0.5"/>
    <n v="0.5"/>
    <n v="0.5"/>
    <n v="1"/>
    <n v="1.9169329073482428"/>
    <n v="2.0017793594306048"/>
    <n v="-8.4846452082361967E-2"/>
  </r>
  <r>
    <x v="16"/>
    <s v="West Indies"/>
    <n v="1"/>
    <n v="0"/>
    <n v="1"/>
    <n v="0"/>
    <n v="1"/>
    <n v="0"/>
    <n v="1"/>
    <n v="0"/>
    <n v="1"/>
    <n v="0"/>
    <n v="4.0035587188612096"/>
    <n v="-4.0035587188612096"/>
  </r>
  <r>
    <x v="16"/>
    <s v="Zimbabwe"/>
    <n v="3"/>
    <n v="1"/>
    <n v="1"/>
    <n v="1"/>
    <n v="0.33"/>
    <n v="0.66999999999999993"/>
    <n v="0.33"/>
    <n v="0.66999999999999993"/>
    <n v="0.99"/>
    <n v="9.5912863070539398"/>
    <n v="1.3211743772241993"/>
    <n v="8.2701119298297403"/>
  </r>
  <r>
    <x v="17"/>
    <s v="Afghanistan"/>
    <n v="1"/>
    <n v="1"/>
    <n v="0"/>
    <n v="0"/>
    <n v="0"/>
    <n v="1"/>
    <n v="0.15"/>
    <n v="0.85"/>
    <n v="0.15"/>
    <n v="8.1415929203539825"/>
    <n v="0"/>
    <n v="8.1415929203539825"/>
  </r>
  <r>
    <x v="17"/>
    <s v="Australia"/>
    <n v="25"/>
    <n v="16"/>
    <n v="9"/>
    <n v="0"/>
    <n v="0.36"/>
    <n v="0.64"/>
    <n v="0.36"/>
    <n v="0.64"/>
    <n v="9"/>
    <n v="33.293800539083563"/>
    <n v="16.285714285714285"/>
    <n v="17.008086253369278"/>
  </r>
  <r>
    <x v="17"/>
    <s v="Bangladesh"/>
    <n v="8"/>
    <n v="5"/>
    <n v="3"/>
    <n v="0"/>
    <n v="0.38"/>
    <n v="0.62"/>
    <n v="0.38"/>
    <n v="0.62"/>
    <n v="3.04"/>
    <n v="13.088888888888889"/>
    <n v="17.190476190476193"/>
    <n v="-4.1015873015873048"/>
  </r>
  <r>
    <x v="17"/>
    <s v="England"/>
    <n v="17"/>
    <n v="7"/>
    <n v="10"/>
    <n v="0"/>
    <n v="0.59"/>
    <n v="0.41000000000000003"/>
    <n v="0.59"/>
    <n v="0.41000000000000003"/>
    <n v="10.029999999999999"/>
    <n v="21.358638743455501"/>
    <n v="26.69047619047619"/>
    <n v="-5.3318374470206891"/>
  </r>
  <r>
    <x v="17"/>
    <s v="India"/>
    <n v="23"/>
    <n v="10"/>
    <n v="13"/>
    <n v="0"/>
    <n v="0.56999999999999995"/>
    <n v="0.43000000000000005"/>
    <n v="0.56999999999999995"/>
    <n v="0.43000000000000005"/>
    <n v="13.11"/>
    <n v="27.678160919540236"/>
    <n v="25.785714285714285"/>
    <n v="1.8924466338259514"/>
  </r>
  <r>
    <x v="17"/>
    <s v="Ireland"/>
    <n v="3"/>
    <n v="3"/>
    <n v="0"/>
    <n v="0"/>
    <n v="0"/>
    <n v="1"/>
    <n v="0"/>
    <n v="1"/>
    <n v="0"/>
    <n v="8.4210526315789469"/>
    <n v="0"/>
    <n v="8.4210526315789469"/>
  </r>
  <r>
    <x v="17"/>
    <s v="Netherlands"/>
    <n v="1"/>
    <n v="1"/>
    <n v="0"/>
    <n v="0"/>
    <n v="0"/>
    <n v="1"/>
    <n v="0.15"/>
    <n v="0.85"/>
    <n v="0.15"/>
    <n v="1.6568047337278105"/>
    <n v="0"/>
    <n v="1.6568047337278105"/>
  </r>
  <r>
    <x v="17"/>
    <s v="New Zealand"/>
    <n v="19"/>
    <n v="11"/>
    <n v="8"/>
    <n v="0"/>
    <n v="0.42"/>
    <n v="0.58000000000000007"/>
    <n v="0.42"/>
    <n v="0.58000000000000007"/>
    <n v="7.9799999999999995"/>
    <n v="20.88503253796096"/>
    <n v="19"/>
    <n v="1.88503253796096"/>
  </r>
  <r>
    <x v="17"/>
    <s v="Pakistan"/>
    <n v="22"/>
    <n v="12"/>
    <n v="10"/>
    <n v="0"/>
    <n v="0.45"/>
    <n v="0.55000000000000004"/>
    <n v="0.45"/>
    <n v="0.55000000000000004"/>
    <n v="9.9"/>
    <n v="19.571167883211686"/>
    <n v="20.357142857142858"/>
    <n v="-0.78597497393117166"/>
  </r>
  <r>
    <x v="17"/>
    <s v="Sri Lanka"/>
    <n v="31"/>
    <n v="22"/>
    <n v="9"/>
    <n v="0"/>
    <n v="0.28999999999999998"/>
    <n v="0.71"/>
    <n v="0.28999999999999998"/>
    <n v="0.71"/>
    <n v="8.99"/>
    <n v="28.868131868131861"/>
    <n v="13.119047619047619"/>
    <n v="15.749084249084243"/>
  </r>
  <r>
    <x v="17"/>
    <s v="United Arab Emirates"/>
    <n v="1"/>
    <n v="1"/>
    <n v="0"/>
    <n v="0"/>
    <n v="0"/>
    <n v="1"/>
    <n v="0.15"/>
    <n v="0.85"/>
    <n v="0.15"/>
    <n v="4.1257367387033392"/>
    <n v="0"/>
    <n v="4.1257367387033392"/>
  </r>
  <r>
    <x v="17"/>
    <s v="West Indies"/>
    <n v="11"/>
    <n v="7"/>
    <n v="3"/>
    <n v="1"/>
    <n v="0.27"/>
    <n v="0.73"/>
    <n v="0.27"/>
    <n v="0.73"/>
    <n v="2.97"/>
    <n v="19.14222222222222"/>
    <n v="12.214285714285715"/>
    <n v="6.9279365079365043"/>
  </r>
  <r>
    <x v="17"/>
    <s v="Zimbabwe"/>
    <n v="9"/>
    <n v="9"/>
    <n v="0"/>
    <n v="0"/>
    <n v="0"/>
    <n v="1"/>
    <n v="0"/>
    <n v="1"/>
    <n v="0"/>
    <n v="14.315352697095435"/>
    <n v="0"/>
    <n v="14.315352697095435"/>
  </r>
  <r>
    <x v="18"/>
    <s v="Afghanistan"/>
    <n v="4"/>
    <n v="3"/>
    <n v="1"/>
    <n v="0"/>
    <n v="0.25"/>
    <n v="0.75"/>
    <n v="0.25"/>
    <n v="0.75"/>
    <n v="1"/>
    <n v="6.1061946902654869"/>
    <n v="10.164835164835162"/>
    <n v="-4.0586404745696756"/>
  </r>
  <r>
    <x v="18"/>
    <s v="Australia"/>
    <n v="24"/>
    <n v="10"/>
    <n v="14"/>
    <n v="0"/>
    <n v="0.57999999999999996"/>
    <n v="0.42000000000000004"/>
    <n v="0.57999999999999996"/>
    <n v="0.42000000000000004"/>
    <n v="13.919999999999998"/>
    <n v="21.849056603773587"/>
    <n v="23.582417582417577"/>
    <n v="-1.7333609786439901"/>
  </r>
  <r>
    <x v="18"/>
    <s v="Bangladesh"/>
    <n v="17"/>
    <n v="12"/>
    <n v="5"/>
    <n v="0"/>
    <n v="0.28999999999999998"/>
    <n v="0.71"/>
    <n v="0.28999999999999998"/>
    <n v="0.71"/>
    <n v="4.93"/>
    <n v="14.988888888888887"/>
    <n v="11.791208791208788"/>
    <n v="3.1976800976800988"/>
  </r>
  <r>
    <x v="18"/>
    <s v="Canada"/>
    <n v="1"/>
    <n v="1"/>
    <n v="0"/>
    <n v="0"/>
    <n v="0"/>
    <n v="1"/>
    <n v="0.15"/>
    <n v="0.85"/>
    <n v="0.15"/>
    <n v="1.411764705882353"/>
    <n v="0"/>
    <n v="1.411764705882353"/>
  </r>
  <r>
    <x v="18"/>
    <s v="England"/>
    <n v="29"/>
    <n v="15"/>
    <n v="13"/>
    <n v="1"/>
    <n v="0.45"/>
    <n v="0.55000000000000004"/>
    <n v="0.45"/>
    <n v="0.55000000000000004"/>
    <n v="13.05"/>
    <n v="28.65183246073299"/>
    <n v="18.296703296703292"/>
    <n v="10.355129164029698"/>
  </r>
  <r>
    <x v="18"/>
    <s v="India"/>
    <n v="31"/>
    <n v="6"/>
    <n v="24"/>
    <n v="1"/>
    <n v="0.77"/>
    <n v="0.22999999999999998"/>
    <n v="0.77"/>
    <n v="0.22999999999999998"/>
    <n v="23.87"/>
    <n v="14.804597701149424"/>
    <n v="31.307692307692299"/>
    <n v="-16.503094606542874"/>
  </r>
  <r>
    <x v="18"/>
    <s v="Ireland"/>
    <n v="2"/>
    <n v="2"/>
    <n v="0"/>
    <n v="0"/>
    <n v="0"/>
    <n v="1"/>
    <n v="0.15"/>
    <n v="0.85"/>
    <n v="0.3"/>
    <n v="8.4210526315789469"/>
    <n v="0"/>
    <n v="8.4210526315789469"/>
  </r>
  <r>
    <x v="18"/>
    <s v="Kenya"/>
    <n v="1"/>
    <n v="1"/>
    <n v="0"/>
    <n v="0"/>
    <n v="0"/>
    <n v="1"/>
    <n v="0.15"/>
    <n v="0.85"/>
    <n v="0.15"/>
    <n v="1.5384615384615383"/>
    <n v="0"/>
    <n v="1.5384615384615383"/>
  </r>
  <r>
    <x v="18"/>
    <s v="New Zealand"/>
    <n v="23"/>
    <n v="9"/>
    <n v="14"/>
    <n v="0"/>
    <n v="0.61"/>
    <n v="0.39"/>
    <n v="0.61"/>
    <n v="0.39"/>
    <n v="14.03"/>
    <n v="14.043383947939265"/>
    <n v="24.802197802197796"/>
    <n v="-10.758813854258531"/>
  </r>
  <r>
    <x v="18"/>
    <s v="Pakistan"/>
    <n v="34"/>
    <n v="12"/>
    <n v="22"/>
    <n v="0"/>
    <n v="0.65"/>
    <n v="0.35"/>
    <n v="0.65"/>
    <n v="0.35"/>
    <n v="22.1"/>
    <n v="12.454379562043799"/>
    <n v="26.428571428571423"/>
    <n v="-13.974191866527624"/>
  </r>
  <r>
    <x v="18"/>
    <s v="Scotland"/>
    <n v="2"/>
    <n v="2"/>
    <n v="0"/>
    <n v="0"/>
    <n v="0"/>
    <n v="1"/>
    <n v="0.15"/>
    <n v="0.85"/>
    <n v="0.3"/>
    <n v="4.0035587188612096"/>
    <n v="0"/>
    <n v="4.0035587188612096"/>
  </r>
  <r>
    <x v="18"/>
    <s v="South Africa"/>
    <n v="31"/>
    <n v="9"/>
    <n v="22"/>
    <n v="0"/>
    <n v="0.71"/>
    <n v="0.29000000000000004"/>
    <n v="0.71"/>
    <n v="0.29000000000000004"/>
    <n v="22.009999999999998"/>
    <n v="13.119047619047622"/>
    <n v="28.868131868131861"/>
    <n v="-15.749084249084239"/>
  </r>
  <r>
    <x v="18"/>
    <s v="West Indies"/>
    <n v="13"/>
    <n v="11"/>
    <n v="2"/>
    <n v="0"/>
    <n v="0.15"/>
    <n v="0.85"/>
    <n v="0.15"/>
    <n v="0.85"/>
    <n v="1.95"/>
    <n v="22.288888888888888"/>
    <n v="6.0989010989010977"/>
    <n v="16.189987789987789"/>
  </r>
  <r>
    <x v="18"/>
    <s v="Zimbabwe"/>
    <n v="10"/>
    <n v="6"/>
    <n v="4"/>
    <n v="0"/>
    <n v="0.4"/>
    <n v="0.6"/>
    <n v="0.4"/>
    <n v="0.6"/>
    <n v="4"/>
    <n v="8.5892116182572611"/>
    <n v="16.263736263736259"/>
    <n v="-7.6745246454789982"/>
  </r>
  <r>
    <x v="19"/>
    <s v="Afghanistan"/>
    <n v="4"/>
    <n v="2"/>
    <n v="2"/>
    <n v="0"/>
    <n v="0.5"/>
    <n v="0.5"/>
    <n v="0.5"/>
    <n v="0.5"/>
    <n v="2"/>
    <n v="4.0707964601769913"/>
    <n v="2.0628683693516696"/>
    <n v="2.0079280908253216"/>
  </r>
  <r>
    <x v="19"/>
    <s v="Hong Kong"/>
    <n v="3"/>
    <n v="2"/>
    <n v="1"/>
    <n v="0"/>
    <n v="0.33"/>
    <n v="0.66999999999999993"/>
    <n v="0.33"/>
    <n v="0.66999999999999993"/>
    <n v="0.99"/>
    <n v="2.05521472392638"/>
    <n v="1.361493123772102"/>
    <n v="0.69372160015427808"/>
  </r>
  <r>
    <x v="19"/>
    <s v="India"/>
    <n v="1"/>
    <n v="0"/>
    <n v="1"/>
    <n v="0"/>
    <n v="1"/>
    <n v="0"/>
    <n v="1"/>
    <n v="0"/>
    <n v="1"/>
    <n v="0"/>
    <n v="4.1257367387033392"/>
    <n v="-4.1257367387033392"/>
  </r>
  <r>
    <x v="19"/>
    <s v="Ireland"/>
    <n v="6"/>
    <n v="0"/>
    <n v="6"/>
    <n v="0"/>
    <n v="1"/>
    <n v="0"/>
    <n v="1"/>
    <n v="0"/>
    <n v="6"/>
    <n v="0"/>
    <n v="4.1257367387033392"/>
    <n v="-4.1257367387033392"/>
  </r>
  <r>
    <x v="19"/>
    <s v="Namibia"/>
    <n v="2"/>
    <n v="2"/>
    <n v="0"/>
    <n v="0"/>
    <n v="0"/>
    <n v="1"/>
    <n v="0.15"/>
    <n v="0.85"/>
    <n v="0.3"/>
    <n v="3.0434782608695654"/>
    <n v="0"/>
    <n v="3.0434782608695654"/>
  </r>
  <r>
    <x v="19"/>
    <s v="Nepal"/>
    <n v="4"/>
    <n v="2"/>
    <n v="2"/>
    <n v="0"/>
    <n v="0.5"/>
    <n v="0.5"/>
    <n v="0.5"/>
    <n v="0.5"/>
    <n v="2"/>
    <n v="2.4242424242424243"/>
    <n v="2.0628683693516696"/>
    <n v="0.36137405489075469"/>
  </r>
  <r>
    <x v="19"/>
    <s v="Oman"/>
    <n v="1"/>
    <n v="0"/>
    <n v="1"/>
    <n v="0"/>
    <n v="1"/>
    <n v="0"/>
    <n v="1"/>
    <n v="0"/>
    <n v="1"/>
    <n v="0"/>
    <n v="4.1257367387033392"/>
    <n v="-4.1257367387033392"/>
  </r>
  <r>
    <x v="19"/>
    <s v="Pakistan"/>
    <n v="1"/>
    <n v="0"/>
    <n v="1"/>
    <n v="0"/>
    <n v="1"/>
    <n v="0"/>
    <n v="1"/>
    <n v="0"/>
    <n v="1"/>
    <n v="0"/>
    <n v="4.1257367387033392"/>
    <n v="-4.1257367387033392"/>
  </r>
  <r>
    <x v="19"/>
    <s v="Papua New Guinea"/>
    <n v="3"/>
    <n v="2"/>
    <n v="1"/>
    <n v="0"/>
    <n v="0.33"/>
    <n v="0.66999999999999993"/>
    <n v="0.33"/>
    <n v="0.66999999999999993"/>
    <n v="0.99"/>
    <n v="1.834293948126801"/>
    <n v="1.361493123772102"/>
    <n v="0.47280082435469906"/>
  </r>
  <r>
    <x v="19"/>
    <s v="Scotland"/>
    <n v="7"/>
    <n v="3"/>
    <n v="4"/>
    <n v="0"/>
    <n v="0.56999999999999995"/>
    <n v="0.43000000000000005"/>
    <n v="0.56999999999999995"/>
    <n v="0.43000000000000005"/>
    <n v="3.9899999999999998"/>
    <n v="1.7215302491103204"/>
    <n v="2.3516699410609032"/>
    <n v="-0.63013969195058284"/>
  </r>
  <r>
    <x v="19"/>
    <s v="South Africa"/>
    <n v="1"/>
    <n v="0"/>
    <n v="1"/>
    <n v="0"/>
    <n v="1"/>
    <n v="0"/>
    <n v="1"/>
    <n v="0"/>
    <n v="1"/>
    <n v="0"/>
    <n v="4.1257367387033392"/>
    <n v="-4.1257367387033392"/>
  </r>
  <r>
    <x v="19"/>
    <s v="United States of America"/>
    <n v="2"/>
    <n v="0"/>
    <n v="2"/>
    <n v="0"/>
    <n v="1"/>
    <n v="0"/>
    <n v="1"/>
    <n v="0"/>
    <n v="2"/>
    <n v="0"/>
    <n v="4.1257367387033392"/>
    <n v="-4.1257367387033392"/>
  </r>
  <r>
    <x v="19"/>
    <s v="West Indies"/>
    <n v="2"/>
    <n v="0"/>
    <n v="2"/>
    <n v="0"/>
    <n v="1"/>
    <n v="0"/>
    <n v="1"/>
    <n v="0"/>
    <n v="2"/>
    <n v="0"/>
    <n v="4.1257367387033392"/>
    <n v="-4.1257367387033392"/>
  </r>
  <r>
    <x v="19"/>
    <s v="Zimbabwe"/>
    <n v="5"/>
    <n v="1"/>
    <n v="4"/>
    <n v="0"/>
    <n v="0.8"/>
    <n v="0.19999999999999996"/>
    <n v="0.8"/>
    <n v="0.19999999999999996"/>
    <n v="4"/>
    <n v="2.8630705394190863"/>
    <n v="3.3005893909626716"/>
    <n v="-0.43751885154358527"/>
  </r>
  <r>
    <x v="20"/>
    <s v="Namibia"/>
    <n v="1"/>
    <n v="1"/>
    <n v="0"/>
    <n v="0"/>
    <n v="0"/>
    <n v="1"/>
    <n v="0.15"/>
    <n v="0.85"/>
    <n v="0.15"/>
    <n v="3.0434782608695654"/>
    <n v="0"/>
    <n v="3.0434782608695654"/>
  </r>
  <r>
    <x v="20"/>
    <s v="Nepal"/>
    <n v="2"/>
    <n v="0"/>
    <n v="2"/>
    <n v="0"/>
    <n v="1"/>
    <n v="0"/>
    <n v="1"/>
    <n v="0"/>
    <n v="2"/>
    <n v="0"/>
    <n v="3.8338658146964857"/>
    <n v="-3.8338658146964857"/>
  </r>
  <r>
    <x v="20"/>
    <s v="Oman"/>
    <n v="2"/>
    <n v="0"/>
    <n v="2"/>
    <n v="0"/>
    <n v="1"/>
    <n v="0"/>
    <n v="1"/>
    <n v="0"/>
    <n v="2"/>
    <n v="0"/>
    <n v="3.8338658146964857"/>
    <n v="-3.8338658146964857"/>
  </r>
  <r>
    <x v="20"/>
    <s v="Papua New Guinea"/>
    <n v="3"/>
    <n v="2"/>
    <n v="1"/>
    <n v="0"/>
    <n v="0.33"/>
    <n v="0.66999999999999993"/>
    <n v="0.33"/>
    <n v="0.66999999999999993"/>
    <n v="0.99"/>
    <n v="1.834293948126801"/>
    <n v="1.2651757188498403"/>
    <n v="0.56911822927696076"/>
  </r>
  <r>
    <x v="20"/>
    <s v="Scotland"/>
    <n v="2"/>
    <n v="1"/>
    <n v="1"/>
    <n v="0"/>
    <n v="0.5"/>
    <n v="0.5"/>
    <n v="0.5"/>
    <n v="0.5"/>
    <n v="1"/>
    <n v="2.0017793594306048"/>
    <n v="1.9169329073482428"/>
    <n v="8.4846452082361967E-2"/>
  </r>
  <r>
    <x v="20"/>
    <s v="United Arab Emirates"/>
    <n v="2"/>
    <n v="2"/>
    <n v="0"/>
    <n v="0"/>
    <n v="0"/>
    <n v="1"/>
    <n v="0.15"/>
    <n v="0.85"/>
    <n v="0.3"/>
    <n v="4.1257367387033392"/>
    <n v="0"/>
    <n v="4.1257367387033392"/>
  </r>
  <r>
    <x v="21"/>
    <s v="Afghanistan"/>
    <n v="8"/>
    <n v="5"/>
    <n v="3"/>
    <n v="0"/>
    <n v="0.38"/>
    <n v="0.62"/>
    <n v="0.38"/>
    <n v="0.62"/>
    <n v="3.04"/>
    <n v="5.0477876106194692"/>
    <n v="9.9644444444444442"/>
    <n v="-4.916656833824975"/>
  </r>
  <r>
    <x v="21"/>
    <s v="Australia"/>
    <n v="15"/>
    <n v="3"/>
    <n v="11"/>
    <n v="1"/>
    <n v="0.73"/>
    <n v="0.27"/>
    <n v="0.73"/>
    <n v="0.27"/>
    <n v="10.95"/>
    <n v="14.045822102425877"/>
    <n v="19.14222222222222"/>
    <n v="-5.0964001197963427"/>
  </r>
  <r>
    <x v="21"/>
    <s v="Bangladesh"/>
    <n v="22"/>
    <n v="10"/>
    <n v="12"/>
    <n v="0"/>
    <n v="0.55000000000000004"/>
    <n v="0.44999999999999996"/>
    <n v="0.55000000000000004"/>
    <n v="0.44999999999999996"/>
    <n v="12.100000000000001"/>
    <n v="9.4999999999999982"/>
    <n v="14.422222222222222"/>
    <n v="-4.9222222222222243"/>
  </r>
  <r>
    <x v="21"/>
    <s v="England"/>
    <n v="18"/>
    <n v="3"/>
    <n v="15"/>
    <n v="0"/>
    <n v="0.83"/>
    <n v="0.17000000000000004"/>
    <n v="0.83"/>
    <n v="0.17000000000000004"/>
    <n v="14.94"/>
    <n v="8.8560209424083798"/>
    <n v="21.764444444444443"/>
    <n v="-12.908423502036063"/>
  </r>
  <r>
    <x v="21"/>
    <s v="India"/>
    <n v="36"/>
    <n v="9"/>
    <n v="26"/>
    <n v="1"/>
    <n v="0.72"/>
    <n v="0.28000000000000003"/>
    <n v="0.72"/>
    <n v="0.28000000000000003"/>
    <n v="25.919999999999998"/>
    <n v="18.022988505747129"/>
    <n v="18.88"/>
    <n v="-0.85701149425286971"/>
  </r>
  <r>
    <x v="21"/>
    <s v="Ireland"/>
    <n v="9"/>
    <n v="8"/>
    <n v="1"/>
    <n v="0"/>
    <n v="0.11"/>
    <n v="0.89"/>
    <n v="0.11"/>
    <n v="0.89"/>
    <n v="0.99"/>
    <n v="7.4947368421052625"/>
    <n v="2.8844444444444446"/>
    <n v="4.6102923976608174"/>
  </r>
  <r>
    <x v="21"/>
    <s v="Netherlands"/>
    <n v="1"/>
    <n v="1"/>
    <n v="0"/>
    <n v="0"/>
    <n v="0"/>
    <n v="1"/>
    <n v="0.15"/>
    <n v="0.85"/>
    <n v="0.15"/>
    <n v="1.6568047337278105"/>
    <n v="0"/>
    <n v="1.6568047337278105"/>
  </r>
  <r>
    <x v="21"/>
    <s v="New Zealand"/>
    <n v="14"/>
    <n v="6"/>
    <n v="8"/>
    <n v="0"/>
    <n v="0.56999999999999995"/>
    <n v="0.43000000000000005"/>
    <n v="0.56999999999999995"/>
    <n v="0.43000000000000005"/>
    <n v="7.9799999999999995"/>
    <n v="15.483731019522782"/>
    <n v="14.946666666666665"/>
    <n v="0.53706435285611676"/>
  </r>
  <r>
    <x v="21"/>
    <s v="Pakistan"/>
    <n v="20"/>
    <n v="7"/>
    <n v="12"/>
    <n v="1"/>
    <n v="0.6"/>
    <n v="0.4"/>
    <n v="0.6"/>
    <n v="0.4"/>
    <n v="12"/>
    <n v="14.233576642335771"/>
    <n v="15.733333333333333"/>
    <n v="-1.499756690997561"/>
  </r>
  <r>
    <x v="21"/>
    <s v="Papua New Guinea"/>
    <n v="1"/>
    <n v="1"/>
    <n v="0"/>
    <n v="0"/>
    <n v="0"/>
    <n v="1"/>
    <n v="0.15"/>
    <n v="0.85"/>
    <n v="0.15"/>
    <n v="2.7377521613832854"/>
    <n v="0"/>
    <n v="2.7377521613832854"/>
  </r>
  <r>
    <x v="21"/>
    <s v="Scotland"/>
    <n v="1"/>
    <n v="1"/>
    <n v="0"/>
    <n v="0"/>
    <n v="0"/>
    <n v="1"/>
    <n v="0.15"/>
    <n v="0.85"/>
    <n v="0.15"/>
    <n v="4.0035587188612096"/>
    <n v="0"/>
    <n v="4.0035587188612096"/>
  </r>
  <r>
    <x v="21"/>
    <s v="South Africa"/>
    <n v="11"/>
    <n v="3"/>
    <n v="7"/>
    <n v="1"/>
    <n v="0.64"/>
    <n v="0.36"/>
    <n v="0.64"/>
    <n v="0.36"/>
    <n v="7.04"/>
    <n v="16.285714285714285"/>
    <n v="16.782222222222224"/>
    <n v="-0.49650793650793901"/>
  </r>
  <r>
    <x v="21"/>
    <s v="Sri Lanka"/>
    <n v="13"/>
    <n v="2"/>
    <n v="11"/>
    <n v="0"/>
    <n v="0.85"/>
    <n v="0.15000000000000002"/>
    <n v="0.85"/>
    <n v="0.15000000000000002"/>
    <n v="11.049999999999999"/>
    <n v="6.0989010989010985"/>
    <n v="22.288888888888888"/>
    <n v="-16.189987789987789"/>
  </r>
  <r>
    <x v="21"/>
    <s v="United Arab Emirates"/>
    <n v="2"/>
    <n v="2"/>
    <n v="0"/>
    <n v="0"/>
    <n v="0"/>
    <n v="1"/>
    <n v="0.15"/>
    <n v="0.85"/>
    <n v="0.3"/>
    <n v="4.1257367387033392"/>
    <n v="0"/>
    <n v="4.1257367387033392"/>
  </r>
  <r>
    <x v="21"/>
    <s v="Zimbabwe"/>
    <n v="6"/>
    <n v="4"/>
    <n v="1"/>
    <n v="1"/>
    <n v="0.17"/>
    <n v="0.83"/>
    <n v="0.17"/>
    <n v="0.83"/>
    <n v="1.02"/>
    <n v="11.88174273858921"/>
    <n v="4.4577777777777783"/>
    <n v="7.423964960811432"/>
  </r>
  <r>
    <x v="22"/>
    <s v="Afghanistan"/>
    <n v="22"/>
    <n v="8"/>
    <n v="14"/>
    <n v="0"/>
    <n v="0.64"/>
    <n v="0.36"/>
    <n v="0.64"/>
    <n v="0.36"/>
    <n v="14.08"/>
    <n v="2.9309734513274335"/>
    <n v="9.1618257261410783"/>
    <n v="-6.2308522748136443"/>
  </r>
  <r>
    <x v="22"/>
    <s v="Australia"/>
    <n v="3"/>
    <n v="1"/>
    <n v="2"/>
    <n v="0"/>
    <n v="0.67"/>
    <n v="0.32999999999999996"/>
    <n v="0.67"/>
    <n v="0.32999999999999996"/>
    <n v="2.0100000000000002"/>
    <n v="17.167115902964959"/>
    <n v="9.5912863070539416"/>
    <n v="7.5758295959110171"/>
  </r>
  <r>
    <x v="22"/>
    <s v="Bangladesh"/>
    <n v="24"/>
    <n v="5"/>
    <n v="19"/>
    <n v="0"/>
    <n v="0.79"/>
    <n v="0.20999999999999996"/>
    <n v="0.79"/>
    <n v="0.20999999999999996"/>
    <n v="18.96"/>
    <n v="4.4333333333333327"/>
    <n v="11.309128630705393"/>
    <n v="-6.8757952973720604"/>
  </r>
  <r>
    <x v="22"/>
    <s v="Canada"/>
    <n v="1"/>
    <n v="1"/>
    <n v="0"/>
    <n v="0"/>
    <n v="0"/>
    <n v="1"/>
    <n v="0.15"/>
    <n v="0.85"/>
    <n v="0.15"/>
    <n v="1.411764705882353"/>
    <n v="0"/>
    <n v="1.411764705882353"/>
  </r>
  <r>
    <x v="22"/>
    <s v="Hong Kong"/>
    <n v="1"/>
    <n v="1"/>
    <n v="0"/>
    <n v="0"/>
    <n v="0"/>
    <n v="1"/>
    <n v="0.15"/>
    <n v="0.85"/>
    <n v="0.15"/>
    <n v="3.0674846625766872"/>
    <n v="0"/>
    <n v="3.0674846625766872"/>
  </r>
  <r>
    <x v="22"/>
    <s v="India"/>
    <n v="12"/>
    <n v="0"/>
    <n v="12"/>
    <n v="0"/>
    <n v="1"/>
    <n v="0"/>
    <n v="1"/>
    <n v="0"/>
    <n v="12"/>
    <n v="0"/>
    <n v="14.315352697095435"/>
    <n v="-14.315352697095435"/>
  </r>
  <r>
    <x v="22"/>
    <s v="Ireland"/>
    <n v="8"/>
    <n v="3"/>
    <n v="5"/>
    <n v="0"/>
    <n v="0.63"/>
    <n v="0.37"/>
    <n v="0.63"/>
    <n v="0.37"/>
    <n v="5.04"/>
    <n v="3.1157894736842104"/>
    <n v="9.0186721991701244"/>
    <n v="-5.902882725485914"/>
  </r>
  <r>
    <x v="22"/>
    <s v="Kenya"/>
    <n v="1"/>
    <n v="1"/>
    <n v="0"/>
    <n v="0"/>
    <n v="0"/>
    <n v="1"/>
    <n v="0.15"/>
    <n v="0.85"/>
    <n v="0.15"/>
    <n v="1.5384615384615383"/>
    <n v="0"/>
    <n v="1.5384615384615383"/>
  </r>
  <r>
    <x v="22"/>
    <s v="Netherlands"/>
    <n v="2"/>
    <n v="0"/>
    <n v="2"/>
    <n v="0"/>
    <n v="1"/>
    <n v="0"/>
    <n v="1"/>
    <n v="0"/>
    <n v="2"/>
    <n v="0"/>
    <n v="14.315352697095435"/>
    <n v="-14.315352697095435"/>
  </r>
  <r>
    <x v="22"/>
    <s v="New Zealand"/>
    <n v="10"/>
    <n v="2"/>
    <n v="8"/>
    <n v="0"/>
    <n v="0.8"/>
    <n v="0.19999999999999996"/>
    <n v="0.8"/>
    <n v="0.19999999999999996"/>
    <n v="8"/>
    <n v="7.2017353579175705"/>
    <n v="11.452282157676349"/>
    <n v="-4.2505467997587782"/>
  </r>
  <r>
    <x v="22"/>
    <s v="Pakistan"/>
    <n v="21"/>
    <n v="2"/>
    <n v="18"/>
    <n v="1"/>
    <n v="0.86"/>
    <n v="0.14000000000000001"/>
    <n v="0.86"/>
    <n v="0.14000000000000001"/>
    <n v="18.059999999999999"/>
    <n v="4.9817518248175201"/>
    <n v="12.311203319502074"/>
    <n v="-7.3294514946845535"/>
  </r>
  <r>
    <x v="22"/>
    <s v="Scotland"/>
    <n v="3"/>
    <n v="1"/>
    <n v="1"/>
    <n v="1"/>
    <n v="0.33"/>
    <n v="0.66999999999999993"/>
    <n v="0.33"/>
    <n v="0.66999999999999993"/>
    <n v="0.99"/>
    <n v="2.6823843416370101"/>
    <n v="4.7240663900414939"/>
    <n v="-2.0416820484044838"/>
  </r>
  <r>
    <x v="22"/>
    <s v="South Africa"/>
    <n v="9"/>
    <n v="0"/>
    <n v="9"/>
    <n v="0"/>
    <n v="1"/>
    <n v="0"/>
    <n v="1"/>
    <n v="0"/>
    <n v="9"/>
    <n v="0"/>
    <n v="14.315352697095435"/>
    <n v="-14.315352697095435"/>
  </r>
  <r>
    <x v="22"/>
    <s v="Sri Lanka"/>
    <n v="10"/>
    <n v="4"/>
    <n v="6"/>
    <n v="0"/>
    <n v="0.6"/>
    <n v="0.4"/>
    <n v="0.6"/>
    <n v="0.4"/>
    <n v="6"/>
    <n v="16.263736263736259"/>
    <n v="8.5892116182572611"/>
    <n v="7.6745246454789982"/>
  </r>
  <r>
    <x v="22"/>
    <s v="United Arab Emirates"/>
    <n v="5"/>
    <n v="4"/>
    <n v="1"/>
    <n v="0"/>
    <n v="0.2"/>
    <n v="0.8"/>
    <n v="0.2"/>
    <n v="0.8"/>
    <n v="1"/>
    <n v="3.3005893909626716"/>
    <n v="2.8630705394190872"/>
    <n v="0.43751885154358439"/>
  </r>
  <r>
    <x v="22"/>
    <s v="West Indies"/>
    <n v="6"/>
    <n v="1"/>
    <n v="4"/>
    <n v="1"/>
    <n v="0.67"/>
    <n v="0.32999999999999996"/>
    <n v="0.67"/>
    <n v="0.32999999999999996"/>
    <n v="4.0200000000000005"/>
    <n v="8.6533333333333324"/>
    <n v="9.5912863070539416"/>
    <n v="-0.937952973720609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England"/>
    <s v="IndiaEngland"/>
    <n v="29"/>
    <n v="15"/>
    <n v="12"/>
    <n v="2"/>
    <n v="0.41"/>
    <n v="0.59000000000000008"/>
    <n v="0.41"/>
    <n v="0.59000000000000008"/>
  </r>
  <r>
    <x v="0"/>
    <s v="Australia"/>
    <s v="IndiaAustralia"/>
    <n v="37"/>
    <n v="18"/>
    <n v="19"/>
    <n v="0"/>
    <n v="0.51"/>
    <n v="0.49"/>
    <n v="0.51"/>
    <n v="0.49"/>
  </r>
  <r>
    <x v="0"/>
    <s v="New Zealand"/>
    <s v="IndiaNew Zealand"/>
    <n v="22"/>
    <n v="9"/>
    <n v="12"/>
    <n v="1"/>
    <n v="0.55000000000000004"/>
    <n v="0.44999999999999996"/>
    <n v="0.55000000000000004"/>
    <n v="0.44999999999999996"/>
  </r>
  <r>
    <x v="0"/>
    <s v="South Africa"/>
    <s v="IndiaSouth Africa"/>
    <n v="23"/>
    <n v="13"/>
    <n v="10"/>
    <n v="0"/>
    <n v="0.43"/>
    <n v="0.57000000000000006"/>
    <n v="0.43"/>
    <n v="0.57000000000000006"/>
  </r>
  <r>
    <x v="1"/>
    <s v="India"/>
    <s v="EnglandIndia"/>
    <n v="29"/>
    <n v="12"/>
    <n v="15"/>
    <n v="2"/>
    <n v="0.52"/>
    <n v="0.48"/>
    <n v="0.52"/>
    <n v="0.48"/>
  </r>
  <r>
    <x v="1"/>
    <s v="Australia"/>
    <s v="EnglandAustralia"/>
    <n v="45"/>
    <n v="22"/>
    <n v="23"/>
    <n v="0"/>
    <n v="0.51"/>
    <n v="0.49"/>
    <n v="0.51"/>
    <n v="0.49"/>
  </r>
  <r>
    <x v="1"/>
    <s v="New Zealand"/>
    <s v="EnglandNew Zealand"/>
    <n v="21"/>
    <n v="12"/>
    <n v="8"/>
    <n v="1"/>
    <n v="0.38"/>
    <n v="0.62"/>
    <n v="0.38"/>
    <n v="0.62"/>
  </r>
  <r>
    <x v="1"/>
    <s v="South Africa"/>
    <s v="EnglandSouth Africa"/>
    <n v="17"/>
    <n v="10"/>
    <n v="7"/>
    <n v="0"/>
    <n v="0.41"/>
    <n v="0.59000000000000008"/>
    <n v="0.41"/>
    <n v="0.59000000000000008"/>
  </r>
  <r>
    <x v="2"/>
    <s v="India"/>
    <s v="AustraliaIndia"/>
    <n v="37"/>
    <n v="19"/>
    <n v="18"/>
    <n v="0"/>
    <n v="0.49"/>
    <n v="0.51"/>
    <n v="0.49"/>
    <n v="0.51"/>
  </r>
  <r>
    <x v="2"/>
    <s v="England"/>
    <s v="AustraliaEngland"/>
    <n v="45"/>
    <n v="23"/>
    <n v="22"/>
    <n v="0"/>
    <n v="0.49"/>
    <n v="0.51"/>
    <n v="0.49"/>
    <n v="0.51"/>
  </r>
  <r>
    <x v="2"/>
    <s v="New Zealand"/>
    <s v="AustraliaNew Zealand"/>
    <n v="13"/>
    <n v="8"/>
    <n v="5"/>
    <n v="0"/>
    <n v="0.38"/>
    <n v="0.62"/>
    <n v="0.38"/>
    <n v="0.62"/>
  </r>
  <r>
    <x v="2"/>
    <s v="South Africa"/>
    <s v="AustraliaSouth Africa"/>
    <n v="25"/>
    <n v="9"/>
    <n v="16"/>
    <n v="0"/>
    <n v="0.64"/>
    <n v="0.36"/>
    <n v="0.64"/>
    <n v="0.36"/>
  </r>
  <r>
    <x v="3"/>
    <s v="India"/>
    <s v="South AfricaIndia"/>
    <n v="23"/>
    <n v="10"/>
    <n v="13"/>
    <n v="0"/>
    <n v="0.56999999999999995"/>
    <n v="0.43000000000000005"/>
    <n v="0.56999999999999995"/>
    <n v="0.43000000000000005"/>
  </r>
  <r>
    <x v="3"/>
    <s v="Australia"/>
    <s v="South AfricaAustralia"/>
    <n v="25"/>
    <n v="16"/>
    <n v="9"/>
    <n v="0"/>
    <n v="0.36"/>
    <n v="0.64"/>
    <n v="0.36"/>
    <n v="0.64"/>
  </r>
  <r>
    <x v="3"/>
    <s v="England"/>
    <s v="South AfricaEngland"/>
    <n v="17"/>
    <n v="7"/>
    <n v="10"/>
    <n v="0"/>
    <n v="0.59"/>
    <n v="0.41000000000000003"/>
    <n v="0.59"/>
    <n v="0.41000000000000003"/>
  </r>
  <r>
    <x v="3"/>
    <s v="New Zealand"/>
    <s v="South AfricaNew Zealand"/>
    <n v="19"/>
    <n v="11"/>
    <n v="8"/>
    <n v="0"/>
    <n v="0.42"/>
    <n v="0.58000000000000007"/>
    <n v="0.42"/>
    <n v="0.58000000000000007"/>
  </r>
  <r>
    <x v="4"/>
    <s v="India"/>
    <s v="New ZealandIndia"/>
    <n v="22"/>
    <n v="12"/>
    <n v="9"/>
    <n v="1"/>
    <n v="0.41"/>
    <n v="0.59000000000000008"/>
    <n v="0.41"/>
    <n v="0.59000000000000008"/>
  </r>
  <r>
    <x v="4"/>
    <s v="Australia"/>
    <s v="New ZealandAustralia"/>
    <n v="13"/>
    <n v="5"/>
    <n v="8"/>
    <n v="0"/>
    <n v="0.62"/>
    <n v="0.38"/>
    <n v="0.62"/>
    <n v="0.38"/>
  </r>
  <r>
    <x v="4"/>
    <s v="South Africa"/>
    <s v="New ZealandSouth Africa"/>
    <n v="19"/>
    <n v="8"/>
    <n v="11"/>
    <n v="0"/>
    <n v="0.57999999999999996"/>
    <n v="0.42000000000000004"/>
    <n v="0.57999999999999996"/>
    <n v="0.42000000000000004"/>
  </r>
  <r>
    <x v="4"/>
    <s v="England"/>
    <s v="New ZealandEngland"/>
    <n v="21"/>
    <n v="8"/>
    <n v="12"/>
    <n v="1"/>
    <n v="0.56999999999999995"/>
    <n v="0.43000000000000005"/>
    <n v="0.56999999999999995"/>
    <n v="0.4300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706E1-ECA3-4A47-9A75-6CF57DDEC5F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7" firstHeaderRow="0" firstDataRow="1" firstDataCol="1"/>
  <pivotFields count="14">
    <pivotField axis="axisRow" showAll="0" sortType="a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l2" fld="8" baseField="0" baseItem="0"/>
    <dataField name="Sum of iw2" fld="9" baseField="0" baseItem="0"/>
    <dataField name="Count of opponent" fld="1" subtotal="count" baseField="0" baseItem="0"/>
    <dataField name="Sum of total_matches" fld="2" baseField="0" baseItem="0"/>
    <dataField name="Sum of cum_weight_chang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E89F1-0E8F-45F5-A0D9-A7765EC7E1B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R8" firstHeaderRow="0" firstDataRow="1" firstDataCol="1"/>
  <pivotFields count="11">
    <pivotField axis="axisRow" showAll="0" sortType="descending">
      <items count="6">
        <item x="2"/>
        <item x="1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6">
    <i>
      <x v="1"/>
    </i>
    <i>
      <x v="2"/>
    </i>
    <i>
      <x v="3"/>
    </i>
    <i>
      <x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matches" fld="3" baseField="0" baseItem="0"/>
    <dataField name="Sum of inbound_win" fld="8" baseField="0" baseItem="0"/>
    <dataField name="Sum of outbound_los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F579E-6E34-48C4-960B-D11F82743C18}" name="Table1" displayName="Table1" ref="A20:E24" totalsRowShown="0">
  <autoFilter ref="A20:E24" xr:uid="{248F579E-6E34-48C4-960B-D11F82743C18}"/>
  <tableColumns count="5">
    <tableColumn id="1" xr3:uid="{B4C3A26C-A64E-4F6D-B37F-358B442F57BA}" name="Column1"/>
    <tableColumn id="2" xr3:uid="{F48899F1-883D-4E7D-892B-F496DE5D2EE3}" name="Australia" dataDxfId="10">
      <calculatedColumnFormula>B14/$F14</calculatedColumnFormula>
    </tableColumn>
    <tableColumn id="3" xr3:uid="{3C578927-A519-4019-B11D-9897A3B4134B}" name="England" dataDxfId="9">
      <calculatedColumnFormula>C14/$F14</calculatedColumnFormula>
    </tableColumn>
    <tableColumn id="4" xr3:uid="{CB2B5693-7599-4613-A548-BE50476B7DF0}" name="India" dataDxfId="8">
      <calculatedColumnFormula>D14/$F14</calculatedColumnFormula>
    </tableColumn>
    <tableColumn id="5" xr3:uid="{03CCE3A3-4442-460A-93E7-1557BB05EEEF}" name="Pak" dataDxfId="7">
      <calculatedColumnFormula>E14/$F14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D33EE9-2A88-43CC-A3C8-7A4291565630}" name="Table13" displayName="Table13" ref="A8:E12" totalsRowShown="0">
  <autoFilter ref="A8:E12" xr:uid="{C7D33EE9-2A88-43CC-A3C8-7A4291565630}"/>
  <tableColumns count="5">
    <tableColumn id="1" xr3:uid="{5BDE915B-973C-4EDF-8EBB-AAC9164B9392}" name="Column1"/>
    <tableColumn id="2" xr3:uid="{B6A4B793-0FE9-4974-A8A5-7E5811805FAA}" name="Australia" dataDxfId="6">
      <calculatedColumnFormula>B2/$F2</calculatedColumnFormula>
    </tableColumn>
    <tableColumn id="3" xr3:uid="{95BB3028-04B6-4358-B8DC-9217AAC7354B}" name="England" dataDxfId="5">
      <calculatedColumnFormula>C2/$F2</calculatedColumnFormula>
    </tableColumn>
    <tableColumn id="4" xr3:uid="{190C0FBD-A1B5-44E3-A7B8-29853D843569}" name="India" dataDxfId="4">
      <calculatedColumnFormula>D2/$F2</calculatedColumnFormula>
    </tableColumn>
    <tableColumn id="5" xr3:uid="{0C3A6E5B-1E0C-46B5-8EB5-789B9AD36C13}" name="Pak" dataDxfId="3">
      <calculatedColumnFormula>E2/$F2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70C057-AB0E-4479-9A62-835092704453}" name="raw" displayName="raw" ref="A1:O269">
  <sortState xmlns:xlrd2="http://schemas.microsoft.com/office/spreadsheetml/2017/richdata2" ref="A17:O85">
    <sortCondition ref="A2:A269"/>
    <sortCondition ref="B2:B269"/>
  </sortState>
  <tableColumns count="15">
    <tableColumn id="1" xr3:uid="{3BF1CE48-0A09-4F1C-AD7C-9594A7506C2F}" name="team" totalsRowLabel="Total"/>
    <tableColumn id="2" xr3:uid="{66BD333D-C410-4DBB-93D9-25ED71FDA2C5}" name="opponent"/>
    <tableColumn id="12" xr3:uid="{6CD84DD2-70B2-4DE3-9D46-24212D16625C}" name="concat">
      <calculatedColumnFormula>_xlfn.CONCAT(raw[[#This Row],[team]],raw[[#This Row],[opponent]])</calculatedColumnFormula>
    </tableColumn>
    <tableColumn id="3" xr3:uid="{567C900F-32C2-4B94-919D-B20790FBC307}" name="total_matches"/>
    <tableColumn id="4" xr3:uid="{A29CB914-692B-4C07-B5AD-EB38035D9EEC}" name="won"/>
    <tableColumn id="5" xr3:uid="{A18BF95D-02B5-4D0E-9554-B7E12E3B8ACA}" name="lost"/>
    <tableColumn id="6" xr3:uid="{D100F5E7-751E-43A1-9C44-C036574887D6}" name="nr"/>
    <tableColumn id="7" xr3:uid="{C5936E08-1DCD-488D-BB5E-C934C7E94B7F}" name="outbound_loss" totalsRowFunction="sum"/>
    <tableColumn id="8" xr3:uid="{4D205C16-E7B8-4591-95D4-62C55C00F1DE}" name="inbound_win" totalsRowFunction="sum">
      <calculatedColumnFormula>1-raw[[#This Row],[outbound_loss]]</calculatedColumnFormula>
    </tableColumn>
    <tableColumn id="9" xr3:uid="{C66C4755-0723-4309-B269-23F966001896}" name="ol2" totalsRowFunction="sum"/>
    <tableColumn id="10" xr3:uid="{74060499-651D-4E2C-8BFC-71134E8A2B5E}" name="iw2" totalsRowFunction="sum"/>
    <tableColumn id="11" xr3:uid="{1E86ECAF-F63A-418B-AE4B-3A0DCBB8D4B8}" name="ol3">
      <calculatedColumnFormula>raw[[#This Row],[ol2]]*raw[[#This Row],[total_matches]]</calculatedColumnFormula>
    </tableColumn>
    <tableColumn id="13" xr3:uid="{0820D1A6-C899-4B0A-88A1-3685F5754E4F}" name="cum_weight_add">
      <calculatedColumnFormula>_xlfn.XLOOKUP(raw[[#This Row],[opponent]],Table4[Row Labels],Table4[Team loss weight],0) * raw[[#This Row],[inbound_win]]</calculatedColumnFormula>
    </tableColumn>
    <tableColumn id="14" xr3:uid="{2E455E91-8FA8-48D5-ACA7-CA58FBA47FA9}" name="cum_weight_loss">
      <calculatedColumnFormula>_xlfn.XLOOKUP(raw[[#This Row],[team]],Table4[Row Labels],Table4[Team loss weight],0) * raw[[#This Row],[outbound_loss]]</calculatedColumnFormula>
    </tableColumn>
    <tableColumn id="15" xr3:uid="{2983F2EC-04A7-4514-8E6E-001150E03108}" name="cum_weight_change">
      <calculatedColumnFormula>raw[[#This Row],[cum_weight_add]]-raw[[#This Row],[cum_weight_loss]]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DE5816-7E0C-4928-B8D7-9863D4DAF0CA}" name="Table5" displayName="Table5" ref="A1:N15" totalsRowShown="0">
  <autoFilter ref="A1:N15" xr:uid="{85DE5816-7E0C-4928-B8D7-9863D4DAF0CA}"/>
  <tableColumns count="14">
    <tableColumn id="1" xr3:uid="{691AECB3-B433-418A-A17F-398AAD004465}" name="team"/>
    <tableColumn id="2" xr3:uid="{12591B41-FF22-4328-A669-62C28E79C6E3}" name="opponent"/>
    <tableColumn id="3" xr3:uid="{73A05203-BA6B-46E2-B72D-3ED713970600}" name="total_matches"/>
    <tableColumn id="4" xr3:uid="{7B5AE863-A1E4-4E29-928C-9331F0E008D7}" name="won"/>
    <tableColumn id="5" xr3:uid="{AF7BB637-605C-4081-A044-C709B1F0A7BA}" name="lost"/>
    <tableColumn id="6" xr3:uid="{ADBC4EB8-E70E-4472-9788-8C51EDEC0EC1}" name="nr"/>
    <tableColumn id="7" xr3:uid="{B31DC55B-514D-4971-8CDB-245AAAB5DC96}" name="outbound_loss"/>
    <tableColumn id="8" xr3:uid="{DF703362-4DE9-4FFA-B30B-A5155C1D5E21}" name="inbound_win"/>
    <tableColumn id="9" xr3:uid="{4A78AC40-147A-4276-BAF2-96C4C49D95E7}" name="ol2"/>
    <tableColumn id="10" xr3:uid="{A6EDC927-C786-4E14-92C0-625BFEB63F48}" name="iw2"/>
    <tableColumn id="11" xr3:uid="{93F8A71D-D0C3-4314-A14D-E1441D0AD6B1}" name="ol3"/>
    <tableColumn id="12" xr3:uid="{9E2C4F73-3EF7-47E6-B651-8AF2BE53BA8B}" name="cum_weight_add"/>
    <tableColumn id="13" xr3:uid="{2A083D0B-8633-4608-847A-422CF6513ED9}" name="cum_weight_loss"/>
    <tableColumn id="14" xr3:uid="{DFBBB888-97C2-4429-8B64-ECDD8FF50F24}" name="cum_weight_chan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71A65D-77DE-4DC7-B5C7-34C4FBBA5E57}" name="Table4" displayName="Table4" ref="A1:H25" totalsRowCount="1">
  <autoFilter ref="A1:H24" xr:uid="{0B71A65D-77DE-4DC7-B5C7-34C4FBBA5E57}"/>
  <sortState xmlns:xlrd2="http://schemas.microsoft.com/office/spreadsheetml/2017/richdata2" ref="A2:H24">
    <sortCondition descending="1" ref="H1:H24"/>
  </sortState>
  <tableColumns count="8">
    <tableColumn id="1" xr3:uid="{F06AE86C-B791-430C-88D1-33575EFCCBBF}" name="Row Labels" totalsRowLabel="Total"/>
    <tableColumn id="2" xr3:uid="{C25855DE-BE5B-4F39-AC8E-C2971D187374}" name="Sum of ol2"/>
    <tableColumn id="3" xr3:uid="{19FC6951-06F2-4BC3-A73D-11868CD03555}" name="Sum of iw2"/>
    <tableColumn id="4" xr3:uid="{B36C37C3-F816-4373-B8FF-6FE75A6058E4}" name="Count of opponent" totalsRowFunction="sum"/>
    <tableColumn id="6" xr3:uid="{F32B55FA-B39D-4A6F-B951-2DF316048C7F}" name="Total matches played" dataDxfId="2"/>
    <tableColumn id="8" xr3:uid="{BB31638C-25EC-4EFF-8AFE-85C6887990C2}" name="Team loss weight" dataDxfId="1">
      <calculatedColumnFormula>Table4[[#This Row],[Total matches played]]/Table4[[#This Row],[Sum of ol2]]</calculatedColumnFormula>
    </tableColumn>
    <tableColumn id="5" xr3:uid="{84641027-8F61-49B1-BC4D-C577EF5F9F11}" name="Column1">
      <calculatedColumnFormula>Table4[[#This Row],[Sum of iw2]]/Table4[[#This Row],[Sum of ol2]]</calculatedColumnFormula>
    </tableColumn>
    <tableColumn id="9" xr3:uid="{0AE6C094-3D6C-4B1E-A94A-F4F5AB4747A9}" name="test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E6D743-714D-4AF4-9167-9BA06821C152}" name="Table6" displayName="Table6" ref="A1:K21" totalsRowShown="0">
  <autoFilter ref="A1:K21" xr:uid="{FCE6D743-714D-4AF4-9167-9BA06821C152}"/>
  <tableColumns count="11">
    <tableColumn id="1" xr3:uid="{3AA89BA4-B821-4ADC-A33F-4446E92C7236}" name="Team"/>
    <tableColumn id="2" xr3:uid="{C62A05F6-9732-431F-9C2C-137805811D85}" name="Opposition"/>
    <tableColumn id="3" xr3:uid="{FE0966C9-818F-4232-AB0F-B43EC4E5FB10}" name="concat">
      <calculatedColumnFormula>_xlfn.CONCAT(A2,B2)</calculatedColumnFormula>
    </tableColumn>
    <tableColumn id="4" xr3:uid="{8951FB5C-012F-463B-BB32-E4A3028C84FC}" name="total_matches">
      <calculatedColumnFormula>_xlfn.XLOOKUP($C2,Sheet4!$C$2:$C$269,Sheet4!D$2:D$269)</calculatedColumnFormula>
    </tableColumn>
    <tableColumn id="5" xr3:uid="{88BEDE34-DA9C-4F14-9AD7-D5C34C70B4FE}" name="won">
      <calculatedColumnFormula>_xlfn.XLOOKUP($C2,Sheet4!$C$2:$C$269,Sheet4!E$2:E$269)</calculatedColumnFormula>
    </tableColumn>
    <tableColumn id="6" xr3:uid="{B9CA4CDE-7B68-4477-8EEE-0E5765440B21}" name="lost">
      <calculatedColumnFormula>_xlfn.XLOOKUP($C2,Sheet4!$C$2:$C$269,Sheet4!F$2:F$269)</calculatedColumnFormula>
    </tableColumn>
    <tableColumn id="7" xr3:uid="{A6BE9452-9BE0-4982-8ECD-43882456437A}" name="nr">
      <calculatedColumnFormula>_xlfn.XLOOKUP($C2,Sheet4!$C$2:$C$269,Sheet4!G$2:G$269)</calculatedColumnFormula>
    </tableColumn>
    <tableColumn id="8" xr3:uid="{D64ACBC8-3465-491B-8FD5-336384AF7C55}" name="outbound_loss">
      <calculatedColumnFormula>_xlfn.XLOOKUP($C2,Sheet4!$C$2:$C$269,Sheet4!H$2:H$269)</calculatedColumnFormula>
    </tableColumn>
    <tableColumn id="9" xr3:uid="{9C02F9EB-BBD2-43DB-B2B7-4D3A7E739DBB}" name="inbound_win">
      <calculatedColumnFormula>_xlfn.XLOOKUP($C2,Sheet4!$C$2:$C$269,Sheet4!I$2:I$269)</calculatedColumnFormula>
    </tableColumn>
    <tableColumn id="10" xr3:uid="{B190DABF-2CA7-4307-AF31-77BEF3A7E5FC}" name="ol2">
      <calculatedColumnFormula>_xlfn.XLOOKUP($C2,Sheet4!$C$2:$C$269,Sheet4!J$2:J$269)</calculatedColumnFormula>
    </tableColumn>
    <tableColumn id="11" xr3:uid="{FA081594-F854-4A3A-A726-AC055C122CFE}" name="iw2">
      <calculatedColumnFormula>_xlfn.XLOOKUP($C2,Sheet4!$C$2:$C$269,Sheet4!K$2:K$269)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B0BE-2709-4390-BF2E-D4C1355CF272}">
  <dimension ref="A1:L24"/>
  <sheetViews>
    <sheetView workbookViewId="0">
      <selection activeCell="G24" sqref="G24"/>
    </sheetView>
  </sheetViews>
  <sheetFormatPr defaultRowHeight="14.4" x14ac:dyDescent="0.3"/>
  <cols>
    <col min="1" max="4" width="11.5546875" bestFit="1" customWidth="1"/>
    <col min="5" max="5" width="11.6640625" bestFit="1" customWidth="1"/>
    <col min="6" max="7" width="10.88671875" bestFit="1" customWidth="1"/>
    <col min="8" max="8" width="10.44140625" bestFit="1" customWidth="1"/>
  </cols>
  <sheetData>
    <row r="1" spans="1:12" x14ac:dyDescent="0.3">
      <c r="B1" t="s">
        <v>1</v>
      </c>
      <c r="C1" t="s">
        <v>5</v>
      </c>
      <c r="D1" t="s">
        <v>0</v>
      </c>
      <c r="E1" t="s">
        <v>3</v>
      </c>
      <c r="F1" t="s">
        <v>2</v>
      </c>
      <c r="G1" t="s">
        <v>4</v>
      </c>
      <c r="H1" t="s">
        <v>6</v>
      </c>
    </row>
    <row r="2" spans="1:12" x14ac:dyDescent="0.3">
      <c r="A2" t="s">
        <v>1</v>
      </c>
      <c r="B2">
        <v>0</v>
      </c>
      <c r="C2">
        <v>27</v>
      </c>
      <c r="D2">
        <v>24</v>
      </c>
      <c r="E2">
        <v>21</v>
      </c>
      <c r="F2">
        <v>12</v>
      </c>
      <c r="G2">
        <v>15</v>
      </c>
      <c r="H2">
        <v>5</v>
      </c>
    </row>
    <row r="3" spans="1:12" x14ac:dyDescent="0.3">
      <c r="A3" t="s">
        <v>5</v>
      </c>
      <c r="B3">
        <v>33</v>
      </c>
      <c r="C3">
        <v>0</v>
      </c>
      <c r="D3">
        <v>31</v>
      </c>
      <c r="E3">
        <v>18</v>
      </c>
      <c r="F3">
        <v>4</v>
      </c>
      <c r="G3">
        <v>17</v>
      </c>
      <c r="H3">
        <v>11</v>
      </c>
    </row>
    <row r="4" spans="1:12" x14ac:dyDescent="0.3">
      <c r="A4" t="s">
        <v>0</v>
      </c>
      <c r="B4">
        <v>18</v>
      </c>
      <c r="C4">
        <v>11</v>
      </c>
      <c r="D4">
        <v>0</v>
      </c>
      <c r="E4">
        <v>5</v>
      </c>
      <c r="F4">
        <v>0</v>
      </c>
      <c r="G4">
        <v>3</v>
      </c>
      <c r="H4">
        <v>1</v>
      </c>
    </row>
    <row r="5" spans="1:12" x14ac:dyDescent="0.3">
      <c r="A5" t="s">
        <v>3</v>
      </c>
      <c r="B5">
        <v>27</v>
      </c>
      <c r="C5">
        <v>22</v>
      </c>
      <c r="D5">
        <v>17</v>
      </c>
      <c r="E5">
        <v>0</v>
      </c>
      <c r="F5">
        <v>12</v>
      </c>
      <c r="G5">
        <v>7</v>
      </c>
      <c r="H5">
        <v>0</v>
      </c>
    </row>
    <row r="6" spans="1:12" x14ac:dyDescent="0.3">
      <c r="A6" t="s">
        <v>2</v>
      </c>
      <c r="B6">
        <v>7</v>
      </c>
      <c r="C6">
        <v>8</v>
      </c>
      <c r="D6">
        <v>1</v>
      </c>
      <c r="E6">
        <v>22</v>
      </c>
      <c r="F6">
        <v>0</v>
      </c>
      <c r="G6">
        <v>3</v>
      </c>
      <c r="H6">
        <v>13</v>
      </c>
    </row>
    <row r="7" spans="1:12" x14ac:dyDescent="0.3">
      <c r="A7" t="s">
        <v>4</v>
      </c>
      <c r="B7">
        <v>15</v>
      </c>
      <c r="C7">
        <v>19</v>
      </c>
      <c r="D7">
        <v>9</v>
      </c>
      <c r="E7">
        <v>9</v>
      </c>
      <c r="F7">
        <v>3</v>
      </c>
      <c r="G7">
        <v>0</v>
      </c>
      <c r="H7">
        <v>7</v>
      </c>
    </row>
    <row r="8" spans="1:12" x14ac:dyDescent="0.3">
      <c r="A8" t="s">
        <v>6</v>
      </c>
      <c r="B8">
        <v>8</v>
      </c>
      <c r="C8">
        <v>27</v>
      </c>
      <c r="D8">
        <v>5</v>
      </c>
      <c r="E8">
        <v>1</v>
      </c>
      <c r="F8">
        <v>37</v>
      </c>
      <c r="G8">
        <v>14</v>
      </c>
      <c r="H8">
        <v>0</v>
      </c>
    </row>
    <row r="13" spans="1:12" x14ac:dyDescent="0.3">
      <c r="B13" t="s">
        <v>1</v>
      </c>
      <c r="C13" t="s">
        <v>5</v>
      </c>
      <c r="D13" t="s">
        <v>0</v>
      </c>
      <c r="E13" t="s">
        <v>7</v>
      </c>
      <c r="I13" t="s">
        <v>1</v>
      </c>
      <c r="J13" t="s">
        <v>5</v>
      </c>
      <c r="K13" t="s">
        <v>0</v>
      </c>
      <c r="L13" t="s">
        <v>7</v>
      </c>
    </row>
    <row r="14" spans="1:12" x14ac:dyDescent="0.3">
      <c r="A14" t="s">
        <v>1</v>
      </c>
      <c r="B14">
        <v>0</v>
      </c>
      <c r="C14">
        <v>27</v>
      </c>
      <c r="D14">
        <v>32</v>
      </c>
      <c r="E14">
        <v>30</v>
      </c>
      <c r="F14">
        <f>SUM(B14:E14)</f>
        <v>89</v>
      </c>
      <c r="H14" t="s">
        <v>1</v>
      </c>
      <c r="I14" s="1">
        <f t="shared" ref="I14:L17" si="0">B14/B$18</f>
        <v>0</v>
      </c>
      <c r="J14" s="1">
        <f t="shared" si="0"/>
        <v>0.36486486486486486</v>
      </c>
      <c r="K14" s="1">
        <f t="shared" si="0"/>
        <v>0.32653061224489793</v>
      </c>
      <c r="L14" s="1">
        <f t="shared" si="0"/>
        <v>0.44776119402985076</v>
      </c>
    </row>
    <row r="15" spans="1:12" x14ac:dyDescent="0.3">
      <c r="A15" t="s">
        <v>5</v>
      </c>
      <c r="B15">
        <v>23</v>
      </c>
      <c r="C15">
        <v>0</v>
      </c>
      <c r="D15">
        <v>29</v>
      </c>
      <c r="E15">
        <v>24</v>
      </c>
      <c r="F15">
        <f t="shared" ref="F15:F17" si="1">SUM(B15:E15)</f>
        <v>76</v>
      </c>
      <c r="H15" t="s">
        <v>5</v>
      </c>
      <c r="I15" s="1">
        <f t="shared" si="0"/>
        <v>0.37704918032786883</v>
      </c>
      <c r="J15" s="1">
        <f t="shared" si="0"/>
        <v>0</v>
      </c>
      <c r="K15" s="1">
        <f t="shared" si="0"/>
        <v>0.29591836734693877</v>
      </c>
      <c r="L15" s="1">
        <f t="shared" si="0"/>
        <v>0.35820895522388058</v>
      </c>
    </row>
    <row r="16" spans="1:12" x14ac:dyDescent="0.3">
      <c r="A16" t="s">
        <v>0</v>
      </c>
      <c r="B16">
        <v>18</v>
      </c>
      <c r="C16">
        <v>21</v>
      </c>
      <c r="D16">
        <v>0</v>
      </c>
      <c r="E16">
        <v>13</v>
      </c>
      <c r="F16">
        <f t="shared" si="1"/>
        <v>52</v>
      </c>
      <c r="H16" t="s">
        <v>0</v>
      </c>
      <c r="I16" s="1">
        <f t="shared" si="0"/>
        <v>0.29508196721311475</v>
      </c>
      <c r="J16" s="1">
        <f t="shared" si="0"/>
        <v>0.28378378378378377</v>
      </c>
      <c r="K16" s="1">
        <f t="shared" si="0"/>
        <v>0</v>
      </c>
      <c r="L16" s="1">
        <f t="shared" si="0"/>
        <v>0.19402985074626866</v>
      </c>
    </row>
    <row r="17" spans="1:12" x14ac:dyDescent="0.3">
      <c r="A17" t="s">
        <v>7</v>
      </c>
      <c r="B17">
        <v>20</v>
      </c>
      <c r="C17">
        <v>26</v>
      </c>
      <c r="D17">
        <v>37</v>
      </c>
      <c r="E17">
        <v>0</v>
      </c>
      <c r="F17">
        <f t="shared" si="1"/>
        <v>83</v>
      </c>
      <c r="H17" t="s">
        <v>7</v>
      </c>
      <c r="I17" s="1">
        <f t="shared" si="0"/>
        <v>0.32786885245901637</v>
      </c>
      <c r="J17" s="1">
        <f t="shared" si="0"/>
        <v>0.35135135135135137</v>
      </c>
      <c r="K17" s="1">
        <f t="shared" si="0"/>
        <v>0.37755102040816324</v>
      </c>
      <c r="L17" s="1">
        <f t="shared" si="0"/>
        <v>0</v>
      </c>
    </row>
    <row r="18" spans="1:12" x14ac:dyDescent="0.3">
      <c r="B18">
        <f>SUM(B14:B17)</f>
        <v>61</v>
      </c>
      <c r="C18">
        <f t="shared" ref="C18:E18" si="2">SUM(C14:C17)</f>
        <v>74</v>
      </c>
      <c r="D18">
        <f t="shared" si="2"/>
        <v>98</v>
      </c>
      <c r="E18">
        <f t="shared" si="2"/>
        <v>67</v>
      </c>
    </row>
    <row r="20" spans="1:12" x14ac:dyDescent="0.3">
      <c r="A20" t="s">
        <v>8</v>
      </c>
      <c r="B20" t="s">
        <v>1</v>
      </c>
      <c r="C20" t="s">
        <v>5</v>
      </c>
      <c r="D20" t="s">
        <v>0</v>
      </c>
      <c r="E20" t="s">
        <v>7</v>
      </c>
    </row>
    <row r="21" spans="1:12" x14ac:dyDescent="0.3">
      <c r="A21" t="s">
        <v>1</v>
      </c>
      <c r="B21" s="1">
        <f>B14/$F14</f>
        <v>0</v>
      </c>
      <c r="C21" s="1">
        <f t="shared" ref="C21:E21" si="3">C14/$F14</f>
        <v>0.30337078651685395</v>
      </c>
      <c r="D21" s="1">
        <f t="shared" si="3"/>
        <v>0.3595505617977528</v>
      </c>
      <c r="E21" s="1">
        <f t="shared" si="3"/>
        <v>0.33707865168539325</v>
      </c>
    </row>
    <row r="22" spans="1:12" x14ac:dyDescent="0.3">
      <c r="A22" t="s">
        <v>5</v>
      </c>
      <c r="B22" s="1">
        <f t="shared" ref="B22:E22" si="4">B15/$F15</f>
        <v>0.30263157894736842</v>
      </c>
      <c r="C22" s="1">
        <f t="shared" si="4"/>
        <v>0</v>
      </c>
      <c r="D22" s="1">
        <f t="shared" si="4"/>
        <v>0.38157894736842107</v>
      </c>
      <c r="E22" s="1">
        <f t="shared" si="4"/>
        <v>0.31578947368421051</v>
      </c>
    </row>
    <row r="23" spans="1:12" x14ac:dyDescent="0.3">
      <c r="A23" t="s">
        <v>0</v>
      </c>
      <c r="B23" s="1">
        <f t="shared" ref="B23:E23" si="5">B16/$F16</f>
        <v>0.34615384615384615</v>
      </c>
      <c r="C23" s="1">
        <f t="shared" si="5"/>
        <v>0.40384615384615385</v>
      </c>
      <c r="D23" s="1">
        <f t="shared" si="5"/>
        <v>0</v>
      </c>
      <c r="E23" s="1">
        <f t="shared" si="5"/>
        <v>0.25</v>
      </c>
    </row>
    <row r="24" spans="1:12" x14ac:dyDescent="0.3">
      <c r="A24" t="s">
        <v>7</v>
      </c>
      <c r="B24" s="1">
        <f t="shared" ref="B24:E24" si="6">B17/$F17</f>
        <v>0.24096385542168675</v>
      </c>
      <c r="C24" s="1">
        <f t="shared" si="6"/>
        <v>0.31325301204819278</v>
      </c>
      <c r="D24" s="1">
        <f t="shared" si="6"/>
        <v>0.44578313253012047</v>
      </c>
      <c r="E24" s="1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497E-2047-4A72-9435-05D08E9A8731}">
  <dimension ref="A1:F12"/>
  <sheetViews>
    <sheetView workbookViewId="0">
      <selection activeCell="D12" sqref="D12"/>
    </sheetView>
  </sheetViews>
  <sheetFormatPr defaultRowHeight="14.4" x14ac:dyDescent="0.3"/>
  <cols>
    <col min="1" max="1" width="12.33203125" bestFit="1" customWidth="1"/>
    <col min="6" max="6" width="11.88671875" bestFit="1" customWidth="1"/>
  </cols>
  <sheetData>
    <row r="1" spans="1:6" x14ac:dyDescent="0.3">
      <c r="B1" t="s">
        <v>1</v>
      </c>
      <c r="C1" t="s">
        <v>5</v>
      </c>
      <c r="D1" t="s">
        <v>0</v>
      </c>
      <c r="E1" t="s">
        <v>7</v>
      </c>
      <c r="F1" t="s">
        <v>10</v>
      </c>
    </row>
    <row r="2" spans="1:6" x14ac:dyDescent="0.3">
      <c r="A2" t="s">
        <v>1</v>
      </c>
      <c r="B2">
        <v>0</v>
      </c>
      <c r="C2">
        <v>27</v>
      </c>
      <c r="D2">
        <v>32</v>
      </c>
      <c r="E2">
        <v>30</v>
      </c>
      <c r="F2">
        <f>SUM(B2:E2)</f>
        <v>89</v>
      </c>
    </row>
    <row r="3" spans="1:6" x14ac:dyDescent="0.3">
      <c r="A3" t="s">
        <v>5</v>
      </c>
      <c r="B3">
        <v>23</v>
      </c>
      <c r="C3">
        <v>0</v>
      </c>
      <c r="D3">
        <v>29</v>
      </c>
      <c r="E3">
        <v>24</v>
      </c>
      <c r="F3">
        <f t="shared" ref="F3:F5" si="0">SUM(B3:E3)</f>
        <v>76</v>
      </c>
    </row>
    <row r="4" spans="1:6" x14ac:dyDescent="0.3">
      <c r="A4" t="s">
        <v>0</v>
      </c>
      <c r="B4">
        <v>18</v>
      </c>
      <c r="C4">
        <v>21</v>
      </c>
      <c r="D4">
        <v>0</v>
      </c>
      <c r="E4">
        <v>1</v>
      </c>
      <c r="F4">
        <f t="shared" si="0"/>
        <v>40</v>
      </c>
    </row>
    <row r="5" spans="1:6" x14ac:dyDescent="0.3">
      <c r="A5" t="s">
        <v>7</v>
      </c>
      <c r="B5">
        <v>20</v>
      </c>
      <c r="C5">
        <v>26</v>
      </c>
      <c r="D5">
        <v>3</v>
      </c>
      <c r="E5">
        <v>0</v>
      </c>
      <c r="F5">
        <f t="shared" si="0"/>
        <v>49</v>
      </c>
    </row>
    <row r="6" spans="1:6" x14ac:dyDescent="0.3">
      <c r="A6" t="s">
        <v>9</v>
      </c>
      <c r="B6">
        <f>SUM(B2:B5)</f>
        <v>61</v>
      </c>
      <c r="C6">
        <f t="shared" ref="C6:E6" si="1">SUM(C2:C5)</f>
        <v>74</v>
      </c>
      <c r="D6">
        <f t="shared" si="1"/>
        <v>64</v>
      </c>
      <c r="E6">
        <f t="shared" si="1"/>
        <v>55</v>
      </c>
    </row>
    <row r="8" spans="1:6" x14ac:dyDescent="0.3">
      <c r="A8" t="s">
        <v>8</v>
      </c>
      <c r="B8" t="s">
        <v>1</v>
      </c>
      <c r="C8" t="s">
        <v>5</v>
      </c>
      <c r="D8" t="s">
        <v>0</v>
      </c>
      <c r="E8" t="s">
        <v>7</v>
      </c>
    </row>
    <row r="9" spans="1:6" x14ac:dyDescent="0.3">
      <c r="A9" t="s">
        <v>1</v>
      </c>
      <c r="B9" s="1">
        <f>B2/$F2</f>
        <v>0</v>
      </c>
      <c r="C9" s="1">
        <f t="shared" ref="C9:E9" si="2">C2/$F2</f>
        <v>0.30337078651685395</v>
      </c>
      <c r="D9" s="1">
        <f t="shared" si="2"/>
        <v>0.3595505617977528</v>
      </c>
      <c r="E9" s="1">
        <f t="shared" si="2"/>
        <v>0.33707865168539325</v>
      </c>
    </row>
    <row r="10" spans="1:6" x14ac:dyDescent="0.3">
      <c r="A10" t="s">
        <v>5</v>
      </c>
      <c r="B10" s="1">
        <f t="shared" ref="B10:E12" si="3">B3/$F3</f>
        <v>0.30263157894736842</v>
      </c>
      <c r="C10" s="1">
        <f>C3/$F3</f>
        <v>0</v>
      </c>
      <c r="D10" s="1">
        <f t="shared" si="3"/>
        <v>0.38157894736842107</v>
      </c>
      <c r="E10" s="1">
        <f t="shared" si="3"/>
        <v>0.31578947368421051</v>
      </c>
    </row>
    <row r="11" spans="1:6" x14ac:dyDescent="0.3">
      <c r="A11" t="s">
        <v>0</v>
      </c>
      <c r="B11" s="1">
        <f t="shared" si="3"/>
        <v>0.45</v>
      </c>
      <c r="C11" s="1">
        <f t="shared" si="3"/>
        <v>0.52500000000000002</v>
      </c>
      <c r="D11" s="1">
        <f t="shared" si="3"/>
        <v>0</v>
      </c>
      <c r="E11" s="1">
        <f t="shared" si="3"/>
        <v>2.5000000000000001E-2</v>
      </c>
    </row>
    <row r="12" spans="1:6" x14ac:dyDescent="0.3">
      <c r="A12" t="s">
        <v>7</v>
      </c>
      <c r="B12" s="1">
        <f t="shared" si="3"/>
        <v>0.40816326530612246</v>
      </c>
      <c r="C12" s="1">
        <f t="shared" si="3"/>
        <v>0.53061224489795922</v>
      </c>
      <c r="D12" s="1">
        <f t="shared" si="3"/>
        <v>6.1224489795918366E-2</v>
      </c>
      <c r="E12" s="1">
        <f t="shared" si="3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5D02-BE03-46DD-87EE-E8199D2BF3FE}">
  <dimension ref="A1:G13"/>
  <sheetViews>
    <sheetView zoomScaleNormal="100" workbookViewId="0">
      <selection activeCell="G2" sqref="G2"/>
    </sheetView>
  </sheetViews>
  <sheetFormatPr defaultRowHeight="14.4" x14ac:dyDescent="0.3"/>
  <cols>
    <col min="2" max="2" width="9.88671875" bestFit="1" customWidth="1"/>
    <col min="5" max="5" width="18.6640625" bestFit="1" customWidth="1"/>
    <col min="6" max="6" width="13.332031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18</v>
      </c>
      <c r="F1" t="s">
        <v>19</v>
      </c>
      <c r="G1" t="s">
        <v>20</v>
      </c>
    </row>
    <row r="2" spans="1:7" x14ac:dyDescent="0.3">
      <c r="A2" t="s">
        <v>15</v>
      </c>
      <c r="B2" t="s">
        <v>16</v>
      </c>
      <c r="C2">
        <v>27</v>
      </c>
      <c r="D2">
        <v>23</v>
      </c>
      <c r="E2">
        <f>SUM(C2:D2)</f>
        <v>50</v>
      </c>
      <c r="F2">
        <f>D2/E2</f>
        <v>0.46</v>
      </c>
      <c r="G2">
        <f>1-F2</f>
        <v>0.54</v>
      </c>
    </row>
    <row r="3" spans="1:7" x14ac:dyDescent="0.3">
      <c r="A3" t="s">
        <v>15</v>
      </c>
      <c r="B3" t="s">
        <v>17</v>
      </c>
      <c r="C3">
        <v>18</v>
      </c>
      <c r="D3">
        <v>32</v>
      </c>
      <c r="E3">
        <f t="shared" ref="E3:E13" si="0">SUM(C3:D3)</f>
        <v>50</v>
      </c>
      <c r="F3">
        <f t="shared" ref="F3:F13" si="1">D3/E3</f>
        <v>0.64</v>
      </c>
      <c r="G3">
        <f t="shared" ref="G3:G13" si="2">1-F3</f>
        <v>0.36</v>
      </c>
    </row>
    <row r="4" spans="1:7" x14ac:dyDescent="0.3">
      <c r="A4" t="s">
        <v>15</v>
      </c>
      <c r="B4" t="s">
        <v>7</v>
      </c>
      <c r="C4">
        <v>24</v>
      </c>
      <c r="D4">
        <v>26</v>
      </c>
      <c r="E4">
        <f t="shared" si="0"/>
        <v>50</v>
      </c>
      <c r="F4">
        <f t="shared" si="1"/>
        <v>0.52</v>
      </c>
      <c r="G4">
        <f t="shared" si="2"/>
        <v>0.48</v>
      </c>
    </row>
    <row r="5" spans="1:7" x14ac:dyDescent="0.3">
      <c r="A5" t="s">
        <v>16</v>
      </c>
      <c r="B5" t="s">
        <v>15</v>
      </c>
      <c r="C5">
        <v>23</v>
      </c>
      <c r="D5">
        <v>27</v>
      </c>
      <c r="E5">
        <f t="shared" si="0"/>
        <v>50</v>
      </c>
      <c r="F5">
        <f t="shared" si="1"/>
        <v>0.54</v>
      </c>
      <c r="G5">
        <f t="shared" si="2"/>
        <v>0.45999999999999996</v>
      </c>
    </row>
    <row r="6" spans="1:7" x14ac:dyDescent="0.3">
      <c r="A6" t="s">
        <v>16</v>
      </c>
      <c r="B6" t="s">
        <v>17</v>
      </c>
      <c r="C6">
        <v>21</v>
      </c>
      <c r="D6">
        <v>29</v>
      </c>
      <c r="E6">
        <f t="shared" si="0"/>
        <v>50</v>
      </c>
      <c r="F6">
        <f t="shared" si="1"/>
        <v>0.57999999999999996</v>
      </c>
      <c r="G6">
        <f t="shared" si="2"/>
        <v>0.42000000000000004</v>
      </c>
    </row>
    <row r="7" spans="1:7" x14ac:dyDescent="0.3">
      <c r="A7" t="s">
        <v>16</v>
      </c>
      <c r="B7" t="s">
        <v>7</v>
      </c>
      <c r="C7">
        <v>28</v>
      </c>
      <c r="D7">
        <v>22</v>
      </c>
      <c r="E7">
        <f t="shared" si="0"/>
        <v>50</v>
      </c>
      <c r="F7">
        <f t="shared" si="1"/>
        <v>0.44</v>
      </c>
      <c r="G7">
        <f t="shared" si="2"/>
        <v>0.56000000000000005</v>
      </c>
    </row>
    <row r="8" spans="1:7" x14ac:dyDescent="0.3">
      <c r="A8" t="s">
        <v>17</v>
      </c>
      <c r="B8" t="s">
        <v>15</v>
      </c>
      <c r="C8">
        <v>32</v>
      </c>
      <c r="D8">
        <v>18</v>
      </c>
      <c r="E8">
        <f t="shared" si="0"/>
        <v>50</v>
      </c>
      <c r="F8">
        <f t="shared" si="1"/>
        <v>0.36</v>
      </c>
      <c r="G8">
        <f t="shared" si="2"/>
        <v>0.64</v>
      </c>
    </row>
    <row r="9" spans="1:7" x14ac:dyDescent="0.3">
      <c r="A9" t="s">
        <v>17</v>
      </c>
      <c r="B9" t="s">
        <v>16</v>
      </c>
      <c r="C9">
        <v>29</v>
      </c>
      <c r="D9">
        <v>21</v>
      </c>
      <c r="E9">
        <f t="shared" si="0"/>
        <v>50</v>
      </c>
      <c r="F9">
        <f t="shared" si="1"/>
        <v>0.42</v>
      </c>
      <c r="G9">
        <f t="shared" si="2"/>
        <v>0.58000000000000007</v>
      </c>
    </row>
    <row r="10" spans="1:7" x14ac:dyDescent="0.3">
      <c r="A10" t="s">
        <v>17</v>
      </c>
      <c r="B10" t="s">
        <v>7</v>
      </c>
      <c r="C10">
        <v>4</v>
      </c>
      <c r="D10">
        <v>1</v>
      </c>
      <c r="E10">
        <f t="shared" si="0"/>
        <v>5</v>
      </c>
      <c r="F10">
        <f t="shared" si="1"/>
        <v>0.2</v>
      </c>
      <c r="G10">
        <f t="shared" si="2"/>
        <v>0.8</v>
      </c>
    </row>
    <row r="11" spans="1:7" x14ac:dyDescent="0.3">
      <c r="A11" t="s">
        <v>7</v>
      </c>
      <c r="B11" t="s">
        <v>15</v>
      </c>
      <c r="C11">
        <v>26</v>
      </c>
      <c r="D11">
        <v>24</v>
      </c>
      <c r="E11">
        <f t="shared" si="0"/>
        <v>50</v>
      </c>
      <c r="F11">
        <f t="shared" si="1"/>
        <v>0.48</v>
      </c>
      <c r="G11">
        <f t="shared" si="2"/>
        <v>0.52</v>
      </c>
    </row>
    <row r="12" spans="1:7" x14ac:dyDescent="0.3">
      <c r="A12" t="s">
        <v>7</v>
      </c>
      <c r="B12" t="s">
        <v>16</v>
      </c>
      <c r="C12">
        <v>22</v>
      </c>
      <c r="D12">
        <v>28</v>
      </c>
      <c r="E12">
        <f t="shared" si="0"/>
        <v>50</v>
      </c>
      <c r="F12">
        <f t="shared" si="1"/>
        <v>0.56000000000000005</v>
      </c>
      <c r="G12">
        <f t="shared" si="2"/>
        <v>0.43999999999999995</v>
      </c>
    </row>
    <row r="13" spans="1:7" x14ac:dyDescent="0.3">
      <c r="A13" t="s">
        <v>7</v>
      </c>
      <c r="B13" t="s">
        <v>17</v>
      </c>
      <c r="C13">
        <v>1</v>
      </c>
      <c r="D13">
        <v>4</v>
      </c>
      <c r="E13">
        <f t="shared" si="0"/>
        <v>5</v>
      </c>
      <c r="F13">
        <f t="shared" si="1"/>
        <v>0.8</v>
      </c>
      <c r="G13">
        <f t="shared" si="2"/>
        <v>0.19999999999999996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40A6-18FF-447D-BAD1-77F59CB668B4}">
  <dimension ref="A1:O269"/>
  <sheetViews>
    <sheetView tabSelected="1" workbookViewId="0">
      <selection activeCell="D18" sqref="D18"/>
    </sheetView>
  </sheetViews>
  <sheetFormatPr defaultRowHeight="14.4" x14ac:dyDescent="0.3"/>
  <cols>
    <col min="1" max="2" width="21.5546875" bestFit="1" customWidth="1"/>
    <col min="3" max="3" width="21.5546875" customWidth="1"/>
    <col min="4" max="4" width="14.88671875" customWidth="1"/>
    <col min="5" max="5" width="6.5546875" customWidth="1"/>
    <col min="6" max="6" width="5.88671875" customWidth="1"/>
    <col min="7" max="7" width="4.6640625" customWidth="1"/>
    <col min="8" max="8" width="15.44140625" customWidth="1"/>
    <col min="9" max="9" width="14.33203125" bestFit="1" customWidth="1"/>
    <col min="13" max="13" width="15.6640625" bestFit="1" customWidth="1"/>
    <col min="14" max="14" width="15.5546875" bestFit="1" customWidth="1"/>
  </cols>
  <sheetData>
    <row r="1" spans="1:15" x14ac:dyDescent="0.3">
      <c r="A1" t="s">
        <v>21</v>
      </c>
      <c r="B1" t="s">
        <v>22</v>
      </c>
      <c r="C1" t="s">
        <v>62</v>
      </c>
      <c r="D1" t="s">
        <v>23</v>
      </c>
      <c r="E1" t="s">
        <v>24</v>
      </c>
      <c r="F1" t="s">
        <v>25</v>
      </c>
      <c r="G1" t="s">
        <v>26</v>
      </c>
      <c r="H1" t="s">
        <v>43</v>
      </c>
      <c r="I1" t="s">
        <v>44</v>
      </c>
      <c r="J1" t="s">
        <v>45</v>
      </c>
      <c r="K1" t="s">
        <v>46</v>
      </c>
      <c r="L1" t="s">
        <v>52</v>
      </c>
      <c r="M1" t="s">
        <v>57</v>
      </c>
      <c r="N1" t="s">
        <v>58</v>
      </c>
      <c r="O1" t="s">
        <v>59</v>
      </c>
    </row>
    <row r="2" spans="1:15" x14ac:dyDescent="0.3">
      <c r="A2" t="s">
        <v>27</v>
      </c>
      <c r="B2" t="s">
        <v>1</v>
      </c>
      <c r="C2" t="str">
        <f>_xlfn.CONCAT(raw[[#This Row],[team]],raw[[#This Row],[opponent]])</f>
        <v>AfghanistanAustralia</v>
      </c>
      <c r="D2">
        <v>3</v>
      </c>
      <c r="E2">
        <v>0</v>
      </c>
      <c r="F2">
        <v>3</v>
      </c>
      <c r="G2">
        <v>0</v>
      </c>
      <c r="H2">
        <v>1</v>
      </c>
      <c r="I2">
        <f>1-raw[[#This Row],[outbound_loss]]</f>
        <v>0</v>
      </c>
      <c r="J2">
        <f>IF(AND(raw[[#This Row],[outbound_loss]]=0, raw[[#This Row],[total_matches]] &lt; 3), 0.15, raw[[#This Row],[outbound_loss]])</f>
        <v>1</v>
      </c>
      <c r="K2">
        <f>IF(AND(raw[[#This Row],[inbound_win]]=1, raw[[#This Row],[total_matches]] &lt; 3), 0.85, raw[[#This Row],[inbound_win]])</f>
        <v>0</v>
      </c>
      <c r="L2">
        <f>raw[[#This Row],[ol2]]*raw[[#This Row],[total_matches]]</f>
        <v>3</v>
      </c>
      <c r="M2">
        <f>_xlfn.XLOOKUP(raw[[#This Row],[opponent]],Table4[Row Labels],Table4[Team loss weight],0) * raw[[#This Row],[inbound_win]]</f>
        <v>0</v>
      </c>
      <c r="N2">
        <f>_xlfn.XLOOKUP(raw[[#This Row],[team]],Table4[Row Labels],Table4[Team loss weight],0) * raw[[#This Row],[outbound_loss]]</f>
        <v>8.1415929203539825</v>
      </c>
      <c r="O2">
        <f>raw[[#This Row],[cum_weight_add]]-raw[[#This Row],[cum_weight_loss]]</f>
        <v>-8.1415929203539825</v>
      </c>
    </row>
    <row r="3" spans="1:15" x14ac:dyDescent="0.3">
      <c r="A3" t="s">
        <v>27</v>
      </c>
      <c r="B3" t="s">
        <v>28</v>
      </c>
      <c r="C3" t="str">
        <f>_xlfn.CONCAT(raw[[#This Row],[team]],raw[[#This Row],[opponent]])</f>
        <v>AfghanistanBangladesh</v>
      </c>
      <c r="D3">
        <v>8</v>
      </c>
      <c r="E3">
        <v>3</v>
      </c>
      <c r="F3">
        <v>5</v>
      </c>
      <c r="G3">
        <v>0</v>
      </c>
      <c r="H3">
        <v>0.63</v>
      </c>
      <c r="I3">
        <f>1-raw[[#This Row],[outbound_loss]]</f>
        <v>0.37</v>
      </c>
      <c r="J3">
        <f>IF(AND(raw[[#This Row],[outbound_loss]]=0, raw[[#This Row],[total_matches]] &lt; 3), 0.15, raw[[#This Row],[outbound_loss]])</f>
        <v>0.63</v>
      </c>
      <c r="K3">
        <f>IF(AND(raw[[#This Row],[inbound_win]]=1, raw[[#This Row],[total_matches]] &lt; 3), 0.85, raw[[#This Row],[inbound_win]])</f>
        <v>0.37</v>
      </c>
      <c r="L3">
        <f>raw[[#This Row],[ol2]]*raw[[#This Row],[total_matches]]</f>
        <v>5.04</v>
      </c>
      <c r="M3">
        <f>_xlfn.XLOOKUP(raw[[#This Row],[opponent]],Table4[Row Labels],Table4[Team loss weight],0) * raw[[#This Row],[inbound_win]]</f>
        <v>7.8111111111111109</v>
      </c>
      <c r="N3">
        <f>_xlfn.XLOOKUP(raw[[#This Row],[team]],Table4[Row Labels],Table4[Team loss weight],0) * raw[[#This Row],[outbound_loss]]</f>
        <v>5.1292035398230089</v>
      </c>
      <c r="O3">
        <f>raw[[#This Row],[cum_weight_add]]-raw[[#This Row],[cum_weight_loss]]</f>
        <v>2.681907571288102</v>
      </c>
    </row>
    <row r="4" spans="1:15" x14ac:dyDescent="0.3">
      <c r="A4" t="s">
        <v>27</v>
      </c>
      <c r="B4" t="s">
        <v>5</v>
      </c>
      <c r="C4" t="str">
        <f>_xlfn.CONCAT(raw[[#This Row],[team]],raw[[#This Row],[opponent]])</f>
        <v>AfghanistanEngland</v>
      </c>
      <c r="D4">
        <v>2</v>
      </c>
      <c r="E4">
        <v>0</v>
      </c>
      <c r="F4">
        <v>2</v>
      </c>
      <c r="G4">
        <v>0</v>
      </c>
      <c r="H4">
        <v>1</v>
      </c>
      <c r="I4">
        <f>1-raw[[#This Row],[outbound_loss]]</f>
        <v>0</v>
      </c>
      <c r="J4">
        <f>IF(AND(raw[[#This Row],[outbound_loss]]=0, raw[[#This Row],[total_matches]] &lt; 3), 0.15, raw[[#This Row],[outbound_loss]])</f>
        <v>1</v>
      </c>
      <c r="K4">
        <f>IF(AND(raw[[#This Row],[inbound_win]]=1, raw[[#This Row],[total_matches]] &lt; 3), 0.85, raw[[#This Row],[inbound_win]])</f>
        <v>0</v>
      </c>
      <c r="L4">
        <f>raw[[#This Row],[ol2]]*raw[[#This Row],[total_matches]]</f>
        <v>2</v>
      </c>
      <c r="M4">
        <f>_xlfn.XLOOKUP(raw[[#This Row],[opponent]],Table4[Row Labels],Table4[Team loss weight],0) * raw[[#This Row],[inbound_win]]</f>
        <v>0</v>
      </c>
      <c r="N4">
        <f>_xlfn.XLOOKUP(raw[[#This Row],[team]],Table4[Row Labels],Table4[Team loss weight],0) * raw[[#This Row],[outbound_loss]]</f>
        <v>8.1415929203539825</v>
      </c>
      <c r="O4">
        <f>raw[[#This Row],[cum_weight_add]]-raw[[#This Row],[cum_weight_loss]]</f>
        <v>-8.1415929203539825</v>
      </c>
    </row>
    <row r="5" spans="1:15" x14ac:dyDescent="0.3">
      <c r="A5" t="s">
        <v>27</v>
      </c>
      <c r="B5" t="s">
        <v>29</v>
      </c>
      <c r="C5" t="str">
        <f>_xlfn.CONCAT(raw[[#This Row],[team]],raw[[#This Row],[opponent]])</f>
        <v>AfghanistanHong Kong</v>
      </c>
      <c r="D5">
        <v>1</v>
      </c>
      <c r="E5">
        <v>0</v>
      </c>
      <c r="F5">
        <v>1</v>
      </c>
      <c r="G5">
        <v>0</v>
      </c>
      <c r="H5">
        <v>1</v>
      </c>
      <c r="I5">
        <f>1-raw[[#This Row],[outbound_loss]]</f>
        <v>0</v>
      </c>
      <c r="J5">
        <f>IF(AND(raw[[#This Row],[outbound_loss]]=0, raw[[#This Row],[total_matches]] &lt; 3), 0.15, raw[[#This Row],[outbound_loss]])</f>
        <v>1</v>
      </c>
      <c r="K5">
        <f>IF(AND(raw[[#This Row],[inbound_win]]=1, raw[[#This Row],[total_matches]] &lt; 3), 0.85, raw[[#This Row],[inbound_win]])</f>
        <v>0</v>
      </c>
      <c r="L5">
        <f>raw[[#This Row],[ol2]]*raw[[#This Row],[total_matches]]</f>
        <v>1</v>
      </c>
      <c r="M5">
        <f>_xlfn.XLOOKUP(raw[[#This Row],[opponent]],Table4[Row Labels],Table4[Team loss weight],0) * raw[[#This Row],[inbound_win]]</f>
        <v>0</v>
      </c>
      <c r="N5">
        <f>_xlfn.XLOOKUP(raw[[#This Row],[team]],Table4[Row Labels],Table4[Team loss weight],0) * raw[[#This Row],[outbound_loss]]</f>
        <v>8.1415929203539825</v>
      </c>
      <c r="O5">
        <f>raw[[#This Row],[cum_weight_add]]-raw[[#This Row],[cum_weight_loss]]</f>
        <v>-8.1415929203539825</v>
      </c>
    </row>
    <row r="6" spans="1:15" x14ac:dyDescent="0.3">
      <c r="A6" t="s">
        <v>27</v>
      </c>
      <c r="B6" t="s">
        <v>0</v>
      </c>
      <c r="C6" t="str">
        <f>_xlfn.CONCAT(raw[[#This Row],[team]],raw[[#This Row],[opponent]])</f>
        <v>AfghanistanIndia</v>
      </c>
      <c r="D6">
        <v>3</v>
      </c>
      <c r="E6">
        <v>0</v>
      </c>
      <c r="F6">
        <v>2</v>
      </c>
      <c r="G6">
        <v>1</v>
      </c>
      <c r="H6">
        <v>0.67</v>
      </c>
      <c r="I6">
        <f>1-raw[[#This Row],[outbound_loss]]</f>
        <v>0.32999999999999996</v>
      </c>
      <c r="J6">
        <f>IF(AND(raw[[#This Row],[outbound_loss]]=0, raw[[#This Row],[total_matches]] &lt; 3), 0.15, raw[[#This Row],[outbound_loss]])</f>
        <v>0.67</v>
      </c>
      <c r="K6">
        <f>IF(AND(raw[[#This Row],[inbound_win]]=1, raw[[#This Row],[total_matches]] &lt; 3), 0.85, raw[[#This Row],[inbound_win]])</f>
        <v>0.32999999999999996</v>
      </c>
      <c r="L6">
        <f>raw[[#This Row],[ol2]]*raw[[#This Row],[total_matches]]</f>
        <v>2.0100000000000002</v>
      </c>
      <c r="M6">
        <f>_xlfn.XLOOKUP(raw[[#This Row],[opponent]],Table4[Row Labels],Table4[Team loss weight],0) * raw[[#This Row],[inbound_win]]</f>
        <v>21.241379310344826</v>
      </c>
      <c r="N6">
        <f>_xlfn.XLOOKUP(raw[[#This Row],[team]],Table4[Row Labels],Table4[Team loss weight],0) * raw[[#This Row],[outbound_loss]]</f>
        <v>5.4548672566371685</v>
      </c>
      <c r="O6">
        <f>raw[[#This Row],[cum_weight_add]]-raw[[#This Row],[cum_weight_loss]]</f>
        <v>15.786512053707657</v>
      </c>
    </row>
    <row r="7" spans="1:15" x14ac:dyDescent="0.3">
      <c r="A7" t="s">
        <v>27</v>
      </c>
      <c r="B7" t="s">
        <v>30</v>
      </c>
      <c r="C7" t="str">
        <f>_xlfn.CONCAT(raw[[#This Row],[team]],raw[[#This Row],[opponent]])</f>
        <v>AfghanistanIreland</v>
      </c>
      <c r="D7">
        <v>23</v>
      </c>
      <c r="E7">
        <v>13</v>
      </c>
      <c r="F7">
        <v>10</v>
      </c>
      <c r="G7">
        <v>0</v>
      </c>
      <c r="H7">
        <v>0.43</v>
      </c>
      <c r="I7">
        <f>1-raw[[#This Row],[outbound_loss]]</f>
        <v>0.57000000000000006</v>
      </c>
      <c r="J7">
        <f>IF(AND(raw[[#This Row],[outbound_loss]]=0, raw[[#This Row],[total_matches]] &lt; 3), 0.15, raw[[#This Row],[outbound_loss]])</f>
        <v>0.43</v>
      </c>
      <c r="K7">
        <f>IF(AND(raw[[#This Row],[inbound_win]]=1, raw[[#This Row],[total_matches]] &lt; 3), 0.85, raw[[#This Row],[inbound_win]])</f>
        <v>0.57000000000000006</v>
      </c>
      <c r="L7">
        <f>raw[[#This Row],[ol2]]*raw[[#This Row],[total_matches]]</f>
        <v>9.89</v>
      </c>
      <c r="M7">
        <f>_xlfn.XLOOKUP(raw[[#This Row],[opponent]],Table4[Row Labels],Table4[Team loss weight],0) * raw[[#This Row],[inbound_win]]</f>
        <v>4.8</v>
      </c>
      <c r="N7">
        <f>_xlfn.XLOOKUP(raw[[#This Row],[team]],Table4[Row Labels],Table4[Team loss weight],0) * raw[[#This Row],[outbound_loss]]</f>
        <v>3.5008849557522126</v>
      </c>
      <c r="O7">
        <f>raw[[#This Row],[cum_weight_add]]-raw[[#This Row],[cum_weight_loss]]</f>
        <v>1.2991150442477872</v>
      </c>
    </row>
    <row r="8" spans="1:15" x14ac:dyDescent="0.3">
      <c r="A8" t="s">
        <v>27</v>
      </c>
      <c r="B8" t="s">
        <v>31</v>
      </c>
      <c r="C8" t="str">
        <f>_xlfn.CONCAT(raw[[#This Row],[team]],raw[[#This Row],[opponent]])</f>
        <v>AfghanistanNetherlands</v>
      </c>
      <c r="D8">
        <v>1</v>
      </c>
      <c r="E8">
        <v>0</v>
      </c>
      <c r="F8">
        <v>1</v>
      </c>
      <c r="G8">
        <v>0</v>
      </c>
      <c r="H8">
        <v>1</v>
      </c>
      <c r="I8">
        <f>1-raw[[#This Row],[outbound_loss]]</f>
        <v>0</v>
      </c>
      <c r="J8">
        <f>IF(AND(raw[[#This Row],[outbound_loss]]=0, raw[[#This Row],[total_matches]] &lt; 3), 0.15, raw[[#This Row],[outbound_loss]])</f>
        <v>1</v>
      </c>
      <c r="K8">
        <f>IF(AND(raw[[#This Row],[inbound_win]]=1, raw[[#This Row],[total_matches]] &lt; 3), 0.85, raw[[#This Row],[inbound_win]])</f>
        <v>0</v>
      </c>
      <c r="L8">
        <f>raw[[#This Row],[ol2]]*raw[[#This Row],[total_matches]]</f>
        <v>1</v>
      </c>
      <c r="M8">
        <f>_xlfn.XLOOKUP(raw[[#This Row],[opponent]],Table4[Row Labels],Table4[Team loss weight],0) * raw[[#This Row],[inbound_win]]</f>
        <v>0</v>
      </c>
      <c r="N8">
        <f>_xlfn.XLOOKUP(raw[[#This Row],[team]],Table4[Row Labels],Table4[Team loss weight],0) * raw[[#This Row],[outbound_loss]]</f>
        <v>8.1415929203539825</v>
      </c>
      <c r="O8">
        <f>raw[[#This Row],[cum_weight_add]]-raw[[#This Row],[cum_weight_loss]]</f>
        <v>-8.1415929203539825</v>
      </c>
    </row>
    <row r="9" spans="1:15" x14ac:dyDescent="0.3">
      <c r="A9" t="s">
        <v>27</v>
      </c>
      <c r="B9" t="s">
        <v>3</v>
      </c>
      <c r="C9" t="str">
        <f>_xlfn.CONCAT(raw[[#This Row],[team]],raw[[#This Row],[opponent]])</f>
        <v>AfghanistanNew Zealand</v>
      </c>
      <c r="D9">
        <v>2</v>
      </c>
      <c r="E9">
        <v>0</v>
      </c>
      <c r="F9">
        <v>2</v>
      </c>
      <c r="G9">
        <v>0</v>
      </c>
      <c r="H9">
        <v>1</v>
      </c>
      <c r="I9">
        <f>1-raw[[#This Row],[outbound_loss]]</f>
        <v>0</v>
      </c>
      <c r="J9">
        <f>IF(AND(raw[[#This Row],[outbound_loss]]=0, raw[[#This Row],[total_matches]] &lt; 3), 0.15, raw[[#This Row],[outbound_loss]])</f>
        <v>1</v>
      </c>
      <c r="K9">
        <f>IF(AND(raw[[#This Row],[inbound_win]]=1, raw[[#This Row],[total_matches]] &lt; 3), 0.85, raw[[#This Row],[inbound_win]])</f>
        <v>0</v>
      </c>
      <c r="L9">
        <f>raw[[#This Row],[ol2]]*raw[[#This Row],[total_matches]]</f>
        <v>2</v>
      </c>
      <c r="M9">
        <f>_xlfn.XLOOKUP(raw[[#This Row],[opponent]],Table4[Row Labels],Table4[Team loss weight],0) * raw[[#This Row],[inbound_win]]</f>
        <v>0</v>
      </c>
      <c r="N9">
        <f>_xlfn.XLOOKUP(raw[[#This Row],[team]],Table4[Row Labels],Table4[Team loss weight],0) * raw[[#This Row],[outbound_loss]]</f>
        <v>8.1415929203539825</v>
      </c>
      <c r="O9">
        <f>raw[[#This Row],[cum_weight_add]]-raw[[#This Row],[cum_weight_loss]]</f>
        <v>-8.1415929203539825</v>
      </c>
    </row>
    <row r="10" spans="1:15" x14ac:dyDescent="0.3">
      <c r="A10" t="s">
        <v>27</v>
      </c>
      <c r="B10" t="s">
        <v>2</v>
      </c>
      <c r="C10" t="str">
        <f>_xlfn.CONCAT(raw[[#This Row],[team]],raw[[#This Row],[opponent]])</f>
        <v>AfghanistanPakistan</v>
      </c>
      <c r="D10">
        <v>4</v>
      </c>
      <c r="E10">
        <v>0</v>
      </c>
      <c r="F10">
        <v>4</v>
      </c>
      <c r="G10">
        <v>0</v>
      </c>
      <c r="H10">
        <v>1</v>
      </c>
      <c r="I10">
        <f>1-raw[[#This Row],[outbound_loss]]</f>
        <v>0</v>
      </c>
      <c r="J10">
        <f>IF(AND(raw[[#This Row],[outbound_loss]]=0, raw[[#This Row],[total_matches]] &lt; 3), 0.15, raw[[#This Row],[outbound_loss]])</f>
        <v>1</v>
      </c>
      <c r="K10">
        <f>IF(AND(raw[[#This Row],[inbound_win]]=1, raw[[#This Row],[total_matches]] &lt; 3), 0.85, raw[[#This Row],[inbound_win]])</f>
        <v>0</v>
      </c>
      <c r="L10">
        <f>raw[[#This Row],[ol2]]*raw[[#This Row],[total_matches]]</f>
        <v>4</v>
      </c>
      <c r="M10">
        <f>_xlfn.XLOOKUP(raw[[#This Row],[opponent]],Table4[Row Labels],Table4[Team loss weight],0) * raw[[#This Row],[inbound_win]]</f>
        <v>0</v>
      </c>
      <c r="N10">
        <f>_xlfn.XLOOKUP(raw[[#This Row],[team]],Table4[Row Labels],Table4[Team loss weight],0) * raw[[#This Row],[outbound_loss]]</f>
        <v>8.1415929203539825</v>
      </c>
      <c r="O10">
        <f>raw[[#This Row],[cum_weight_add]]-raw[[#This Row],[cum_weight_loss]]</f>
        <v>-8.1415929203539825</v>
      </c>
    </row>
    <row r="11" spans="1:15" x14ac:dyDescent="0.3">
      <c r="A11" t="s">
        <v>27</v>
      </c>
      <c r="B11" t="s">
        <v>32</v>
      </c>
      <c r="C11" t="str">
        <f>_xlfn.CONCAT(raw[[#This Row],[team]],raw[[#This Row],[opponent]])</f>
        <v>AfghanistanScotland</v>
      </c>
      <c r="D11">
        <v>6</v>
      </c>
      <c r="E11">
        <v>4</v>
      </c>
      <c r="F11">
        <v>2</v>
      </c>
      <c r="G11">
        <v>0</v>
      </c>
      <c r="H11">
        <v>0.33</v>
      </c>
      <c r="I11">
        <f>1-raw[[#This Row],[outbound_loss]]</f>
        <v>0.66999999999999993</v>
      </c>
      <c r="J11">
        <f>IF(AND(raw[[#This Row],[outbound_loss]]=0, raw[[#This Row],[total_matches]] &lt; 3), 0.15, raw[[#This Row],[outbound_loss]])</f>
        <v>0.33</v>
      </c>
      <c r="K11">
        <f>IF(AND(raw[[#This Row],[inbound_win]]=1, raw[[#This Row],[total_matches]] &lt; 3), 0.85, raw[[#This Row],[inbound_win]])</f>
        <v>0.66999999999999993</v>
      </c>
      <c r="L11">
        <f>raw[[#This Row],[ol2]]*raw[[#This Row],[total_matches]]</f>
        <v>1.98</v>
      </c>
      <c r="M11">
        <f>_xlfn.XLOOKUP(raw[[#This Row],[opponent]],Table4[Row Labels],Table4[Team loss weight],0) * raw[[#This Row],[inbound_win]]</f>
        <v>2.6823843416370101</v>
      </c>
      <c r="N11">
        <f>_xlfn.XLOOKUP(raw[[#This Row],[team]],Table4[Row Labels],Table4[Team loss weight],0) * raw[[#This Row],[outbound_loss]]</f>
        <v>2.6867256637168144</v>
      </c>
      <c r="O11">
        <f>raw[[#This Row],[cum_weight_add]]-raw[[#This Row],[cum_weight_loss]]</f>
        <v>-4.3413220798043106E-3</v>
      </c>
    </row>
    <row r="12" spans="1:15" x14ac:dyDescent="0.3">
      <c r="A12" t="s">
        <v>27</v>
      </c>
      <c r="B12" t="s">
        <v>4</v>
      </c>
      <c r="C12" t="str">
        <f>_xlfn.CONCAT(raw[[#This Row],[team]],raw[[#This Row],[opponent]])</f>
        <v>AfghanistanSouth Africa</v>
      </c>
      <c r="D12">
        <v>1</v>
      </c>
      <c r="E12">
        <v>0</v>
      </c>
      <c r="F12">
        <v>1</v>
      </c>
      <c r="G12">
        <v>0</v>
      </c>
      <c r="H12">
        <v>1</v>
      </c>
      <c r="I12">
        <f>1-raw[[#This Row],[outbound_loss]]</f>
        <v>0</v>
      </c>
      <c r="J12">
        <f>IF(AND(raw[[#This Row],[outbound_loss]]=0, raw[[#This Row],[total_matches]] &lt; 3), 0.15, raw[[#This Row],[outbound_loss]])</f>
        <v>1</v>
      </c>
      <c r="K12">
        <f>IF(AND(raw[[#This Row],[inbound_win]]=1, raw[[#This Row],[total_matches]] &lt; 3), 0.85, raw[[#This Row],[inbound_win]])</f>
        <v>0</v>
      </c>
      <c r="L12">
        <f>raw[[#This Row],[ol2]]*raw[[#This Row],[total_matches]]</f>
        <v>1</v>
      </c>
      <c r="M12">
        <f>_xlfn.XLOOKUP(raw[[#This Row],[opponent]],Table4[Row Labels],Table4[Team loss weight],0) * raw[[#This Row],[inbound_win]]</f>
        <v>0</v>
      </c>
      <c r="N12">
        <f>_xlfn.XLOOKUP(raw[[#This Row],[team]],Table4[Row Labels],Table4[Team loss weight],0) * raw[[#This Row],[outbound_loss]]</f>
        <v>8.1415929203539825</v>
      </c>
      <c r="O12">
        <f>raw[[#This Row],[cum_weight_add]]-raw[[#This Row],[cum_weight_loss]]</f>
        <v>-8.1415929203539825</v>
      </c>
    </row>
    <row r="13" spans="1:15" x14ac:dyDescent="0.3">
      <c r="A13" t="s">
        <v>27</v>
      </c>
      <c r="B13" t="s">
        <v>33</v>
      </c>
      <c r="C13" t="str">
        <f>_xlfn.CONCAT(raw[[#This Row],[team]],raw[[#This Row],[opponent]])</f>
        <v>AfghanistanSri Lanka</v>
      </c>
      <c r="D13">
        <v>4</v>
      </c>
      <c r="E13">
        <v>1</v>
      </c>
      <c r="F13">
        <v>3</v>
      </c>
      <c r="G13">
        <v>0</v>
      </c>
      <c r="H13">
        <v>0.75</v>
      </c>
      <c r="I13">
        <f>1-raw[[#This Row],[outbound_loss]]</f>
        <v>0.25</v>
      </c>
      <c r="J13">
        <f>IF(AND(raw[[#This Row],[outbound_loss]]=0, raw[[#This Row],[total_matches]] &lt; 3), 0.15, raw[[#This Row],[outbound_loss]])</f>
        <v>0.75</v>
      </c>
      <c r="K13">
        <f>IF(AND(raw[[#This Row],[inbound_win]]=1, raw[[#This Row],[total_matches]] &lt; 3), 0.85, raw[[#This Row],[inbound_win]])</f>
        <v>0.25</v>
      </c>
      <c r="L13">
        <f>raw[[#This Row],[ol2]]*raw[[#This Row],[total_matches]]</f>
        <v>3</v>
      </c>
      <c r="M13">
        <f>_xlfn.XLOOKUP(raw[[#This Row],[opponent]],Table4[Row Labels],Table4[Team loss weight],0) * raw[[#This Row],[inbound_win]]</f>
        <v>10.164835164835162</v>
      </c>
      <c r="N13">
        <f>_xlfn.XLOOKUP(raw[[#This Row],[team]],Table4[Row Labels],Table4[Team loss weight],0) * raw[[#This Row],[outbound_loss]]</f>
        <v>6.1061946902654869</v>
      </c>
      <c r="O13">
        <f>raw[[#This Row],[cum_weight_add]]-raw[[#This Row],[cum_weight_loss]]</f>
        <v>4.0586404745696756</v>
      </c>
    </row>
    <row r="14" spans="1:15" x14ac:dyDescent="0.3">
      <c r="A14" t="s">
        <v>27</v>
      </c>
      <c r="B14" t="s">
        <v>34</v>
      </c>
      <c r="C14" t="str">
        <f>_xlfn.CONCAT(raw[[#This Row],[team]],raw[[#This Row],[opponent]])</f>
        <v>AfghanistanUnited Arab Emirates</v>
      </c>
      <c r="D14">
        <v>4</v>
      </c>
      <c r="E14">
        <v>2</v>
      </c>
      <c r="F14">
        <v>2</v>
      </c>
      <c r="G14">
        <v>0</v>
      </c>
      <c r="H14">
        <v>0.5</v>
      </c>
      <c r="I14">
        <f>1-raw[[#This Row],[outbound_loss]]</f>
        <v>0.5</v>
      </c>
      <c r="J14">
        <f>IF(AND(raw[[#This Row],[outbound_loss]]=0, raw[[#This Row],[total_matches]] &lt; 3), 0.15, raw[[#This Row],[outbound_loss]])</f>
        <v>0.5</v>
      </c>
      <c r="K14">
        <f>IF(AND(raw[[#This Row],[inbound_win]]=1, raw[[#This Row],[total_matches]] &lt; 3), 0.85, raw[[#This Row],[inbound_win]])</f>
        <v>0.5</v>
      </c>
      <c r="L14">
        <f>raw[[#This Row],[ol2]]*raw[[#This Row],[total_matches]]</f>
        <v>2</v>
      </c>
      <c r="M14">
        <f>_xlfn.XLOOKUP(raw[[#This Row],[opponent]],Table4[Row Labels],Table4[Team loss weight],0) * raw[[#This Row],[inbound_win]]</f>
        <v>2.0628683693516696</v>
      </c>
      <c r="N14">
        <f>_xlfn.XLOOKUP(raw[[#This Row],[team]],Table4[Row Labels],Table4[Team loss weight],0) * raw[[#This Row],[outbound_loss]]</f>
        <v>4.0707964601769913</v>
      </c>
      <c r="O14">
        <f>raw[[#This Row],[cum_weight_add]]-raw[[#This Row],[cum_weight_loss]]</f>
        <v>-2.0079280908253216</v>
      </c>
    </row>
    <row r="15" spans="1:15" x14ac:dyDescent="0.3">
      <c r="A15" t="s">
        <v>27</v>
      </c>
      <c r="B15" t="s">
        <v>6</v>
      </c>
      <c r="C15" t="str">
        <f>_xlfn.CONCAT(raw[[#This Row],[team]],raw[[#This Row],[opponent]])</f>
        <v>AfghanistanWest Indies</v>
      </c>
      <c r="D15">
        <v>8</v>
      </c>
      <c r="E15">
        <v>3</v>
      </c>
      <c r="F15">
        <v>5</v>
      </c>
      <c r="G15">
        <v>0</v>
      </c>
      <c r="H15">
        <v>0.63</v>
      </c>
      <c r="I15">
        <f>1-raw[[#This Row],[outbound_loss]]</f>
        <v>0.37</v>
      </c>
      <c r="J15">
        <f>IF(AND(raw[[#This Row],[outbound_loss]]=0, raw[[#This Row],[total_matches]] &lt; 3), 0.15, raw[[#This Row],[outbound_loss]])</f>
        <v>0.63</v>
      </c>
      <c r="K15">
        <f>IF(AND(raw[[#This Row],[inbound_win]]=1, raw[[#This Row],[total_matches]] &lt; 3), 0.85, raw[[#This Row],[inbound_win]])</f>
        <v>0.37</v>
      </c>
      <c r="L15">
        <f>raw[[#This Row],[ol2]]*raw[[#This Row],[total_matches]]</f>
        <v>5.04</v>
      </c>
      <c r="M15">
        <f>_xlfn.XLOOKUP(raw[[#This Row],[opponent]],Table4[Row Labels],Table4[Team loss weight],0) * raw[[#This Row],[inbound_win]]</f>
        <v>9.7022222222222219</v>
      </c>
      <c r="N15">
        <f>_xlfn.XLOOKUP(raw[[#This Row],[team]],Table4[Row Labels],Table4[Team loss weight],0) * raw[[#This Row],[outbound_loss]]</f>
        <v>5.1292035398230089</v>
      </c>
      <c r="O15">
        <f>raw[[#This Row],[cum_weight_add]]-raw[[#This Row],[cum_weight_loss]]</f>
        <v>4.5730186823992129</v>
      </c>
    </row>
    <row r="16" spans="1:15" x14ac:dyDescent="0.3">
      <c r="A16" t="s">
        <v>27</v>
      </c>
      <c r="B16" t="s">
        <v>35</v>
      </c>
      <c r="C16" t="str">
        <f>_xlfn.CONCAT(raw[[#This Row],[team]],raw[[#This Row],[opponent]])</f>
        <v>AfghanistanZimbabwe</v>
      </c>
      <c r="D16">
        <v>22</v>
      </c>
      <c r="E16">
        <v>14</v>
      </c>
      <c r="F16">
        <v>8</v>
      </c>
      <c r="G16">
        <v>0</v>
      </c>
      <c r="H16">
        <v>0.36</v>
      </c>
      <c r="I16">
        <f>1-raw[[#This Row],[outbound_loss]]</f>
        <v>0.64</v>
      </c>
      <c r="J16">
        <f>IF(AND(raw[[#This Row],[outbound_loss]]=0, raw[[#This Row],[total_matches]] &lt; 3), 0.15, raw[[#This Row],[outbound_loss]])</f>
        <v>0.36</v>
      </c>
      <c r="K16">
        <f>IF(AND(raw[[#This Row],[inbound_win]]=1, raw[[#This Row],[total_matches]] &lt; 3), 0.85, raw[[#This Row],[inbound_win]])</f>
        <v>0.64</v>
      </c>
      <c r="L16">
        <f>raw[[#This Row],[ol2]]*raw[[#This Row],[total_matches]]</f>
        <v>7.92</v>
      </c>
      <c r="M16">
        <f>_xlfn.XLOOKUP(raw[[#This Row],[opponent]],Table4[Row Labels],Table4[Team loss weight],0) * raw[[#This Row],[inbound_win]]</f>
        <v>9.1618257261410783</v>
      </c>
      <c r="N16">
        <f>_xlfn.XLOOKUP(raw[[#This Row],[team]],Table4[Row Labels],Table4[Team loss weight],0) * raw[[#This Row],[outbound_loss]]</f>
        <v>2.9309734513274335</v>
      </c>
      <c r="O16">
        <f>raw[[#This Row],[cum_weight_add]]-raw[[#This Row],[cum_weight_loss]]</f>
        <v>6.2308522748136443</v>
      </c>
    </row>
    <row r="17" spans="1:15" x14ac:dyDescent="0.3">
      <c r="A17" t="s">
        <v>1</v>
      </c>
      <c r="B17" t="s">
        <v>27</v>
      </c>
      <c r="C17" t="str">
        <f>_xlfn.CONCAT(raw[[#This Row],[team]],raw[[#This Row],[opponent]])</f>
        <v>AustraliaAfghanistan</v>
      </c>
      <c r="D17">
        <v>3</v>
      </c>
      <c r="E17">
        <v>3</v>
      </c>
      <c r="F17">
        <v>0</v>
      </c>
      <c r="G17">
        <v>0</v>
      </c>
      <c r="H17">
        <v>0</v>
      </c>
      <c r="I17">
        <f>1-raw[[#This Row],[outbound_loss]]</f>
        <v>1</v>
      </c>
      <c r="J17">
        <f>IF(AND(raw[[#This Row],[outbound_loss]]=0, raw[[#This Row],[total_matches]] &lt; 3), 0.15, raw[[#This Row],[outbound_loss]])</f>
        <v>0</v>
      </c>
      <c r="K17">
        <f>IF(AND(raw[[#This Row],[inbound_win]]=1, raw[[#This Row],[total_matches]] &lt; 3), 0.85, raw[[#This Row],[inbound_win]])</f>
        <v>1</v>
      </c>
      <c r="L17">
        <f>raw[[#This Row],[ol2]]*raw[[#This Row],[total_matches]]</f>
        <v>0</v>
      </c>
      <c r="M17">
        <f>_xlfn.XLOOKUP(raw[[#This Row],[opponent]],Table4[Row Labels],Table4[Team loss weight],0) * raw[[#This Row],[inbound_win]]</f>
        <v>8.1415929203539825</v>
      </c>
      <c r="N17">
        <f>_xlfn.XLOOKUP(raw[[#This Row],[team]],Table4[Row Labels],Table4[Team loss weight],0) * raw[[#This Row],[outbound_loss]]</f>
        <v>0</v>
      </c>
      <c r="O17">
        <f>raw[[#This Row],[cum_weight_add]]-raw[[#This Row],[cum_weight_loss]]</f>
        <v>8.1415929203539825</v>
      </c>
    </row>
    <row r="18" spans="1:15" x14ac:dyDescent="0.3">
      <c r="A18" t="s">
        <v>1</v>
      </c>
      <c r="B18" t="s">
        <v>28</v>
      </c>
      <c r="C18" t="str">
        <f>_xlfn.CONCAT(raw[[#This Row],[team]],raw[[#This Row],[opponent]])</f>
        <v>AustraliaBangladesh</v>
      </c>
      <c r="D18">
        <v>4</v>
      </c>
      <c r="E18">
        <v>4</v>
      </c>
      <c r="F18">
        <v>0</v>
      </c>
      <c r="G18">
        <v>0</v>
      </c>
      <c r="H18">
        <v>0</v>
      </c>
      <c r="I18">
        <f>1-raw[[#This Row],[outbound_loss]]</f>
        <v>1</v>
      </c>
      <c r="J18">
        <f>IF(AND(raw[[#This Row],[outbound_loss]]=0, raw[[#This Row],[total_matches]] &lt; 3), 0.15, raw[[#This Row],[outbound_loss]])</f>
        <v>0</v>
      </c>
      <c r="K18">
        <f>IF(AND(raw[[#This Row],[inbound_win]]=1, raw[[#This Row],[total_matches]] &lt; 3), 0.85, raw[[#This Row],[inbound_win]])</f>
        <v>1</v>
      </c>
      <c r="L18">
        <f>raw[[#This Row],[ol2]]*raw[[#This Row],[total_matches]]</f>
        <v>0</v>
      </c>
      <c r="M18">
        <f>_xlfn.XLOOKUP(raw[[#This Row],[opponent]],Table4[Row Labels],Table4[Team loss weight],0) * raw[[#This Row],[inbound_win]]</f>
        <v>21.111111111111111</v>
      </c>
      <c r="N18">
        <f>_xlfn.XLOOKUP(raw[[#This Row],[team]],Table4[Row Labels],Table4[Team loss weight],0) * raw[[#This Row],[outbound_loss]]</f>
        <v>0</v>
      </c>
      <c r="O18">
        <f>raw[[#This Row],[cum_weight_add]]-raw[[#This Row],[cum_weight_loss]]</f>
        <v>21.111111111111111</v>
      </c>
    </row>
    <row r="19" spans="1:15" x14ac:dyDescent="0.3">
      <c r="A19" t="s">
        <v>1</v>
      </c>
      <c r="B19" t="s">
        <v>36</v>
      </c>
      <c r="C19" t="str">
        <f>_xlfn.CONCAT(raw[[#This Row],[team]],raw[[#This Row],[opponent]])</f>
        <v>AustraliaCanada</v>
      </c>
      <c r="D19">
        <v>1</v>
      </c>
      <c r="E19">
        <v>1</v>
      </c>
      <c r="F19">
        <v>0</v>
      </c>
      <c r="G19">
        <v>0</v>
      </c>
      <c r="H19">
        <v>0</v>
      </c>
      <c r="I19">
        <f>1-raw[[#This Row],[outbound_loss]]</f>
        <v>1</v>
      </c>
      <c r="J19">
        <f>IF(AND(raw[[#This Row],[outbound_loss]]=0, raw[[#This Row],[total_matches]] &lt; 3), 0.15, raw[[#This Row],[outbound_loss]])</f>
        <v>0.15</v>
      </c>
      <c r="K19">
        <f>IF(AND(raw[[#This Row],[inbound_win]]=1, raw[[#This Row],[total_matches]] &lt; 3), 0.85, raw[[#This Row],[inbound_win]])</f>
        <v>0.85</v>
      </c>
      <c r="L19">
        <f>raw[[#This Row],[ol2]]*raw[[#This Row],[total_matches]]</f>
        <v>0.15</v>
      </c>
      <c r="M19">
        <f>_xlfn.XLOOKUP(raw[[#This Row],[opponent]],Table4[Row Labels],Table4[Team loss weight],0) * raw[[#This Row],[inbound_win]]</f>
        <v>1.411764705882353</v>
      </c>
      <c r="N19">
        <f>_xlfn.XLOOKUP(raw[[#This Row],[team]],Table4[Row Labels],Table4[Team loss weight],0) * raw[[#This Row],[outbound_loss]]</f>
        <v>0</v>
      </c>
      <c r="O19">
        <f>raw[[#This Row],[cum_weight_add]]-raw[[#This Row],[cum_weight_loss]]</f>
        <v>1.411764705882353</v>
      </c>
    </row>
    <row r="20" spans="1:15" x14ac:dyDescent="0.3">
      <c r="A20" t="s">
        <v>1</v>
      </c>
      <c r="B20" t="s">
        <v>5</v>
      </c>
      <c r="C20" t="str">
        <f>_xlfn.CONCAT(raw[[#This Row],[team]],raw[[#This Row],[opponent]])</f>
        <v>AustraliaEngland</v>
      </c>
      <c r="D20">
        <v>45</v>
      </c>
      <c r="E20">
        <v>23</v>
      </c>
      <c r="F20">
        <v>22</v>
      </c>
      <c r="G20">
        <v>0</v>
      </c>
      <c r="H20">
        <v>0.49</v>
      </c>
      <c r="I20">
        <f>1-raw[[#This Row],[outbound_loss]]</f>
        <v>0.51</v>
      </c>
      <c r="J20">
        <f>IF(AND(raw[[#This Row],[outbound_loss]]=0, raw[[#This Row],[total_matches]] &lt; 3), 0.15, raw[[#This Row],[outbound_loss]])</f>
        <v>0.49</v>
      </c>
      <c r="K20">
        <f>IF(AND(raw[[#This Row],[inbound_win]]=1, raw[[#This Row],[total_matches]] &lt; 3), 0.85, raw[[#This Row],[inbound_win]])</f>
        <v>0.51</v>
      </c>
      <c r="L20">
        <f>raw[[#This Row],[ol2]]*raw[[#This Row],[total_matches]]</f>
        <v>22.05</v>
      </c>
      <c r="M20">
        <f>_xlfn.XLOOKUP(raw[[#This Row],[opponent]],Table4[Row Labels],Table4[Team loss weight],0) * raw[[#This Row],[inbound_win]]</f>
        <v>26.568062827225134</v>
      </c>
      <c r="N20">
        <f>_xlfn.XLOOKUP(raw[[#This Row],[team]],Table4[Row Labels],Table4[Team loss weight],0) * raw[[#This Row],[outbound_loss]]</f>
        <v>25.490566037735849</v>
      </c>
      <c r="O20">
        <f>raw[[#This Row],[cum_weight_add]]-raw[[#This Row],[cum_weight_loss]]</f>
        <v>1.0774967894892846</v>
      </c>
    </row>
    <row r="21" spans="1:15" x14ac:dyDescent="0.3">
      <c r="A21" t="s">
        <v>1</v>
      </c>
      <c r="B21" t="s">
        <v>0</v>
      </c>
      <c r="C21" t="str">
        <f>_xlfn.CONCAT(raw[[#This Row],[team]],raw[[#This Row],[opponent]])</f>
        <v>AustraliaIndia</v>
      </c>
      <c r="D21">
        <v>37</v>
      </c>
      <c r="E21">
        <v>19</v>
      </c>
      <c r="F21">
        <v>18</v>
      </c>
      <c r="G21">
        <v>0</v>
      </c>
      <c r="H21">
        <v>0.49</v>
      </c>
      <c r="I21">
        <f>1-raw[[#This Row],[outbound_loss]]</f>
        <v>0.51</v>
      </c>
      <c r="J21">
        <f>IF(AND(raw[[#This Row],[outbound_loss]]=0, raw[[#This Row],[total_matches]] &lt; 3), 0.15, raw[[#This Row],[outbound_loss]])</f>
        <v>0.49</v>
      </c>
      <c r="K21">
        <f>IF(AND(raw[[#This Row],[inbound_win]]=1, raw[[#This Row],[total_matches]] &lt; 3), 0.85, raw[[#This Row],[inbound_win]])</f>
        <v>0.51</v>
      </c>
      <c r="L21">
        <f>raw[[#This Row],[ol2]]*raw[[#This Row],[total_matches]]</f>
        <v>18.13</v>
      </c>
      <c r="M21">
        <f>_xlfn.XLOOKUP(raw[[#This Row],[opponent]],Table4[Row Labels],Table4[Team loss weight],0) * raw[[#This Row],[inbound_win]]</f>
        <v>32.827586206896555</v>
      </c>
      <c r="N21">
        <f>_xlfn.XLOOKUP(raw[[#This Row],[team]],Table4[Row Labels],Table4[Team loss weight],0) * raw[[#This Row],[outbound_loss]]</f>
        <v>25.490566037735849</v>
      </c>
      <c r="O21">
        <f>raw[[#This Row],[cum_weight_add]]-raw[[#This Row],[cum_weight_loss]]</f>
        <v>7.3370201691607058</v>
      </c>
    </row>
    <row r="22" spans="1:15" x14ac:dyDescent="0.3">
      <c r="A22" t="s">
        <v>1</v>
      </c>
      <c r="B22" t="s">
        <v>30</v>
      </c>
      <c r="C22" t="str">
        <f>_xlfn.CONCAT(raw[[#This Row],[team]],raw[[#This Row],[opponent]])</f>
        <v>AustraliaIreland</v>
      </c>
      <c r="D22">
        <v>2</v>
      </c>
      <c r="E22">
        <v>2</v>
      </c>
      <c r="F22">
        <v>0</v>
      </c>
      <c r="G22">
        <v>0</v>
      </c>
      <c r="H22">
        <v>0</v>
      </c>
      <c r="I22">
        <f>1-raw[[#This Row],[outbound_loss]]</f>
        <v>1</v>
      </c>
      <c r="J22">
        <f>IF(AND(raw[[#This Row],[outbound_loss]]=0, raw[[#This Row],[total_matches]] &lt; 3), 0.15, raw[[#This Row],[outbound_loss]])</f>
        <v>0.15</v>
      </c>
      <c r="K22">
        <f>IF(AND(raw[[#This Row],[inbound_win]]=1, raw[[#This Row],[total_matches]] &lt; 3), 0.85, raw[[#This Row],[inbound_win]])</f>
        <v>0.85</v>
      </c>
      <c r="L22">
        <f>raw[[#This Row],[ol2]]*raw[[#This Row],[total_matches]]</f>
        <v>0.3</v>
      </c>
      <c r="M22">
        <f>_xlfn.XLOOKUP(raw[[#This Row],[opponent]],Table4[Row Labels],Table4[Team loss weight],0) * raw[[#This Row],[inbound_win]]</f>
        <v>8.4210526315789469</v>
      </c>
      <c r="N22">
        <f>_xlfn.XLOOKUP(raw[[#This Row],[team]],Table4[Row Labels],Table4[Team loss weight],0) * raw[[#This Row],[outbound_loss]]</f>
        <v>0</v>
      </c>
      <c r="O22">
        <f>raw[[#This Row],[cum_weight_add]]-raw[[#This Row],[cum_weight_loss]]</f>
        <v>8.4210526315789469</v>
      </c>
    </row>
    <row r="23" spans="1:15" x14ac:dyDescent="0.3">
      <c r="A23" t="s">
        <v>1</v>
      </c>
      <c r="B23" t="s">
        <v>37</v>
      </c>
      <c r="C23" t="str">
        <f>_xlfn.CONCAT(raw[[#This Row],[team]],raw[[#This Row],[opponent]])</f>
        <v>AustraliaKenya</v>
      </c>
      <c r="D23">
        <v>1</v>
      </c>
      <c r="E23">
        <v>1</v>
      </c>
      <c r="F23">
        <v>0</v>
      </c>
      <c r="G23">
        <v>0</v>
      </c>
      <c r="H23">
        <v>0</v>
      </c>
      <c r="I23">
        <f>1-raw[[#This Row],[outbound_loss]]</f>
        <v>1</v>
      </c>
      <c r="J23">
        <f>IF(AND(raw[[#This Row],[outbound_loss]]=0, raw[[#This Row],[total_matches]] &lt; 3), 0.15, raw[[#This Row],[outbound_loss]])</f>
        <v>0.15</v>
      </c>
      <c r="K23">
        <f>IF(AND(raw[[#This Row],[inbound_win]]=1, raw[[#This Row],[total_matches]] &lt; 3), 0.85, raw[[#This Row],[inbound_win]])</f>
        <v>0.85</v>
      </c>
      <c r="L23">
        <f>raw[[#This Row],[ol2]]*raw[[#This Row],[total_matches]]</f>
        <v>0.15</v>
      </c>
      <c r="M23">
        <f>_xlfn.XLOOKUP(raw[[#This Row],[opponent]],Table4[Row Labels],Table4[Team loss weight],0) * raw[[#This Row],[inbound_win]]</f>
        <v>1.5384615384615383</v>
      </c>
      <c r="N23">
        <f>_xlfn.XLOOKUP(raw[[#This Row],[team]],Table4[Row Labels],Table4[Team loss weight],0) * raw[[#This Row],[outbound_loss]]</f>
        <v>0</v>
      </c>
      <c r="O23">
        <f>raw[[#This Row],[cum_weight_add]]-raw[[#This Row],[cum_weight_loss]]</f>
        <v>1.5384615384615383</v>
      </c>
    </row>
    <row r="24" spans="1:15" x14ac:dyDescent="0.3">
      <c r="A24" t="s">
        <v>1</v>
      </c>
      <c r="B24" t="s">
        <v>3</v>
      </c>
      <c r="C24" t="str">
        <f>_xlfn.CONCAT(raw[[#This Row],[team]],raw[[#This Row],[opponent]])</f>
        <v>AustraliaNew Zealand</v>
      </c>
      <c r="D24">
        <v>13</v>
      </c>
      <c r="E24">
        <v>8</v>
      </c>
      <c r="F24">
        <v>5</v>
      </c>
      <c r="G24">
        <v>0</v>
      </c>
      <c r="H24">
        <v>0.38</v>
      </c>
      <c r="I24">
        <f>1-raw[[#This Row],[outbound_loss]]</f>
        <v>0.62</v>
      </c>
      <c r="J24">
        <f>IF(AND(raw[[#This Row],[outbound_loss]]=0, raw[[#This Row],[total_matches]] &lt; 3), 0.15, raw[[#This Row],[outbound_loss]])</f>
        <v>0.38</v>
      </c>
      <c r="K24">
        <f>IF(AND(raw[[#This Row],[inbound_win]]=1, raw[[#This Row],[total_matches]] &lt; 3), 0.85, raw[[#This Row],[inbound_win]])</f>
        <v>0.62</v>
      </c>
      <c r="L24">
        <f>raw[[#This Row],[ol2]]*raw[[#This Row],[total_matches]]</f>
        <v>4.9400000000000004</v>
      </c>
      <c r="M24">
        <f>_xlfn.XLOOKUP(raw[[#This Row],[opponent]],Table4[Row Labels],Table4[Team loss weight],0) * raw[[#This Row],[inbound_win]]</f>
        <v>22.325379609544473</v>
      </c>
      <c r="N24">
        <f>_xlfn.XLOOKUP(raw[[#This Row],[team]],Table4[Row Labels],Table4[Team loss weight],0) * raw[[#This Row],[outbound_loss]]</f>
        <v>19.768194070080863</v>
      </c>
      <c r="O24">
        <f>raw[[#This Row],[cum_weight_add]]-raw[[#This Row],[cum_weight_loss]]</f>
        <v>2.5571855394636103</v>
      </c>
    </row>
    <row r="25" spans="1:15" x14ac:dyDescent="0.3">
      <c r="A25" t="s">
        <v>1</v>
      </c>
      <c r="B25" t="s">
        <v>2</v>
      </c>
      <c r="C25" t="str">
        <f>_xlfn.CONCAT(raw[[#This Row],[team]],raw[[#This Row],[opponent]])</f>
        <v>AustraliaPakistan</v>
      </c>
      <c r="D25">
        <v>19</v>
      </c>
      <c r="E25">
        <v>16</v>
      </c>
      <c r="F25">
        <v>3</v>
      </c>
      <c r="G25">
        <v>0</v>
      </c>
      <c r="H25">
        <v>0.16</v>
      </c>
      <c r="I25">
        <f>1-raw[[#This Row],[outbound_loss]]</f>
        <v>0.84</v>
      </c>
      <c r="J25">
        <f>IF(AND(raw[[#This Row],[outbound_loss]]=0, raw[[#This Row],[total_matches]] &lt; 3), 0.15, raw[[#This Row],[outbound_loss]])</f>
        <v>0.16</v>
      </c>
      <c r="K25">
        <f>IF(AND(raw[[#This Row],[inbound_win]]=1, raw[[#This Row],[total_matches]] &lt; 3), 0.85, raw[[#This Row],[inbound_win]])</f>
        <v>0.84</v>
      </c>
      <c r="L25">
        <f>raw[[#This Row],[ol2]]*raw[[#This Row],[total_matches]]</f>
        <v>3.04</v>
      </c>
      <c r="M25">
        <f>_xlfn.XLOOKUP(raw[[#This Row],[opponent]],Table4[Row Labels],Table4[Team loss weight],0) * raw[[#This Row],[inbound_win]]</f>
        <v>29.890510948905117</v>
      </c>
      <c r="N25">
        <f>_xlfn.XLOOKUP(raw[[#This Row],[team]],Table4[Row Labels],Table4[Team loss weight],0) * raw[[#This Row],[outbound_loss]]</f>
        <v>8.3234501347708907</v>
      </c>
      <c r="O25">
        <f>raw[[#This Row],[cum_weight_add]]-raw[[#This Row],[cum_weight_loss]]</f>
        <v>21.567060814134226</v>
      </c>
    </row>
    <row r="26" spans="1:15" x14ac:dyDescent="0.3">
      <c r="A26" t="s">
        <v>1</v>
      </c>
      <c r="B26" t="s">
        <v>32</v>
      </c>
      <c r="C26" t="str">
        <f>_xlfn.CONCAT(raw[[#This Row],[team]],raw[[#This Row],[opponent]])</f>
        <v>AustraliaScotland</v>
      </c>
      <c r="D26">
        <v>1</v>
      </c>
      <c r="E26">
        <v>1</v>
      </c>
      <c r="F26">
        <v>0</v>
      </c>
      <c r="G26">
        <v>0</v>
      </c>
      <c r="H26">
        <v>0</v>
      </c>
      <c r="I26">
        <f>1-raw[[#This Row],[outbound_loss]]</f>
        <v>1</v>
      </c>
      <c r="J26">
        <f>IF(AND(raw[[#This Row],[outbound_loss]]=0, raw[[#This Row],[total_matches]] &lt; 3), 0.15, raw[[#This Row],[outbound_loss]])</f>
        <v>0.15</v>
      </c>
      <c r="K26">
        <f>IF(AND(raw[[#This Row],[inbound_win]]=1, raw[[#This Row],[total_matches]] &lt; 3), 0.85, raw[[#This Row],[inbound_win]])</f>
        <v>0.85</v>
      </c>
      <c r="L26">
        <f>raw[[#This Row],[ol2]]*raw[[#This Row],[total_matches]]</f>
        <v>0.15</v>
      </c>
      <c r="M26">
        <f>_xlfn.XLOOKUP(raw[[#This Row],[opponent]],Table4[Row Labels],Table4[Team loss weight],0) * raw[[#This Row],[inbound_win]]</f>
        <v>4.0035587188612096</v>
      </c>
      <c r="N26">
        <f>_xlfn.XLOOKUP(raw[[#This Row],[team]],Table4[Row Labels],Table4[Team loss weight],0) * raw[[#This Row],[outbound_loss]]</f>
        <v>0</v>
      </c>
      <c r="O26">
        <f>raw[[#This Row],[cum_weight_add]]-raw[[#This Row],[cum_weight_loss]]</f>
        <v>4.0035587188612096</v>
      </c>
    </row>
    <row r="27" spans="1:15" x14ac:dyDescent="0.3">
      <c r="A27" t="s">
        <v>1</v>
      </c>
      <c r="B27" t="s">
        <v>4</v>
      </c>
      <c r="C27" t="str">
        <f>_xlfn.CONCAT(raw[[#This Row],[team]],raw[[#This Row],[opponent]])</f>
        <v>AustraliaSouth Africa</v>
      </c>
      <c r="D27">
        <v>25</v>
      </c>
      <c r="E27">
        <v>9</v>
      </c>
      <c r="F27">
        <v>16</v>
      </c>
      <c r="G27">
        <v>0</v>
      </c>
      <c r="H27">
        <v>0.64</v>
      </c>
      <c r="I27">
        <f>1-raw[[#This Row],[outbound_loss]]</f>
        <v>0.36</v>
      </c>
      <c r="J27">
        <f>IF(AND(raw[[#This Row],[outbound_loss]]=0, raw[[#This Row],[total_matches]] &lt; 3), 0.15, raw[[#This Row],[outbound_loss]])</f>
        <v>0.64</v>
      </c>
      <c r="K27">
        <f>IF(AND(raw[[#This Row],[inbound_win]]=1, raw[[#This Row],[total_matches]] &lt; 3), 0.85, raw[[#This Row],[inbound_win]])</f>
        <v>0.36</v>
      </c>
      <c r="L27">
        <f>raw[[#This Row],[ol2]]*raw[[#This Row],[total_matches]]</f>
        <v>16</v>
      </c>
      <c r="M27">
        <f>_xlfn.XLOOKUP(raw[[#This Row],[opponent]],Table4[Row Labels],Table4[Team loss weight],0) * raw[[#This Row],[inbound_win]]</f>
        <v>16.285714285714285</v>
      </c>
      <c r="N27">
        <f>_xlfn.XLOOKUP(raw[[#This Row],[team]],Table4[Row Labels],Table4[Team loss weight],0) * raw[[#This Row],[outbound_loss]]</f>
        <v>33.293800539083563</v>
      </c>
      <c r="O27">
        <f>raw[[#This Row],[cum_weight_add]]-raw[[#This Row],[cum_weight_loss]]</f>
        <v>-17.008086253369278</v>
      </c>
    </row>
    <row r="28" spans="1:15" x14ac:dyDescent="0.3">
      <c r="A28" t="s">
        <v>1</v>
      </c>
      <c r="B28" t="s">
        <v>33</v>
      </c>
      <c r="C28" t="str">
        <f>_xlfn.CONCAT(raw[[#This Row],[team]],raw[[#This Row],[opponent]])</f>
        <v>AustraliaSri Lanka</v>
      </c>
      <c r="D28">
        <v>24</v>
      </c>
      <c r="E28">
        <v>14</v>
      </c>
      <c r="F28">
        <v>10</v>
      </c>
      <c r="G28">
        <v>0</v>
      </c>
      <c r="H28">
        <v>0.42</v>
      </c>
      <c r="I28">
        <f>1-raw[[#This Row],[outbound_loss]]</f>
        <v>0.58000000000000007</v>
      </c>
      <c r="J28">
        <f>IF(AND(raw[[#This Row],[outbound_loss]]=0, raw[[#This Row],[total_matches]] &lt; 3), 0.15, raw[[#This Row],[outbound_loss]])</f>
        <v>0.42</v>
      </c>
      <c r="K28">
        <f>IF(AND(raw[[#This Row],[inbound_win]]=1, raw[[#This Row],[total_matches]] &lt; 3), 0.85, raw[[#This Row],[inbound_win]])</f>
        <v>0.58000000000000007</v>
      </c>
      <c r="L28">
        <f>raw[[#This Row],[ol2]]*raw[[#This Row],[total_matches]]</f>
        <v>10.08</v>
      </c>
      <c r="M28">
        <f>_xlfn.XLOOKUP(raw[[#This Row],[opponent]],Table4[Row Labels],Table4[Team loss weight],0) * raw[[#This Row],[inbound_win]]</f>
        <v>23.58241758241758</v>
      </c>
      <c r="N28">
        <f>_xlfn.XLOOKUP(raw[[#This Row],[team]],Table4[Row Labels],Table4[Team loss weight],0) * raw[[#This Row],[outbound_loss]]</f>
        <v>21.849056603773583</v>
      </c>
      <c r="O28">
        <f>raw[[#This Row],[cum_weight_add]]-raw[[#This Row],[cum_weight_loss]]</f>
        <v>1.7333609786439972</v>
      </c>
    </row>
    <row r="29" spans="1:15" x14ac:dyDescent="0.3">
      <c r="A29" t="s">
        <v>1</v>
      </c>
      <c r="B29" t="s">
        <v>6</v>
      </c>
      <c r="C29" t="str">
        <f>_xlfn.CONCAT(raw[[#This Row],[team]],raw[[#This Row],[opponent]])</f>
        <v>AustraliaWest Indies</v>
      </c>
      <c r="D29">
        <v>15</v>
      </c>
      <c r="E29">
        <v>11</v>
      </c>
      <c r="F29">
        <v>3</v>
      </c>
      <c r="G29">
        <v>1</v>
      </c>
      <c r="H29">
        <v>0.2</v>
      </c>
      <c r="I29">
        <f>1-raw[[#This Row],[outbound_loss]]</f>
        <v>0.8</v>
      </c>
      <c r="J29">
        <f>IF(AND(raw[[#This Row],[outbound_loss]]=0, raw[[#This Row],[total_matches]] &lt; 3), 0.15, raw[[#This Row],[outbound_loss]])</f>
        <v>0.2</v>
      </c>
      <c r="K29">
        <f>IF(AND(raw[[#This Row],[inbound_win]]=1, raw[[#This Row],[total_matches]] &lt; 3), 0.85, raw[[#This Row],[inbound_win]])</f>
        <v>0.8</v>
      </c>
      <c r="L29">
        <f>raw[[#This Row],[ol2]]*raw[[#This Row],[total_matches]]</f>
        <v>3</v>
      </c>
      <c r="M29">
        <f>_xlfn.XLOOKUP(raw[[#This Row],[opponent]],Table4[Row Labels],Table4[Team loss weight],0) * raw[[#This Row],[inbound_win]]</f>
        <v>20.977777777777778</v>
      </c>
      <c r="N29">
        <f>_xlfn.XLOOKUP(raw[[#This Row],[team]],Table4[Row Labels],Table4[Team loss weight],0) * raw[[#This Row],[outbound_loss]]</f>
        <v>10.404312668463612</v>
      </c>
      <c r="O29">
        <f>raw[[#This Row],[cum_weight_add]]-raw[[#This Row],[cum_weight_loss]]</f>
        <v>10.573465109314165</v>
      </c>
    </row>
    <row r="30" spans="1:15" x14ac:dyDescent="0.3">
      <c r="A30" t="s">
        <v>1</v>
      </c>
      <c r="B30" t="s">
        <v>35</v>
      </c>
      <c r="C30" t="str">
        <f>_xlfn.CONCAT(raw[[#This Row],[team]],raw[[#This Row],[opponent]])</f>
        <v>AustraliaZimbabwe</v>
      </c>
      <c r="D30">
        <v>3</v>
      </c>
      <c r="E30">
        <v>2</v>
      </c>
      <c r="F30">
        <v>1</v>
      </c>
      <c r="G30">
        <v>0</v>
      </c>
      <c r="H30">
        <v>0.33</v>
      </c>
      <c r="I30">
        <f>1-raw[[#This Row],[outbound_loss]]</f>
        <v>0.66999999999999993</v>
      </c>
      <c r="J30">
        <f>IF(AND(raw[[#This Row],[outbound_loss]]=0, raw[[#This Row],[total_matches]] &lt; 3), 0.15, raw[[#This Row],[outbound_loss]])</f>
        <v>0.33</v>
      </c>
      <c r="K30">
        <f>IF(AND(raw[[#This Row],[inbound_win]]=1, raw[[#This Row],[total_matches]] &lt; 3), 0.85, raw[[#This Row],[inbound_win]])</f>
        <v>0.66999999999999993</v>
      </c>
      <c r="L30">
        <f>raw[[#This Row],[ol2]]*raw[[#This Row],[total_matches]]</f>
        <v>0.99</v>
      </c>
      <c r="M30">
        <f>_xlfn.XLOOKUP(raw[[#This Row],[opponent]],Table4[Row Labels],Table4[Team loss weight],0) * raw[[#This Row],[inbound_win]]</f>
        <v>9.5912863070539398</v>
      </c>
      <c r="N30">
        <f>_xlfn.XLOOKUP(raw[[#This Row],[team]],Table4[Row Labels],Table4[Team loss weight],0) * raw[[#This Row],[outbound_loss]]</f>
        <v>17.167115902964962</v>
      </c>
      <c r="O30">
        <f>raw[[#This Row],[cum_weight_add]]-raw[[#This Row],[cum_weight_loss]]</f>
        <v>-7.5758295959110225</v>
      </c>
    </row>
    <row r="31" spans="1:15" x14ac:dyDescent="0.3">
      <c r="A31" t="s">
        <v>28</v>
      </c>
      <c r="B31" t="s">
        <v>27</v>
      </c>
      <c r="C31" t="str">
        <f>_xlfn.CONCAT(raw[[#This Row],[team]],raw[[#This Row],[opponent]])</f>
        <v>BangladeshAfghanistan</v>
      </c>
      <c r="D31">
        <v>8</v>
      </c>
      <c r="E31">
        <v>5</v>
      </c>
      <c r="F31">
        <v>3</v>
      </c>
      <c r="G31">
        <v>0</v>
      </c>
      <c r="H31">
        <v>0.38</v>
      </c>
      <c r="I31">
        <f>1-raw[[#This Row],[outbound_loss]]</f>
        <v>0.62</v>
      </c>
      <c r="J31">
        <f>IF(AND(raw[[#This Row],[outbound_loss]]=0, raw[[#This Row],[total_matches]] &lt; 3), 0.15, raw[[#This Row],[outbound_loss]])</f>
        <v>0.38</v>
      </c>
      <c r="K31">
        <f>IF(AND(raw[[#This Row],[inbound_win]]=1, raw[[#This Row],[total_matches]] &lt; 3), 0.85, raw[[#This Row],[inbound_win]])</f>
        <v>0.62</v>
      </c>
      <c r="L31">
        <f>raw[[#This Row],[ol2]]*raw[[#This Row],[total_matches]]</f>
        <v>3.04</v>
      </c>
      <c r="M31">
        <f>_xlfn.XLOOKUP(raw[[#This Row],[opponent]],Table4[Row Labels],Table4[Team loss weight],0) * raw[[#This Row],[inbound_win]]</f>
        <v>5.0477876106194692</v>
      </c>
      <c r="N31">
        <f>_xlfn.XLOOKUP(raw[[#This Row],[team]],Table4[Row Labels],Table4[Team loss weight],0) * raw[[#This Row],[outbound_loss]]</f>
        <v>8.0222222222222221</v>
      </c>
      <c r="O31">
        <f>raw[[#This Row],[cum_weight_add]]-raw[[#This Row],[cum_weight_loss]]</f>
        <v>-2.9744346116027529</v>
      </c>
    </row>
    <row r="32" spans="1:15" x14ac:dyDescent="0.3">
      <c r="A32" t="s">
        <v>28</v>
      </c>
      <c r="B32" t="s">
        <v>1</v>
      </c>
      <c r="C32" t="str">
        <f>_xlfn.CONCAT(raw[[#This Row],[team]],raw[[#This Row],[opponent]])</f>
        <v>BangladeshAustralia</v>
      </c>
      <c r="D32">
        <v>4</v>
      </c>
      <c r="E32">
        <v>0</v>
      </c>
      <c r="F32">
        <v>4</v>
      </c>
      <c r="G32">
        <v>0</v>
      </c>
      <c r="H32">
        <v>1</v>
      </c>
      <c r="I32">
        <f>1-raw[[#This Row],[outbound_loss]]</f>
        <v>0</v>
      </c>
      <c r="J32">
        <f>IF(AND(raw[[#This Row],[outbound_loss]]=0, raw[[#This Row],[total_matches]] &lt; 3), 0.15, raw[[#This Row],[outbound_loss]])</f>
        <v>1</v>
      </c>
      <c r="K32">
        <f>IF(AND(raw[[#This Row],[inbound_win]]=1, raw[[#This Row],[total_matches]] &lt; 3), 0.85, raw[[#This Row],[inbound_win]])</f>
        <v>0</v>
      </c>
      <c r="L32">
        <f>raw[[#This Row],[ol2]]*raw[[#This Row],[total_matches]]</f>
        <v>4</v>
      </c>
      <c r="M32">
        <f>_xlfn.XLOOKUP(raw[[#This Row],[opponent]],Table4[Row Labels],Table4[Team loss weight],0) * raw[[#This Row],[inbound_win]]</f>
        <v>0</v>
      </c>
      <c r="N32">
        <f>_xlfn.XLOOKUP(raw[[#This Row],[team]],Table4[Row Labels],Table4[Team loss weight],0) * raw[[#This Row],[outbound_loss]]</f>
        <v>21.111111111111111</v>
      </c>
      <c r="O32">
        <f>raw[[#This Row],[cum_weight_add]]-raw[[#This Row],[cum_weight_loss]]</f>
        <v>-21.111111111111111</v>
      </c>
    </row>
    <row r="33" spans="1:15" x14ac:dyDescent="0.3">
      <c r="A33" t="s">
        <v>28</v>
      </c>
      <c r="B33" t="s">
        <v>5</v>
      </c>
      <c r="C33" t="str">
        <f>_xlfn.CONCAT(raw[[#This Row],[team]],raw[[#This Row],[opponent]])</f>
        <v>BangladeshEngland</v>
      </c>
      <c r="D33">
        <v>7</v>
      </c>
      <c r="E33">
        <v>3</v>
      </c>
      <c r="F33">
        <v>4</v>
      </c>
      <c r="G33">
        <v>0</v>
      </c>
      <c r="H33">
        <v>0.56999999999999995</v>
      </c>
      <c r="I33">
        <f>1-raw[[#This Row],[outbound_loss]]</f>
        <v>0.43000000000000005</v>
      </c>
      <c r="J33">
        <f>IF(AND(raw[[#This Row],[outbound_loss]]=0, raw[[#This Row],[total_matches]] &lt; 3), 0.15, raw[[#This Row],[outbound_loss]])</f>
        <v>0.56999999999999995</v>
      </c>
      <c r="K33">
        <f>IF(AND(raw[[#This Row],[inbound_win]]=1, raw[[#This Row],[total_matches]] &lt; 3), 0.85, raw[[#This Row],[inbound_win]])</f>
        <v>0.43000000000000005</v>
      </c>
      <c r="L33">
        <f>raw[[#This Row],[ol2]]*raw[[#This Row],[total_matches]]</f>
        <v>3.9899999999999998</v>
      </c>
      <c r="M33">
        <f>_xlfn.XLOOKUP(raw[[#This Row],[opponent]],Table4[Row Labels],Table4[Team loss weight],0) * raw[[#This Row],[inbound_win]]</f>
        <v>22.400523560209429</v>
      </c>
      <c r="N33">
        <f>_xlfn.XLOOKUP(raw[[#This Row],[team]],Table4[Row Labels],Table4[Team loss weight],0) * raw[[#This Row],[outbound_loss]]</f>
        <v>12.033333333333331</v>
      </c>
      <c r="O33">
        <f>raw[[#This Row],[cum_weight_add]]-raw[[#This Row],[cum_weight_loss]]</f>
        <v>10.367190226876097</v>
      </c>
    </row>
    <row r="34" spans="1:15" x14ac:dyDescent="0.3">
      <c r="A34" t="s">
        <v>28</v>
      </c>
      <c r="B34" t="s">
        <v>0</v>
      </c>
      <c r="C34" t="str">
        <f>_xlfn.CONCAT(raw[[#This Row],[team]],raw[[#This Row],[opponent]])</f>
        <v>BangladeshIndia</v>
      </c>
      <c r="D34">
        <v>13</v>
      </c>
      <c r="E34">
        <v>3</v>
      </c>
      <c r="F34">
        <v>10</v>
      </c>
      <c r="G34">
        <v>0</v>
      </c>
      <c r="H34">
        <v>0.77</v>
      </c>
      <c r="I34">
        <f>1-raw[[#This Row],[outbound_loss]]</f>
        <v>0.22999999999999998</v>
      </c>
      <c r="J34">
        <f>IF(AND(raw[[#This Row],[outbound_loss]]=0, raw[[#This Row],[total_matches]] &lt; 3), 0.15, raw[[#This Row],[outbound_loss]])</f>
        <v>0.77</v>
      </c>
      <c r="K34">
        <f>IF(AND(raw[[#This Row],[inbound_win]]=1, raw[[#This Row],[total_matches]] &lt; 3), 0.85, raw[[#This Row],[inbound_win]])</f>
        <v>0.22999999999999998</v>
      </c>
      <c r="L34">
        <f>raw[[#This Row],[ol2]]*raw[[#This Row],[total_matches]]</f>
        <v>10.01</v>
      </c>
      <c r="M34">
        <f>_xlfn.XLOOKUP(raw[[#This Row],[opponent]],Table4[Row Labels],Table4[Team loss weight],0) * raw[[#This Row],[inbound_win]]</f>
        <v>14.804597701149424</v>
      </c>
      <c r="N34">
        <f>_xlfn.XLOOKUP(raw[[#This Row],[team]],Table4[Row Labels],Table4[Team loss weight],0) * raw[[#This Row],[outbound_loss]]</f>
        <v>16.255555555555556</v>
      </c>
      <c r="O34">
        <f>raw[[#This Row],[cum_weight_add]]-raw[[#This Row],[cum_weight_loss]]</f>
        <v>-1.4509578544061323</v>
      </c>
    </row>
    <row r="35" spans="1:15" x14ac:dyDescent="0.3">
      <c r="A35" t="s">
        <v>28</v>
      </c>
      <c r="B35" t="s">
        <v>30</v>
      </c>
      <c r="C35" t="str">
        <f>_xlfn.CONCAT(raw[[#This Row],[team]],raw[[#This Row],[opponent]])</f>
        <v>BangladeshIreland</v>
      </c>
      <c r="D35">
        <v>3</v>
      </c>
      <c r="E35">
        <v>3</v>
      </c>
      <c r="F35">
        <v>0</v>
      </c>
      <c r="G35">
        <v>0</v>
      </c>
      <c r="H35">
        <v>0</v>
      </c>
      <c r="I35">
        <f>1-raw[[#This Row],[outbound_loss]]</f>
        <v>1</v>
      </c>
      <c r="J35">
        <f>IF(AND(raw[[#This Row],[outbound_loss]]=0, raw[[#This Row],[total_matches]] &lt; 3), 0.15, raw[[#This Row],[outbound_loss]])</f>
        <v>0</v>
      </c>
      <c r="K35">
        <f>IF(AND(raw[[#This Row],[inbound_win]]=1, raw[[#This Row],[total_matches]] &lt; 3), 0.85, raw[[#This Row],[inbound_win]])</f>
        <v>1</v>
      </c>
      <c r="L35">
        <f>raw[[#This Row],[ol2]]*raw[[#This Row],[total_matches]]</f>
        <v>0</v>
      </c>
      <c r="M35">
        <f>_xlfn.XLOOKUP(raw[[#This Row],[opponent]],Table4[Row Labels],Table4[Team loss weight],0) * raw[[#This Row],[inbound_win]]</f>
        <v>8.4210526315789469</v>
      </c>
      <c r="N35">
        <f>_xlfn.XLOOKUP(raw[[#This Row],[team]],Table4[Row Labels],Table4[Team loss weight],0) * raw[[#This Row],[outbound_loss]]</f>
        <v>0</v>
      </c>
      <c r="O35">
        <f>raw[[#This Row],[cum_weight_add]]-raw[[#This Row],[cum_weight_loss]]</f>
        <v>8.4210526315789469</v>
      </c>
    </row>
    <row r="36" spans="1:15" x14ac:dyDescent="0.3">
      <c r="A36" t="s">
        <v>28</v>
      </c>
      <c r="B36" t="s">
        <v>31</v>
      </c>
      <c r="C36" t="str">
        <f>_xlfn.CONCAT(raw[[#This Row],[team]],raw[[#This Row],[opponent]])</f>
        <v>BangladeshNetherlands</v>
      </c>
      <c r="D36">
        <v>1</v>
      </c>
      <c r="E36">
        <v>1</v>
      </c>
      <c r="F36">
        <v>0</v>
      </c>
      <c r="G36">
        <v>0</v>
      </c>
      <c r="H36">
        <v>0</v>
      </c>
      <c r="I36">
        <f>1-raw[[#This Row],[outbound_loss]]</f>
        <v>1</v>
      </c>
      <c r="J36">
        <f>IF(AND(raw[[#This Row],[outbound_loss]]=0, raw[[#This Row],[total_matches]] &lt; 3), 0.15, raw[[#This Row],[outbound_loss]])</f>
        <v>0.15</v>
      </c>
      <c r="K36">
        <f>IF(AND(raw[[#This Row],[inbound_win]]=1, raw[[#This Row],[total_matches]] &lt; 3), 0.85, raw[[#This Row],[inbound_win]])</f>
        <v>0.85</v>
      </c>
      <c r="L36">
        <f>raw[[#This Row],[ol2]]*raw[[#This Row],[total_matches]]</f>
        <v>0.15</v>
      </c>
      <c r="M36">
        <f>_xlfn.XLOOKUP(raw[[#This Row],[opponent]],Table4[Row Labels],Table4[Team loss weight],0) * raw[[#This Row],[inbound_win]]</f>
        <v>1.6568047337278105</v>
      </c>
      <c r="N36">
        <f>_xlfn.XLOOKUP(raw[[#This Row],[team]],Table4[Row Labels],Table4[Team loss weight],0) * raw[[#This Row],[outbound_loss]]</f>
        <v>0</v>
      </c>
      <c r="O36">
        <f>raw[[#This Row],[cum_weight_add]]-raw[[#This Row],[cum_weight_loss]]</f>
        <v>1.6568047337278105</v>
      </c>
    </row>
    <row r="37" spans="1:15" x14ac:dyDescent="0.3">
      <c r="A37" t="s">
        <v>28</v>
      </c>
      <c r="B37" t="s">
        <v>3</v>
      </c>
      <c r="C37" t="str">
        <f>_xlfn.CONCAT(raw[[#This Row],[team]],raw[[#This Row],[opponent]])</f>
        <v>BangladeshNew Zealand</v>
      </c>
      <c r="D37">
        <v>14</v>
      </c>
      <c r="E37">
        <v>5</v>
      </c>
      <c r="F37">
        <v>9</v>
      </c>
      <c r="G37">
        <v>0</v>
      </c>
      <c r="H37">
        <v>0.64</v>
      </c>
      <c r="I37">
        <f>1-raw[[#This Row],[outbound_loss]]</f>
        <v>0.36</v>
      </c>
      <c r="J37">
        <f>IF(AND(raw[[#This Row],[outbound_loss]]=0, raw[[#This Row],[total_matches]] &lt; 3), 0.15, raw[[#This Row],[outbound_loss]])</f>
        <v>0.64</v>
      </c>
      <c r="K37">
        <f>IF(AND(raw[[#This Row],[inbound_win]]=1, raw[[#This Row],[total_matches]] &lt; 3), 0.85, raw[[#This Row],[inbound_win]])</f>
        <v>0.36</v>
      </c>
      <c r="L37">
        <f>raw[[#This Row],[ol2]]*raw[[#This Row],[total_matches]]</f>
        <v>8.9600000000000009</v>
      </c>
      <c r="M37">
        <f>_xlfn.XLOOKUP(raw[[#This Row],[opponent]],Table4[Row Labels],Table4[Team loss weight],0) * raw[[#This Row],[inbound_win]]</f>
        <v>12.963123644251629</v>
      </c>
      <c r="N37">
        <f>_xlfn.XLOOKUP(raw[[#This Row],[team]],Table4[Row Labels],Table4[Team loss weight],0) * raw[[#This Row],[outbound_loss]]</f>
        <v>13.511111111111111</v>
      </c>
      <c r="O37">
        <f>raw[[#This Row],[cum_weight_add]]-raw[[#This Row],[cum_weight_loss]]</f>
        <v>-0.54798746685948174</v>
      </c>
    </row>
    <row r="38" spans="1:15" x14ac:dyDescent="0.3">
      <c r="A38" t="s">
        <v>28</v>
      </c>
      <c r="B38" t="s">
        <v>2</v>
      </c>
      <c r="C38" t="str">
        <f>_xlfn.CONCAT(raw[[#This Row],[team]],raw[[#This Row],[opponent]])</f>
        <v>BangladeshPakistan</v>
      </c>
      <c r="D38">
        <v>11</v>
      </c>
      <c r="E38">
        <v>4</v>
      </c>
      <c r="F38">
        <v>7</v>
      </c>
      <c r="G38">
        <v>0</v>
      </c>
      <c r="H38">
        <v>0.64</v>
      </c>
      <c r="I38">
        <f>1-raw[[#This Row],[outbound_loss]]</f>
        <v>0.36</v>
      </c>
      <c r="J38">
        <f>IF(AND(raw[[#This Row],[outbound_loss]]=0, raw[[#This Row],[total_matches]] &lt; 3), 0.15, raw[[#This Row],[outbound_loss]])</f>
        <v>0.64</v>
      </c>
      <c r="K38">
        <f>IF(AND(raw[[#This Row],[inbound_win]]=1, raw[[#This Row],[total_matches]] &lt; 3), 0.85, raw[[#This Row],[inbound_win]])</f>
        <v>0.36</v>
      </c>
      <c r="L38">
        <f>raw[[#This Row],[ol2]]*raw[[#This Row],[total_matches]]</f>
        <v>7.04</v>
      </c>
      <c r="M38">
        <f>_xlfn.XLOOKUP(raw[[#This Row],[opponent]],Table4[Row Labels],Table4[Team loss weight],0) * raw[[#This Row],[inbound_win]]</f>
        <v>12.810218978102194</v>
      </c>
      <c r="N38">
        <f>_xlfn.XLOOKUP(raw[[#This Row],[team]],Table4[Row Labels],Table4[Team loss weight],0) * raw[[#This Row],[outbound_loss]]</f>
        <v>13.511111111111111</v>
      </c>
      <c r="O38">
        <f>raw[[#This Row],[cum_weight_add]]-raw[[#This Row],[cum_weight_loss]]</f>
        <v>-0.70089213300891728</v>
      </c>
    </row>
    <row r="39" spans="1:15" x14ac:dyDescent="0.3">
      <c r="A39" t="s">
        <v>28</v>
      </c>
      <c r="B39" t="s">
        <v>32</v>
      </c>
      <c r="C39" t="str">
        <f>_xlfn.CONCAT(raw[[#This Row],[team]],raw[[#This Row],[opponent]])</f>
        <v>BangladeshScotland</v>
      </c>
      <c r="D39">
        <v>1</v>
      </c>
      <c r="E39">
        <v>1</v>
      </c>
      <c r="F39">
        <v>0</v>
      </c>
      <c r="G39">
        <v>0</v>
      </c>
      <c r="H39">
        <v>0</v>
      </c>
      <c r="I39">
        <f>1-raw[[#This Row],[outbound_loss]]</f>
        <v>1</v>
      </c>
      <c r="J39">
        <f>IF(AND(raw[[#This Row],[outbound_loss]]=0, raw[[#This Row],[total_matches]] &lt; 3), 0.15, raw[[#This Row],[outbound_loss]])</f>
        <v>0.15</v>
      </c>
      <c r="K39">
        <f>IF(AND(raw[[#This Row],[inbound_win]]=1, raw[[#This Row],[total_matches]] &lt; 3), 0.85, raw[[#This Row],[inbound_win]])</f>
        <v>0.85</v>
      </c>
      <c r="L39">
        <f>raw[[#This Row],[ol2]]*raw[[#This Row],[total_matches]]</f>
        <v>0.15</v>
      </c>
      <c r="M39">
        <f>_xlfn.XLOOKUP(raw[[#This Row],[opponent]],Table4[Row Labels],Table4[Team loss weight],0) * raw[[#This Row],[inbound_win]]</f>
        <v>4.0035587188612096</v>
      </c>
      <c r="N39">
        <f>_xlfn.XLOOKUP(raw[[#This Row],[team]],Table4[Row Labels],Table4[Team loss weight],0) * raw[[#This Row],[outbound_loss]]</f>
        <v>0</v>
      </c>
      <c r="O39">
        <f>raw[[#This Row],[cum_weight_add]]-raw[[#This Row],[cum_weight_loss]]</f>
        <v>4.0035587188612096</v>
      </c>
    </row>
    <row r="40" spans="1:15" x14ac:dyDescent="0.3">
      <c r="A40" t="s">
        <v>28</v>
      </c>
      <c r="B40" t="s">
        <v>4</v>
      </c>
      <c r="C40" t="str">
        <f>_xlfn.CONCAT(raw[[#This Row],[team]],raw[[#This Row],[opponent]])</f>
        <v>BangladeshSouth Africa</v>
      </c>
      <c r="D40">
        <v>8</v>
      </c>
      <c r="E40">
        <v>3</v>
      </c>
      <c r="F40">
        <v>5</v>
      </c>
      <c r="G40">
        <v>0</v>
      </c>
      <c r="H40">
        <v>0.63</v>
      </c>
      <c r="I40">
        <f>1-raw[[#This Row],[outbound_loss]]</f>
        <v>0.37</v>
      </c>
      <c r="J40">
        <f>IF(AND(raw[[#This Row],[outbound_loss]]=0, raw[[#This Row],[total_matches]] &lt; 3), 0.15, raw[[#This Row],[outbound_loss]])</f>
        <v>0.63</v>
      </c>
      <c r="K40">
        <f>IF(AND(raw[[#This Row],[inbound_win]]=1, raw[[#This Row],[total_matches]] &lt; 3), 0.85, raw[[#This Row],[inbound_win]])</f>
        <v>0.37</v>
      </c>
      <c r="L40">
        <f>raw[[#This Row],[ol2]]*raw[[#This Row],[total_matches]]</f>
        <v>5.04</v>
      </c>
      <c r="M40">
        <f>_xlfn.XLOOKUP(raw[[#This Row],[opponent]],Table4[Row Labels],Table4[Team loss weight],0) * raw[[#This Row],[inbound_win]]</f>
        <v>16.738095238095237</v>
      </c>
      <c r="N40">
        <f>_xlfn.XLOOKUP(raw[[#This Row],[team]],Table4[Row Labels],Table4[Team loss weight],0) * raw[[#This Row],[outbound_loss]]</f>
        <v>13.3</v>
      </c>
      <c r="O40">
        <f>raw[[#This Row],[cum_weight_add]]-raw[[#This Row],[cum_weight_loss]]</f>
        <v>3.4380952380952365</v>
      </c>
    </row>
    <row r="41" spans="1:15" x14ac:dyDescent="0.3">
      <c r="A41" t="s">
        <v>28</v>
      </c>
      <c r="B41" t="s">
        <v>33</v>
      </c>
      <c r="C41" t="str">
        <f>_xlfn.CONCAT(raw[[#This Row],[team]],raw[[#This Row],[opponent]])</f>
        <v>BangladeshSri Lanka</v>
      </c>
      <c r="D41">
        <v>17</v>
      </c>
      <c r="E41">
        <v>5</v>
      </c>
      <c r="F41">
        <v>12</v>
      </c>
      <c r="G41">
        <v>0</v>
      </c>
      <c r="H41">
        <v>0.71</v>
      </c>
      <c r="I41">
        <f>1-raw[[#This Row],[outbound_loss]]</f>
        <v>0.29000000000000004</v>
      </c>
      <c r="J41">
        <f>IF(AND(raw[[#This Row],[outbound_loss]]=0, raw[[#This Row],[total_matches]] &lt; 3), 0.15, raw[[#This Row],[outbound_loss]])</f>
        <v>0.71</v>
      </c>
      <c r="K41">
        <f>IF(AND(raw[[#This Row],[inbound_win]]=1, raw[[#This Row],[total_matches]] &lt; 3), 0.85, raw[[#This Row],[inbound_win]])</f>
        <v>0.29000000000000004</v>
      </c>
      <c r="L41">
        <f>raw[[#This Row],[ol2]]*raw[[#This Row],[total_matches]]</f>
        <v>12.07</v>
      </c>
      <c r="M41">
        <f>_xlfn.XLOOKUP(raw[[#This Row],[opponent]],Table4[Row Labels],Table4[Team loss weight],0) * raw[[#This Row],[inbound_win]]</f>
        <v>11.79120879120879</v>
      </c>
      <c r="N41">
        <f>_xlfn.XLOOKUP(raw[[#This Row],[team]],Table4[Row Labels],Table4[Team loss weight],0) * raw[[#This Row],[outbound_loss]]</f>
        <v>14.988888888888887</v>
      </c>
      <c r="O41">
        <f>raw[[#This Row],[cum_weight_add]]-raw[[#This Row],[cum_weight_loss]]</f>
        <v>-3.197680097680097</v>
      </c>
    </row>
    <row r="42" spans="1:15" x14ac:dyDescent="0.3">
      <c r="A42" t="s">
        <v>28</v>
      </c>
      <c r="B42" t="s">
        <v>6</v>
      </c>
      <c r="C42" t="str">
        <f>_xlfn.CONCAT(raw[[#This Row],[team]],raw[[#This Row],[opponent]])</f>
        <v>BangladeshWest Indies</v>
      </c>
      <c r="D42">
        <v>22</v>
      </c>
      <c r="E42">
        <v>12</v>
      </c>
      <c r="F42">
        <v>10</v>
      </c>
      <c r="G42">
        <v>0</v>
      </c>
      <c r="H42">
        <v>0.45</v>
      </c>
      <c r="I42">
        <f>1-raw[[#This Row],[outbound_loss]]</f>
        <v>0.55000000000000004</v>
      </c>
      <c r="J42">
        <f>IF(AND(raw[[#This Row],[outbound_loss]]=0, raw[[#This Row],[total_matches]] &lt; 3), 0.15, raw[[#This Row],[outbound_loss]])</f>
        <v>0.45</v>
      </c>
      <c r="K42">
        <f>IF(AND(raw[[#This Row],[inbound_win]]=1, raw[[#This Row],[total_matches]] &lt; 3), 0.85, raw[[#This Row],[inbound_win]])</f>
        <v>0.55000000000000004</v>
      </c>
      <c r="L42">
        <f>raw[[#This Row],[ol2]]*raw[[#This Row],[total_matches]]</f>
        <v>9.9</v>
      </c>
      <c r="M42">
        <f>_xlfn.XLOOKUP(raw[[#This Row],[opponent]],Table4[Row Labels],Table4[Team loss weight],0) * raw[[#This Row],[inbound_win]]</f>
        <v>14.422222222222222</v>
      </c>
      <c r="N42">
        <f>_xlfn.XLOOKUP(raw[[#This Row],[team]],Table4[Row Labels],Table4[Team loss weight],0) * raw[[#This Row],[outbound_loss]]</f>
        <v>9.5</v>
      </c>
      <c r="O42">
        <f>raw[[#This Row],[cum_weight_add]]-raw[[#This Row],[cum_weight_loss]]</f>
        <v>4.9222222222222225</v>
      </c>
    </row>
    <row r="43" spans="1:15" x14ac:dyDescent="0.3">
      <c r="A43" t="s">
        <v>28</v>
      </c>
      <c r="B43" t="s">
        <v>35</v>
      </c>
      <c r="C43" t="str">
        <f>_xlfn.CONCAT(raw[[#This Row],[team]],raw[[#This Row],[opponent]])</f>
        <v>BangladeshZimbabwe</v>
      </c>
      <c r="D43">
        <v>24</v>
      </c>
      <c r="E43">
        <v>19</v>
      </c>
      <c r="F43">
        <v>5</v>
      </c>
      <c r="G43">
        <v>0</v>
      </c>
      <c r="H43">
        <v>0.21</v>
      </c>
      <c r="I43">
        <f>1-raw[[#This Row],[outbound_loss]]</f>
        <v>0.79</v>
      </c>
      <c r="J43">
        <f>IF(AND(raw[[#This Row],[outbound_loss]]=0, raw[[#This Row],[total_matches]] &lt; 3), 0.15, raw[[#This Row],[outbound_loss]])</f>
        <v>0.21</v>
      </c>
      <c r="K43">
        <f>IF(AND(raw[[#This Row],[inbound_win]]=1, raw[[#This Row],[total_matches]] &lt; 3), 0.85, raw[[#This Row],[inbound_win]])</f>
        <v>0.79</v>
      </c>
      <c r="L43">
        <f>raw[[#This Row],[ol2]]*raw[[#This Row],[total_matches]]</f>
        <v>5.04</v>
      </c>
      <c r="M43">
        <f>_xlfn.XLOOKUP(raw[[#This Row],[opponent]],Table4[Row Labels],Table4[Team loss weight],0) * raw[[#This Row],[inbound_win]]</f>
        <v>11.309128630705393</v>
      </c>
      <c r="N43">
        <f>_xlfn.XLOOKUP(raw[[#This Row],[team]],Table4[Row Labels],Table4[Team loss weight],0) * raw[[#This Row],[outbound_loss]]</f>
        <v>4.4333333333333327</v>
      </c>
      <c r="O43">
        <f>raw[[#This Row],[cum_weight_add]]-raw[[#This Row],[cum_weight_loss]]</f>
        <v>6.8757952973720604</v>
      </c>
    </row>
    <row r="44" spans="1:15" x14ac:dyDescent="0.3">
      <c r="A44" t="s">
        <v>36</v>
      </c>
      <c r="B44" t="s">
        <v>1</v>
      </c>
      <c r="C44" t="str">
        <f>_xlfn.CONCAT(raw[[#This Row],[team]],raw[[#This Row],[opponent]])</f>
        <v>CanadaAustralia</v>
      </c>
      <c r="D44">
        <v>1</v>
      </c>
      <c r="E44">
        <v>0</v>
      </c>
      <c r="F44">
        <v>1</v>
      </c>
      <c r="G44">
        <v>0</v>
      </c>
      <c r="H44">
        <v>1</v>
      </c>
      <c r="I44">
        <f>1-raw[[#This Row],[outbound_loss]]</f>
        <v>0</v>
      </c>
      <c r="J44">
        <f>IF(AND(raw[[#This Row],[outbound_loss]]=0, raw[[#This Row],[total_matches]] &lt; 3), 0.15, raw[[#This Row],[outbound_loss]])</f>
        <v>1</v>
      </c>
      <c r="K44">
        <f>IF(AND(raw[[#This Row],[inbound_win]]=1, raw[[#This Row],[total_matches]] &lt; 3), 0.85, raw[[#This Row],[inbound_win]])</f>
        <v>0</v>
      </c>
      <c r="L44">
        <f>raw[[#This Row],[ol2]]*raw[[#This Row],[total_matches]]</f>
        <v>1</v>
      </c>
      <c r="M44">
        <f>_xlfn.XLOOKUP(raw[[#This Row],[opponent]],Table4[Row Labels],Table4[Team loss weight],0) * raw[[#This Row],[inbound_win]]</f>
        <v>0</v>
      </c>
      <c r="N44">
        <f>_xlfn.XLOOKUP(raw[[#This Row],[team]],Table4[Row Labels],Table4[Team loss weight],0) * raw[[#This Row],[outbound_loss]]</f>
        <v>1.411764705882353</v>
      </c>
      <c r="O44">
        <f>raw[[#This Row],[cum_weight_add]]-raw[[#This Row],[cum_weight_loss]]</f>
        <v>-1.411764705882353</v>
      </c>
    </row>
    <row r="45" spans="1:15" x14ac:dyDescent="0.3">
      <c r="A45" t="s">
        <v>36</v>
      </c>
      <c r="B45" t="s">
        <v>30</v>
      </c>
      <c r="C45" t="str">
        <f>_xlfn.CONCAT(raw[[#This Row],[team]],raw[[#This Row],[opponent]])</f>
        <v>CanadaIreland</v>
      </c>
      <c r="D45">
        <v>2</v>
      </c>
      <c r="E45">
        <v>0</v>
      </c>
      <c r="F45">
        <v>2</v>
      </c>
      <c r="G45">
        <v>0</v>
      </c>
      <c r="H45">
        <v>1</v>
      </c>
      <c r="I45">
        <f>1-raw[[#This Row],[outbound_loss]]</f>
        <v>0</v>
      </c>
      <c r="J45">
        <f>IF(AND(raw[[#This Row],[outbound_loss]]=0, raw[[#This Row],[total_matches]] &lt; 3), 0.15, raw[[#This Row],[outbound_loss]])</f>
        <v>1</v>
      </c>
      <c r="K45">
        <f>IF(AND(raw[[#This Row],[inbound_win]]=1, raw[[#This Row],[total_matches]] &lt; 3), 0.85, raw[[#This Row],[inbound_win]])</f>
        <v>0</v>
      </c>
      <c r="L45">
        <f>raw[[#This Row],[ol2]]*raw[[#This Row],[total_matches]]</f>
        <v>2</v>
      </c>
      <c r="M45">
        <f>_xlfn.XLOOKUP(raw[[#This Row],[opponent]],Table4[Row Labels],Table4[Team loss weight],0) * raw[[#This Row],[inbound_win]]</f>
        <v>0</v>
      </c>
      <c r="N45">
        <f>_xlfn.XLOOKUP(raw[[#This Row],[team]],Table4[Row Labels],Table4[Team loss weight],0) * raw[[#This Row],[outbound_loss]]</f>
        <v>1.411764705882353</v>
      </c>
      <c r="O45">
        <f>raw[[#This Row],[cum_weight_add]]-raw[[#This Row],[cum_weight_loss]]</f>
        <v>-1.411764705882353</v>
      </c>
    </row>
    <row r="46" spans="1:15" x14ac:dyDescent="0.3">
      <c r="A46" t="s">
        <v>36</v>
      </c>
      <c r="B46" t="s">
        <v>37</v>
      </c>
      <c r="C46" t="str">
        <f>_xlfn.CONCAT(raw[[#This Row],[team]],raw[[#This Row],[opponent]])</f>
        <v>CanadaKenya</v>
      </c>
      <c r="D46">
        <v>2</v>
      </c>
      <c r="E46">
        <v>1</v>
      </c>
      <c r="F46">
        <v>1</v>
      </c>
      <c r="G46">
        <v>0</v>
      </c>
      <c r="H46">
        <v>0.5</v>
      </c>
      <c r="I46">
        <f>1-raw[[#This Row],[outbound_loss]]</f>
        <v>0.5</v>
      </c>
      <c r="J46">
        <f>IF(AND(raw[[#This Row],[outbound_loss]]=0, raw[[#This Row],[total_matches]] &lt; 3), 0.15, raw[[#This Row],[outbound_loss]])</f>
        <v>0.5</v>
      </c>
      <c r="K46">
        <f>IF(AND(raw[[#This Row],[inbound_win]]=1, raw[[#This Row],[total_matches]] &lt; 3), 0.85, raw[[#This Row],[inbound_win]])</f>
        <v>0.5</v>
      </c>
      <c r="L46">
        <f>raw[[#This Row],[ol2]]*raw[[#This Row],[total_matches]]</f>
        <v>1</v>
      </c>
      <c r="M46">
        <f>_xlfn.XLOOKUP(raw[[#This Row],[opponent]],Table4[Row Labels],Table4[Team loss weight],0) * raw[[#This Row],[inbound_win]]</f>
        <v>0.76923076923076916</v>
      </c>
      <c r="N46">
        <f>_xlfn.XLOOKUP(raw[[#This Row],[team]],Table4[Row Labels],Table4[Team loss weight],0) * raw[[#This Row],[outbound_loss]]</f>
        <v>0.70588235294117652</v>
      </c>
      <c r="O46">
        <f>raw[[#This Row],[cum_weight_add]]-raw[[#This Row],[cum_weight_loss]]</f>
        <v>6.3348416289592646E-2</v>
      </c>
    </row>
    <row r="47" spans="1:15" x14ac:dyDescent="0.3">
      <c r="A47" t="s">
        <v>36</v>
      </c>
      <c r="B47" t="s">
        <v>31</v>
      </c>
      <c r="C47" t="str">
        <f>_xlfn.CONCAT(raw[[#This Row],[team]],raw[[#This Row],[opponent]])</f>
        <v>CanadaNetherlands</v>
      </c>
      <c r="D47">
        <v>2</v>
      </c>
      <c r="E47">
        <v>0</v>
      </c>
      <c r="F47">
        <v>2</v>
      </c>
      <c r="G47">
        <v>0</v>
      </c>
      <c r="H47">
        <v>1</v>
      </c>
      <c r="I47">
        <f>1-raw[[#This Row],[outbound_loss]]</f>
        <v>0</v>
      </c>
      <c r="J47">
        <f>IF(AND(raw[[#This Row],[outbound_loss]]=0, raw[[#This Row],[total_matches]] &lt; 3), 0.15, raw[[#This Row],[outbound_loss]])</f>
        <v>1</v>
      </c>
      <c r="K47">
        <f>IF(AND(raw[[#This Row],[inbound_win]]=1, raw[[#This Row],[total_matches]] &lt; 3), 0.85, raw[[#This Row],[inbound_win]])</f>
        <v>0</v>
      </c>
      <c r="L47">
        <f>raw[[#This Row],[ol2]]*raw[[#This Row],[total_matches]]</f>
        <v>2</v>
      </c>
      <c r="M47">
        <f>_xlfn.XLOOKUP(raw[[#This Row],[opponent]],Table4[Row Labels],Table4[Team loss weight],0) * raw[[#This Row],[inbound_win]]</f>
        <v>0</v>
      </c>
      <c r="N47">
        <f>_xlfn.XLOOKUP(raw[[#This Row],[team]],Table4[Row Labels],Table4[Team loss weight],0) * raw[[#This Row],[outbound_loss]]</f>
        <v>1.411764705882353</v>
      </c>
      <c r="O47">
        <f>raw[[#This Row],[cum_weight_add]]-raw[[#This Row],[cum_weight_loss]]</f>
        <v>-1.411764705882353</v>
      </c>
    </row>
    <row r="48" spans="1:15" x14ac:dyDescent="0.3">
      <c r="A48" t="s">
        <v>36</v>
      </c>
      <c r="B48" t="s">
        <v>3</v>
      </c>
      <c r="C48" t="str">
        <f>_xlfn.CONCAT(raw[[#This Row],[team]],raw[[#This Row],[opponent]])</f>
        <v>CanadaNew Zealand</v>
      </c>
      <c r="D48">
        <v>1</v>
      </c>
      <c r="E48">
        <v>0</v>
      </c>
      <c r="F48">
        <v>1</v>
      </c>
      <c r="G48">
        <v>0</v>
      </c>
      <c r="H48">
        <v>1</v>
      </c>
      <c r="I48">
        <f>1-raw[[#This Row],[outbound_loss]]</f>
        <v>0</v>
      </c>
      <c r="J48">
        <f>IF(AND(raw[[#This Row],[outbound_loss]]=0, raw[[#This Row],[total_matches]] &lt; 3), 0.15, raw[[#This Row],[outbound_loss]])</f>
        <v>1</v>
      </c>
      <c r="K48">
        <f>IF(AND(raw[[#This Row],[inbound_win]]=1, raw[[#This Row],[total_matches]] &lt; 3), 0.85, raw[[#This Row],[inbound_win]])</f>
        <v>0</v>
      </c>
      <c r="L48">
        <f>raw[[#This Row],[ol2]]*raw[[#This Row],[total_matches]]</f>
        <v>1</v>
      </c>
      <c r="M48">
        <f>_xlfn.XLOOKUP(raw[[#This Row],[opponent]],Table4[Row Labels],Table4[Team loss weight],0) * raw[[#This Row],[inbound_win]]</f>
        <v>0</v>
      </c>
      <c r="N48">
        <f>_xlfn.XLOOKUP(raw[[#This Row],[team]],Table4[Row Labels],Table4[Team loss weight],0) * raw[[#This Row],[outbound_loss]]</f>
        <v>1.411764705882353</v>
      </c>
      <c r="O48">
        <f>raw[[#This Row],[cum_weight_add]]-raw[[#This Row],[cum_weight_loss]]</f>
        <v>-1.411764705882353</v>
      </c>
    </row>
    <row r="49" spans="1:15" x14ac:dyDescent="0.3">
      <c r="A49" t="s">
        <v>36</v>
      </c>
      <c r="B49" t="s">
        <v>2</v>
      </c>
      <c r="C49" t="str">
        <f>_xlfn.CONCAT(raw[[#This Row],[team]],raw[[#This Row],[opponent]])</f>
        <v>CanadaPakistan</v>
      </c>
      <c r="D49">
        <v>1</v>
      </c>
      <c r="E49">
        <v>0</v>
      </c>
      <c r="F49">
        <v>1</v>
      </c>
      <c r="G49">
        <v>0</v>
      </c>
      <c r="H49">
        <v>1</v>
      </c>
      <c r="I49">
        <f>1-raw[[#This Row],[outbound_loss]]</f>
        <v>0</v>
      </c>
      <c r="J49">
        <f>IF(AND(raw[[#This Row],[outbound_loss]]=0, raw[[#This Row],[total_matches]] &lt; 3), 0.15, raw[[#This Row],[outbound_loss]])</f>
        <v>1</v>
      </c>
      <c r="K49">
        <f>IF(AND(raw[[#This Row],[inbound_win]]=1, raw[[#This Row],[total_matches]] &lt; 3), 0.85, raw[[#This Row],[inbound_win]])</f>
        <v>0</v>
      </c>
      <c r="L49">
        <f>raw[[#This Row],[ol2]]*raw[[#This Row],[total_matches]]</f>
        <v>1</v>
      </c>
      <c r="M49">
        <f>_xlfn.XLOOKUP(raw[[#This Row],[opponent]],Table4[Row Labels],Table4[Team loss weight],0) * raw[[#This Row],[inbound_win]]</f>
        <v>0</v>
      </c>
      <c r="N49">
        <f>_xlfn.XLOOKUP(raw[[#This Row],[team]],Table4[Row Labels],Table4[Team loss weight],0) * raw[[#This Row],[outbound_loss]]</f>
        <v>1.411764705882353</v>
      </c>
      <c r="O49">
        <f>raw[[#This Row],[cum_weight_add]]-raw[[#This Row],[cum_weight_loss]]</f>
        <v>-1.411764705882353</v>
      </c>
    </row>
    <row r="50" spans="1:15" x14ac:dyDescent="0.3">
      <c r="A50" t="s">
        <v>36</v>
      </c>
      <c r="B50" t="s">
        <v>32</v>
      </c>
      <c r="C50" t="str">
        <f>_xlfn.CONCAT(raw[[#This Row],[team]],raw[[#This Row],[opponent]])</f>
        <v>CanadaScotland</v>
      </c>
      <c r="D50">
        <v>1</v>
      </c>
      <c r="E50">
        <v>0</v>
      </c>
      <c r="F50">
        <v>1</v>
      </c>
      <c r="G50">
        <v>0</v>
      </c>
      <c r="H50">
        <v>1</v>
      </c>
      <c r="I50">
        <f>1-raw[[#This Row],[outbound_loss]]</f>
        <v>0</v>
      </c>
      <c r="J50">
        <f>IF(AND(raw[[#This Row],[outbound_loss]]=0, raw[[#This Row],[total_matches]] &lt; 3), 0.15, raw[[#This Row],[outbound_loss]])</f>
        <v>1</v>
      </c>
      <c r="K50">
        <f>IF(AND(raw[[#This Row],[inbound_win]]=1, raw[[#This Row],[total_matches]] &lt; 3), 0.85, raw[[#This Row],[inbound_win]])</f>
        <v>0</v>
      </c>
      <c r="L50">
        <f>raw[[#This Row],[ol2]]*raw[[#This Row],[total_matches]]</f>
        <v>1</v>
      </c>
      <c r="M50">
        <f>_xlfn.XLOOKUP(raw[[#This Row],[opponent]],Table4[Row Labels],Table4[Team loss weight],0) * raw[[#This Row],[inbound_win]]</f>
        <v>0</v>
      </c>
      <c r="N50">
        <f>_xlfn.XLOOKUP(raw[[#This Row],[team]],Table4[Row Labels],Table4[Team loss weight],0) * raw[[#This Row],[outbound_loss]]</f>
        <v>1.411764705882353</v>
      </c>
      <c r="O50">
        <f>raw[[#This Row],[cum_weight_add]]-raw[[#This Row],[cum_weight_loss]]</f>
        <v>-1.411764705882353</v>
      </c>
    </row>
    <row r="51" spans="1:15" x14ac:dyDescent="0.3">
      <c r="A51" t="s">
        <v>36</v>
      </c>
      <c r="B51" t="s">
        <v>33</v>
      </c>
      <c r="C51" t="str">
        <f>_xlfn.CONCAT(raw[[#This Row],[team]],raw[[#This Row],[opponent]])</f>
        <v>CanadaSri Lanka</v>
      </c>
      <c r="D51">
        <v>1</v>
      </c>
      <c r="E51">
        <v>0</v>
      </c>
      <c r="F51">
        <v>1</v>
      </c>
      <c r="G51">
        <v>0</v>
      </c>
      <c r="H51">
        <v>1</v>
      </c>
      <c r="I51">
        <f>1-raw[[#This Row],[outbound_loss]]</f>
        <v>0</v>
      </c>
      <c r="J51">
        <f>IF(AND(raw[[#This Row],[outbound_loss]]=0, raw[[#This Row],[total_matches]] &lt; 3), 0.15, raw[[#This Row],[outbound_loss]])</f>
        <v>1</v>
      </c>
      <c r="K51">
        <f>IF(AND(raw[[#This Row],[inbound_win]]=1, raw[[#This Row],[total_matches]] &lt; 3), 0.85, raw[[#This Row],[inbound_win]])</f>
        <v>0</v>
      </c>
      <c r="L51">
        <f>raw[[#This Row],[ol2]]*raw[[#This Row],[total_matches]]</f>
        <v>1</v>
      </c>
      <c r="M51">
        <f>_xlfn.XLOOKUP(raw[[#This Row],[opponent]],Table4[Row Labels],Table4[Team loss weight],0) * raw[[#This Row],[inbound_win]]</f>
        <v>0</v>
      </c>
      <c r="N51">
        <f>_xlfn.XLOOKUP(raw[[#This Row],[team]],Table4[Row Labels],Table4[Team loss weight],0) * raw[[#This Row],[outbound_loss]]</f>
        <v>1.411764705882353</v>
      </c>
      <c r="O51">
        <f>raw[[#This Row],[cum_weight_add]]-raw[[#This Row],[cum_weight_loss]]</f>
        <v>-1.411764705882353</v>
      </c>
    </row>
    <row r="52" spans="1:15" x14ac:dyDescent="0.3">
      <c r="A52" t="s">
        <v>36</v>
      </c>
      <c r="B52" t="s">
        <v>35</v>
      </c>
      <c r="C52" t="str">
        <f>_xlfn.CONCAT(raw[[#This Row],[team]],raw[[#This Row],[opponent]])</f>
        <v>CanadaZimbabwe</v>
      </c>
      <c r="D52">
        <v>1</v>
      </c>
      <c r="E52">
        <v>0</v>
      </c>
      <c r="F52">
        <v>1</v>
      </c>
      <c r="G52">
        <v>0</v>
      </c>
      <c r="H52">
        <v>1</v>
      </c>
      <c r="I52">
        <f>1-raw[[#This Row],[outbound_loss]]</f>
        <v>0</v>
      </c>
      <c r="J52">
        <f>IF(AND(raw[[#This Row],[outbound_loss]]=0, raw[[#This Row],[total_matches]] &lt; 3), 0.15, raw[[#This Row],[outbound_loss]])</f>
        <v>1</v>
      </c>
      <c r="K52">
        <f>IF(AND(raw[[#This Row],[inbound_win]]=1, raw[[#This Row],[total_matches]] &lt; 3), 0.85, raw[[#This Row],[inbound_win]])</f>
        <v>0</v>
      </c>
      <c r="L52">
        <f>raw[[#This Row],[ol2]]*raw[[#This Row],[total_matches]]</f>
        <v>1</v>
      </c>
      <c r="M52">
        <f>_xlfn.XLOOKUP(raw[[#This Row],[opponent]],Table4[Row Labels],Table4[Team loss weight],0) * raw[[#This Row],[inbound_win]]</f>
        <v>0</v>
      </c>
      <c r="N52">
        <f>_xlfn.XLOOKUP(raw[[#This Row],[team]],Table4[Row Labels],Table4[Team loss weight],0) * raw[[#This Row],[outbound_loss]]</f>
        <v>1.411764705882353</v>
      </c>
      <c r="O52">
        <f>raw[[#This Row],[cum_weight_add]]-raw[[#This Row],[cum_weight_loss]]</f>
        <v>-1.411764705882353</v>
      </c>
    </row>
    <row r="53" spans="1:15" x14ac:dyDescent="0.3">
      <c r="A53" t="s">
        <v>5</v>
      </c>
      <c r="B53" t="s">
        <v>27</v>
      </c>
      <c r="C53" t="str">
        <f>_xlfn.CONCAT(raw[[#This Row],[team]],raw[[#This Row],[opponent]])</f>
        <v>EnglandAfghanistan</v>
      </c>
      <c r="D53">
        <v>2</v>
      </c>
      <c r="E53">
        <v>2</v>
      </c>
      <c r="F53">
        <v>0</v>
      </c>
      <c r="G53">
        <v>0</v>
      </c>
      <c r="H53">
        <v>0</v>
      </c>
      <c r="I53">
        <f>1-raw[[#This Row],[outbound_loss]]</f>
        <v>1</v>
      </c>
      <c r="J53">
        <f>IF(AND(raw[[#This Row],[outbound_loss]]=0, raw[[#This Row],[total_matches]] &lt; 3), 0.15, raw[[#This Row],[outbound_loss]])</f>
        <v>0.15</v>
      </c>
      <c r="K53">
        <f>IF(AND(raw[[#This Row],[inbound_win]]=1, raw[[#This Row],[total_matches]] &lt; 3), 0.85, raw[[#This Row],[inbound_win]])</f>
        <v>0.85</v>
      </c>
      <c r="L53">
        <f>raw[[#This Row],[ol2]]*raw[[#This Row],[total_matches]]</f>
        <v>0.3</v>
      </c>
      <c r="M53">
        <f>_xlfn.XLOOKUP(raw[[#This Row],[opponent]],Table4[Row Labels],Table4[Team loss weight],0) * raw[[#This Row],[inbound_win]]</f>
        <v>8.1415929203539825</v>
      </c>
      <c r="N53">
        <f>_xlfn.XLOOKUP(raw[[#This Row],[team]],Table4[Row Labels],Table4[Team loss weight],0) * raw[[#This Row],[outbound_loss]]</f>
        <v>0</v>
      </c>
      <c r="O53">
        <f>raw[[#This Row],[cum_weight_add]]-raw[[#This Row],[cum_weight_loss]]</f>
        <v>8.1415929203539825</v>
      </c>
    </row>
    <row r="54" spans="1:15" x14ac:dyDescent="0.3">
      <c r="A54" t="s">
        <v>5</v>
      </c>
      <c r="B54" t="s">
        <v>1</v>
      </c>
      <c r="C54" t="str">
        <f>_xlfn.CONCAT(raw[[#This Row],[team]],raw[[#This Row],[opponent]])</f>
        <v>EnglandAustralia</v>
      </c>
      <c r="D54">
        <v>45</v>
      </c>
      <c r="E54">
        <v>22</v>
      </c>
      <c r="F54">
        <v>23</v>
      </c>
      <c r="G54">
        <v>0</v>
      </c>
      <c r="H54">
        <v>0.51</v>
      </c>
      <c r="I54">
        <f>1-raw[[#This Row],[outbound_loss]]</f>
        <v>0.49</v>
      </c>
      <c r="J54">
        <f>IF(AND(raw[[#This Row],[outbound_loss]]=0, raw[[#This Row],[total_matches]] &lt; 3), 0.15, raw[[#This Row],[outbound_loss]])</f>
        <v>0.51</v>
      </c>
      <c r="K54">
        <f>IF(AND(raw[[#This Row],[inbound_win]]=1, raw[[#This Row],[total_matches]] &lt; 3), 0.85, raw[[#This Row],[inbound_win]])</f>
        <v>0.49</v>
      </c>
      <c r="L54">
        <f>raw[[#This Row],[ol2]]*raw[[#This Row],[total_matches]]</f>
        <v>22.95</v>
      </c>
      <c r="M54">
        <f>_xlfn.XLOOKUP(raw[[#This Row],[opponent]],Table4[Row Labels],Table4[Team loss weight],0) * raw[[#This Row],[inbound_win]]</f>
        <v>25.490566037735849</v>
      </c>
      <c r="N54">
        <f>_xlfn.XLOOKUP(raw[[#This Row],[team]],Table4[Row Labels],Table4[Team loss weight],0) * raw[[#This Row],[outbound_loss]]</f>
        <v>26.568062827225134</v>
      </c>
      <c r="O54">
        <f>raw[[#This Row],[cum_weight_add]]-raw[[#This Row],[cum_weight_loss]]</f>
        <v>-1.0774967894892846</v>
      </c>
    </row>
    <row r="55" spans="1:15" x14ac:dyDescent="0.3">
      <c r="A55" t="s">
        <v>5</v>
      </c>
      <c r="B55" t="s">
        <v>28</v>
      </c>
      <c r="C55" t="str">
        <f>_xlfn.CONCAT(raw[[#This Row],[team]],raw[[#This Row],[opponent]])</f>
        <v>EnglandBangladesh</v>
      </c>
      <c r="D55">
        <v>7</v>
      </c>
      <c r="E55">
        <v>4</v>
      </c>
      <c r="F55">
        <v>3</v>
      </c>
      <c r="G55">
        <v>0</v>
      </c>
      <c r="H55">
        <v>0.43</v>
      </c>
      <c r="I55">
        <f>1-raw[[#This Row],[outbound_loss]]</f>
        <v>0.57000000000000006</v>
      </c>
      <c r="J55">
        <f>IF(AND(raw[[#This Row],[outbound_loss]]=0, raw[[#This Row],[total_matches]] &lt; 3), 0.15, raw[[#This Row],[outbound_loss]])</f>
        <v>0.43</v>
      </c>
      <c r="K55">
        <f>IF(AND(raw[[#This Row],[inbound_win]]=1, raw[[#This Row],[total_matches]] &lt; 3), 0.85, raw[[#This Row],[inbound_win]])</f>
        <v>0.57000000000000006</v>
      </c>
      <c r="L55">
        <f>raw[[#This Row],[ol2]]*raw[[#This Row],[total_matches]]</f>
        <v>3.01</v>
      </c>
      <c r="M55">
        <f>_xlfn.XLOOKUP(raw[[#This Row],[opponent]],Table4[Row Labels],Table4[Team loss weight],0) * raw[[#This Row],[inbound_win]]</f>
        <v>12.033333333333335</v>
      </c>
      <c r="N55">
        <f>_xlfn.XLOOKUP(raw[[#This Row],[team]],Table4[Row Labels],Table4[Team loss weight],0) * raw[[#This Row],[outbound_loss]]</f>
        <v>22.400523560209425</v>
      </c>
      <c r="O55">
        <f>raw[[#This Row],[cum_weight_add]]-raw[[#This Row],[cum_weight_loss]]</f>
        <v>-10.36719022687609</v>
      </c>
    </row>
    <row r="56" spans="1:15" x14ac:dyDescent="0.3">
      <c r="A56" t="s">
        <v>5</v>
      </c>
      <c r="B56" t="s">
        <v>0</v>
      </c>
      <c r="C56" t="str">
        <f>_xlfn.CONCAT(raw[[#This Row],[team]],raw[[#This Row],[opponent]])</f>
        <v>EnglandIndia</v>
      </c>
      <c r="D56">
        <v>29</v>
      </c>
      <c r="E56">
        <v>12</v>
      </c>
      <c r="F56">
        <v>15</v>
      </c>
      <c r="G56">
        <v>2</v>
      </c>
      <c r="H56">
        <v>0.52</v>
      </c>
      <c r="I56">
        <f>1-raw[[#This Row],[outbound_loss]]</f>
        <v>0.48</v>
      </c>
      <c r="J56">
        <f>IF(AND(raw[[#This Row],[outbound_loss]]=0, raw[[#This Row],[total_matches]] &lt; 3), 0.15, raw[[#This Row],[outbound_loss]])</f>
        <v>0.52</v>
      </c>
      <c r="K56">
        <f>IF(AND(raw[[#This Row],[inbound_win]]=1, raw[[#This Row],[total_matches]] &lt; 3), 0.85, raw[[#This Row],[inbound_win]])</f>
        <v>0.48</v>
      </c>
      <c r="L56">
        <f>raw[[#This Row],[ol2]]*raw[[#This Row],[total_matches]]</f>
        <v>15.08</v>
      </c>
      <c r="M56">
        <f>_xlfn.XLOOKUP(raw[[#This Row],[opponent]],Table4[Row Labels],Table4[Team loss weight],0) * raw[[#This Row],[inbound_win]]</f>
        <v>30.896551724137932</v>
      </c>
      <c r="N56">
        <f>_xlfn.XLOOKUP(raw[[#This Row],[team]],Table4[Row Labels],Table4[Team loss weight],0) * raw[[#This Row],[outbound_loss]]</f>
        <v>27.089005235602098</v>
      </c>
      <c r="O56">
        <f>raw[[#This Row],[cum_weight_add]]-raw[[#This Row],[cum_weight_loss]]</f>
        <v>3.8075464885358343</v>
      </c>
    </row>
    <row r="57" spans="1:15" x14ac:dyDescent="0.3">
      <c r="A57" t="s">
        <v>5</v>
      </c>
      <c r="B57" t="s">
        <v>30</v>
      </c>
      <c r="C57" t="str">
        <f>_xlfn.CONCAT(raw[[#This Row],[team]],raw[[#This Row],[opponent]])</f>
        <v>EnglandIreland</v>
      </c>
      <c r="D57">
        <v>9</v>
      </c>
      <c r="E57">
        <v>7</v>
      </c>
      <c r="F57">
        <v>2</v>
      </c>
      <c r="G57">
        <v>0</v>
      </c>
      <c r="H57">
        <v>0.22</v>
      </c>
      <c r="I57">
        <f>1-raw[[#This Row],[outbound_loss]]</f>
        <v>0.78</v>
      </c>
      <c r="J57">
        <f>IF(AND(raw[[#This Row],[outbound_loss]]=0, raw[[#This Row],[total_matches]] &lt; 3), 0.15, raw[[#This Row],[outbound_loss]])</f>
        <v>0.22</v>
      </c>
      <c r="K57">
        <f>IF(AND(raw[[#This Row],[inbound_win]]=1, raw[[#This Row],[total_matches]] &lt; 3), 0.85, raw[[#This Row],[inbound_win]])</f>
        <v>0.78</v>
      </c>
      <c r="L57">
        <f>raw[[#This Row],[ol2]]*raw[[#This Row],[total_matches]]</f>
        <v>1.98</v>
      </c>
      <c r="M57">
        <f>_xlfn.XLOOKUP(raw[[#This Row],[opponent]],Table4[Row Labels],Table4[Team loss weight],0) * raw[[#This Row],[inbound_win]]</f>
        <v>6.5684210526315789</v>
      </c>
      <c r="N57">
        <f>_xlfn.XLOOKUP(raw[[#This Row],[team]],Table4[Row Labels],Table4[Team loss weight],0) * raw[[#This Row],[outbound_loss]]</f>
        <v>11.460732984293195</v>
      </c>
      <c r="O57">
        <f>raw[[#This Row],[cum_weight_add]]-raw[[#This Row],[cum_weight_loss]]</f>
        <v>-4.8923119316616157</v>
      </c>
    </row>
    <row r="58" spans="1:15" x14ac:dyDescent="0.3">
      <c r="A58" t="s">
        <v>5</v>
      </c>
      <c r="B58" t="s">
        <v>31</v>
      </c>
      <c r="C58" t="str">
        <f>_xlfn.CONCAT(raw[[#This Row],[team]],raw[[#This Row],[opponent]])</f>
        <v>EnglandNetherlands</v>
      </c>
      <c r="D58">
        <v>1</v>
      </c>
      <c r="E58">
        <v>1</v>
      </c>
      <c r="F58">
        <v>0</v>
      </c>
      <c r="G58">
        <v>0</v>
      </c>
      <c r="H58">
        <v>0</v>
      </c>
      <c r="I58">
        <f>1-raw[[#This Row],[outbound_loss]]</f>
        <v>1</v>
      </c>
      <c r="J58">
        <f>IF(AND(raw[[#This Row],[outbound_loss]]=0, raw[[#This Row],[total_matches]] &lt; 3), 0.15, raw[[#This Row],[outbound_loss]])</f>
        <v>0.15</v>
      </c>
      <c r="K58">
        <f>IF(AND(raw[[#This Row],[inbound_win]]=1, raw[[#This Row],[total_matches]] &lt; 3), 0.85, raw[[#This Row],[inbound_win]])</f>
        <v>0.85</v>
      </c>
      <c r="L58">
        <f>raw[[#This Row],[ol2]]*raw[[#This Row],[total_matches]]</f>
        <v>0.15</v>
      </c>
      <c r="M58">
        <f>_xlfn.XLOOKUP(raw[[#This Row],[opponent]],Table4[Row Labels],Table4[Team loss weight],0) * raw[[#This Row],[inbound_win]]</f>
        <v>1.6568047337278105</v>
      </c>
      <c r="N58">
        <f>_xlfn.XLOOKUP(raw[[#This Row],[team]],Table4[Row Labels],Table4[Team loss weight],0) * raw[[#This Row],[outbound_loss]]</f>
        <v>0</v>
      </c>
      <c r="O58">
        <f>raw[[#This Row],[cum_weight_add]]-raw[[#This Row],[cum_weight_loss]]</f>
        <v>1.6568047337278105</v>
      </c>
    </row>
    <row r="59" spans="1:15" x14ac:dyDescent="0.3">
      <c r="A59" t="s">
        <v>5</v>
      </c>
      <c r="B59" t="s">
        <v>3</v>
      </c>
      <c r="C59" t="str">
        <f>_xlfn.CONCAT(raw[[#This Row],[team]],raw[[#This Row],[opponent]])</f>
        <v>EnglandNew Zealand</v>
      </c>
      <c r="D59">
        <v>21</v>
      </c>
      <c r="E59">
        <v>12</v>
      </c>
      <c r="F59">
        <v>8</v>
      </c>
      <c r="G59">
        <v>1</v>
      </c>
      <c r="H59">
        <v>0.38</v>
      </c>
      <c r="I59">
        <f>1-raw[[#This Row],[outbound_loss]]</f>
        <v>0.62</v>
      </c>
      <c r="J59">
        <f>IF(AND(raw[[#This Row],[outbound_loss]]=0, raw[[#This Row],[total_matches]] &lt; 3), 0.15, raw[[#This Row],[outbound_loss]])</f>
        <v>0.38</v>
      </c>
      <c r="K59">
        <f>IF(AND(raw[[#This Row],[inbound_win]]=1, raw[[#This Row],[total_matches]] &lt; 3), 0.85, raw[[#This Row],[inbound_win]])</f>
        <v>0.62</v>
      </c>
      <c r="L59">
        <f>raw[[#This Row],[ol2]]*raw[[#This Row],[total_matches]]</f>
        <v>7.98</v>
      </c>
      <c r="M59">
        <f>_xlfn.XLOOKUP(raw[[#This Row],[opponent]],Table4[Row Labels],Table4[Team loss weight],0) * raw[[#This Row],[inbound_win]]</f>
        <v>22.325379609544473</v>
      </c>
      <c r="N59">
        <f>_xlfn.XLOOKUP(raw[[#This Row],[team]],Table4[Row Labels],Table4[Team loss weight],0) * raw[[#This Row],[outbound_loss]]</f>
        <v>19.795811518324609</v>
      </c>
      <c r="O59">
        <f>raw[[#This Row],[cum_weight_add]]-raw[[#This Row],[cum_weight_loss]]</f>
        <v>2.5295680912198648</v>
      </c>
    </row>
    <row r="60" spans="1:15" x14ac:dyDescent="0.3">
      <c r="A60" t="s">
        <v>5</v>
      </c>
      <c r="B60" t="s">
        <v>2</v>
      </c>
      <c r="C60" t="str">
        <f>_xlfn.CONCAT(raw[[#This Row],[team]],raw[[#This Row],[opponent]])</f>
        <v>EnglandPakistan</v>
      </c>
      <c r="D60">
        <v>19</v>
      </c>
      <c r="E60">
        <v>15</v>
      </c>
      <c r="F60">
        <v>4</v>
      </c>
      <c r="G60">
        <v>0</v>
      </c>
      <c r="H60">
        <v>0.21</v>
      </c>
      <c r="I60">
        <f>1-raw[[#This Row],[outbound_loss]]</f>
        <v>0.79</v>
      </c>
      <c r="J60">
        <f>IF(AND(raw[[#This Row],[outbound_loss]]=0, raw[[#This Row],[total_matches]] &lt; 3), 0.15, raw[[#This Row],[outbound_loss]])</f>
        <v>0.21</v>
      </c>
      <c r="K60">
        <f>IF(AND(raw[[#This Row],[inbound_win]]=1, raw[[#This Row],[total_matches]] &lt; 3), 0.85, raw[[#This Row],[inbound_win]])</f>
        <v>0.79</v>
      </c>
      <c r="L60">
        <f>raw[[#This Row],[ol2]]*raw[[#This Row],[total_matches]]</f>
        <v>3.9899999999999998</v>
      </c>
      <c r="M60">
        <f>_xlfn.XLOOKUP(raw[[#This Row],[opponent]],Table4[Row Labels],Table4[Team loss weight],0) * raw[[#This Row],[inbound_win]]</f>
        <v>28.111313868613149</v>
      </c>
      <c r="N60">
        <f>_xlfn.XLOOKUP(raw[[#This Row],[team]],Table4[Row Labels],Table4[Team loss weight],0) * raw[[#This Row],[outbound_loss]]</f>
        <v>10.939790575916231</v>
      </c>
      <c r="O60">
        <f>raw[[#This Row],[cum_weight_add]]-raw[[#This Row],[cum_weight_loss]]</f>
        <v>17.171523292696918</v>
      </c>
    </row>
    <row r="61" spans="1:15" x14ac:dyDescent="0.3">
      <c r="A61" t="s">
        <v>5</v>
      </c>
      <c r="B61" t="s">
        <v>32</v>
      </c>
      <c r="C61" t="str">
        <f>_xlfn.CONCAT(raw[[#This Row],[team]],raw[[#This Row],[opponent]])</f>
        <v>EnglandScotland</v>
      </c>
      <c r="D61">
        <v>2</v>
      </c>
      <c r="E61">
        <v>2</v>
      </c>
      <c r="F61">
        <v>0</v>
      </c>
      <c r="G61">
        <v>0</v>
      </c>
      <c r="H61">
        <v>0</v>
      </c>
      <c r="I61">
        <f>1-raw[[#This Row],[outbound_loss]]</f>
        <v>1</v>
      </c>
      <c r="J61">
        <f>IF(AND(raw[[#This Row],[outbound_loss]]=0, raw[[#This Row],[total_matches]] &lt; 3), 0.15, raw[[#This Row],[outbound_loss]])</f>
        <v>0.15</v>
      </c>
      <c r="K61">
        <f>IF(AND(raw[[#This Row],[inbound_win]]=1, raw[[#This Row],[total_matches]] &lt; 3), 0.85, raw[[#This Row],[inbound_win]])</f>
        <v>0.85</v>
      </c>
      <c r="L61">
        <f>raw[[#This Row],[ol2]]*raw[[#This Row],[total_matches]]</f>
        <v>0.3</v>
      </c>
      <c r="M61">
        <f>_xlfn.XLOOKUP(raw[[#This Row],[opponent]],Table4[Row Labels],Table4[Team loss weight],0) * raw[[#This Row],[inbound_win]]</f>
        <v>4.0035587188612096</v>
      </c>
      <c r="N61">
        <f>_xlfn.XLOOKUP(raw[[#This Row],[team]],Table4[Row Labels],Table4[Team loss weight],0) * raw[[#This Row],[outbound_loss]]</f>
        <v>0</v>
      </c>
      <c r="O61">
        <f>raw[[#This Row],[cum_weight_add]]-raw[[#This Row],[cum_weight_loss]]</f>
        <v>4.0035587188612096</v>
      </c>
    </row>
    <row r="62" spans="1:15" x14ac:dyDescent="0.3">
      <c r="A62" t="s">
        <v>5</v>
      </c>
      <c r="B62" t="s">
        <v>4</v>
      </c>
      <c r="C62" t="str">
        <f>_xlfn.CONCAT(raw[[#This Row],[team]],raw[[#This Row],[opponent]])</f>
        <v>EnglandSouth Africa</v>
      </c>
      <c r="D62">
        <v>17</v>
      </c>
      <c r="E62">
        <v>10</v>
      </c>
      <c r="F62">
        <v>7</v>
      </c>
      <c r="G62">
        <v>0</v>
      </c>
      <c r="H62">
        <v>0.41</v>
      </c>
      <c r="I62">
        <f>1-raw[[#This Row],[outbound_loss]]</f>
        <v>0.59000000000000008</v>
      </c>
      <c r="J62">
        <f>IF(AND(raw[[#This Row],[outbound_loss]]=0, raw[[#This Row],[total_matches]] &lt; 3), 0.15, raw[[#This Row],[outbound_loss]])</f>
        <v>0.41</v>
      </c>
      <c r="K62">
        <f>IF(AND(raw[[#This Row],[inbound_win]]=1, raw[[#This Row],[total_matches]] &lt; 3), 0.85, raw[[#This Row],[inbound_win]])</f>
        <v>0.59000000000000008</v>
      </c>
      <c r="L62">
        <f>raw[[#This Row],[ol2]]*raw[[#This Row],[total_matches]]</f>
        <v>6.97</v>
      </c>
      <c r="M62">
        <f>_xlfn.XLOOKUP(raw[[#This Row],[opponent]],Table4[Row Labels],Table4[Team loss weight],0) * raw[[#This Row],[inbound_win]]</f>
        <v>26.690476190476197</v>
      </c>
      <c r="N62">
        <f>_xlfn.XLOOKUP(raw[[#This Row],[team]],Table4[Row Labels],Table4[Team loss weight],0) * raw[[#This Row],[outbound_loss]]</f>
        <v>21.358638743455497</v>
      </c>
      <c r="O62">
        <f>raw[[#This Row],[cum_weight_add]]-raw[[#This Row],[cum_weight_loss]]</f>
        <v>5.3318374470206997</v>
      </c>
    </row>
    <row r="63" spans="1:15" x14ac:dyDescent="0.3">
      <c r="A63" t="s">
        <v>5</v>
      </c>
      <c r="B63" t="s">
        <v>33</v>
      </c>
      <c r="C63" t="str">
        <f>_xlfn.CONCAT(raw[[#This Row],[team]],raw[[#This Row],[opponent]])</f>
        <v>EnglandSri Lanka</v>
      </c>
      <c r="D63">
        <v>29</v>
      </c>
      <c r="E63">
        <v>13</v>
      </c>
      <c r="F63">
        <v>15</v>
      </c>
      <c r="G63">
        <v>1</v>
      </c>
      <c r="H63">
        <v>0.52</v>
      </c>
      <c r="I63">
        <f>1-raw[[#This Row],[outbound_loss]]</f>
        <v>0.48</v>
      </c>
      <c r="J63">
        <f>IF(AND(raw[[#This Row],[outbound_loss]]=0, raw[[#This Row],[total_matches]] &lt; 3), 0.15, raw[[#This Row],[outbound_loss]])</f>
        <v>0.52</v>
      </c>
      <c r="K63">
        <f>IF(AND(raw[[#This Row],[inbound_win]]=1, raw[[#This Row],[total_matches]] &lt; 3), 0.85, raw[[#This Row],[inbound_win]])</f>
        <v>0.48</v>
      </c>
      <c r="L63">
        <f>raw[[#This Row],[ol2]]*raw[[#This Row],[total_matches]]</f>
        <v>15.08</v>
      </c>
      <c r="M63">
        <f>_xlfn.XLOOKUP(raw[[#This Row],[opponent]],Table4[Row Labels],Table4[Team loss weight],0) * raw[[#This Row],[inbound_win]]</f>
        <v>19.516483516483511</v>
      </c>
      <c r="N63">
        <f>_xlfn.XLOOKUP(raw[[#This Row],[team]],Table4[Row Labels],Table4[Team loss weight],0) * raw[[#This Row],[outbound_loss]]</f>
        <v>27.089005235602098</v>
      </c>
      <c r="O63">
        <f>raw[[#This Row],[cum_weight_add]]-raw[[#This Row],[cum_weight_loss]]</f>
        <v>-7.572521719118587</v>
      </c>
    </row>
    <row r="64" spans="1:15" x14ac:dyDescent="0.3">
      <c r="A64" t="s">
        <v>5</v>
      </c>
      <c r="B64" t="s">
        <v>6</v>
      </c>
      <c r="C64" t="str">
        <f>_xlfn.CONCAT(raw[[#This Row],[team]],raw[[#This Row],[opponent]])</f>
        <v>EnglandWest Indies</v>
      </c>
      <c r="D64">
        <v>18</v>
      </c>
      <c r="E64">
        <v>15</v>
      </c>
      <c r="F64">
        <v>3</v>
      </c>
      <c r="G64">
        <v>0</v>
      </c>
      <c r="H64">
        <v>0.17</v>
      </c>
      <c r="I64">
        <f>1-raw[[#This Row],[outbound_loss]]</f>
        <v>0.83</v>
      </c>
      <c r="J64">
        <f>IF(AND(raw[[#This Row],[outbound_loss]]=0, raw[[#This Row],[total_matches]] &lt; 3), 0.15, raw[[#This Row],[outbound_loss]])</f>
        <v>0.17</v>
      </c>
      <c r="K64">
        <f>IF(AND(raw[[#This Row],[inbound_win]]=1, raw[[#This Row],[total_matches]] &lt; 3), 0.85, raw[[#This Row],[inbound_win]])</f>
        <v>0.83</v>
      </c>
      <c r="L64">
        <f>raw[[#This Row],[ol2]]*raw[[#This Row],[total_matches]]</f>
        <v>3.06</v>
      </c>
      <c r="M64">
        <f>_xlfn.XLOOKUP(raw[[#This Row],[opponent]],Table4[Row Labels],Table4[Team loss weight],0) * raw[[#This Row],[inbound_win]]</f>
        <v>21.764444444444443</v>
      </c>
      <c r="N64">
        <f>_xlfn.XLOOKUP(raw[[#This Row],[team]],Table4[Row Labels],Table4[Team loss weight],0) * raw[[#This Row],[outbound_loss]]</f>
        <v>8.856020942408378</v>
      </c>
      <c r="O64">
        <f>raw[[#This Row],[cum_weight_add]]-raw[[#This Row],[cum_weight_loss]]</f>
        <v>12.908423502036065</v>
      </c>
    </row>
    <row r="65" spans="1:15" x14ac:dyDescent="0.3">
      <c r="A65" t="s">
        <v>29</v>
      </c>
      <c r="B65" t="s">
        <v>27</v>
      </c>
      <c r="C65" t="str">
        <f>_xlfn.CONCAT(raw[[#This Row],[team]],raw[[#This Row],[opponent]])</f>
        <v>Hong KongAfghanistan</v>
      </c>
      <c r="D65">
        <v>1</v>
      </c>
      <c r="E65">
        <v>1</v>
      </c>
      <c r="F65">
        <v>0</v>
      </c>
      <c r="G65">
        <v>0</v>
      </c>
      <c r="H65">
        <v>0</v>
      </c>
      <c r="I65">
        <f>1-raw[[#This Row],[outbound_loss]]</f>
        <v>1</v>
      </c>
      <c r="J65">
        <f>IF(AND(raw[[#This Row],[outbound_loss]]=0, raw[[#This Row],[total_matches]] &lt; 3), 0.15, raw[[#This Row],[outbound_loss]])</f>
        <v>0.15</v>
      </c>
      <c r="K65">
        <f>IF(AND(raw[[#This Row],[inbound_win]]=1, raw[[#This Row],[total_matches]] &lt; 3), 0.85, raw[[#This Row],[inbound_win]])</f>
        <v>0.85</v>
      </c>
      <c r="L65">
        <f>raw[[#This Row],[ol2]]*raw[[#This Row],[total_matches]]</f>
        <v>0.15</v>
      </c>
      <c r="M65">
        <f>_xlfn.XLOOKUP(raw[[#This Row],[opponent]],Table4[Row Labels],Table4[Team loss weight],0) * raw[[#This Row],[inbound_win]]</f>
        <v>8.1415929203539825</v>
      </c>
      <c r="N65">
        <f>_xlfn.XLOOKUP(raw[[#This Row],[team]],Table4[Row Labels],Table4[Team loss weight],0) * raw[[#This Row],[outbound_loss]]</f>
        <v>0</v>
      </c>
      <c r="O65">
        <f>raw[[#This Row],[cum_weight_add]]-raw[[#This Row],[cum_weight_loss]]</f>
        <v>8.1415929203539825</v>
      </c>
    </row>
    <row r="66" spans="1:15" x14ac:dyDescent="0.3">
      <c r="A66" t="s">
        <v>29</v>
      </c>
      <c r="B66" t="s">
        <v>0</v>
      </c>
      <c r="C66" t="str">
        <f>_xlfn.CONCAT(raw[[#This Row],[team]],raw[[#This Row],[opponent]])</f>
        <v>Hong KongIndia</v>
      </c>
      <c r="D66">
        <v>1</v>
      </c>
      <c r="E66">
        <v>0</v>
      </c>
      <c r="F66">
        <v>1</v>
      </c>
      <c r="G66">
        <v>0</v>
      </c>
      <c r="H66">
        <v>1</v>
      </c>
      <c r="I66">
        <f>1-raw[[#This Row],[outbound_loss]]</f>
        <v>0</v>
      </c>
      <c r="J66">
        <f>IF(AND(raw[[#This Row],[outbound_loss]]=0, raw[[#This Row],[total_matches]] &lt; 3), 0.15, raw[[#This Row],[outbound_loss]])</f>
        <v>1</v>
      </c>
      <c r="K66">
        <f>IF(AND(raw[[#This Row],[inbound_win]]=1, raw[[#This Row],[total_matches]] &lt; 3), 0.85, raw[[#This Row],[inbound_win]])</f>
        <v>0</v>
      </c>
      <c r="L66">
        <f>raw[[#This Row],[ol2]]*raw[[#This Row],[total_matches]]</f>
        <v>1</v>
      </c>
      <c r="M66">
        <f>_xlfn.XLOOKUP(raw[[#This Row],[opponent]],Table4[Row Labels],Table4[Team loss weight],0) * raw[[#This Row],[inbound_win]]</f>
        <v>0</v>
      </c>
      <c r="N66">
        <f>_xlfn.XLOOKUP(raw[[#This Row],[team]],Table4[Row Labels],Table4[Team loss weight],0) * raw[[#This Row],[outbound_loss]]</f>
        <v>3.0674846625766872</v>
      </c>
      <c r="O66">
        <f>raw[[#This Row],[cum_weight_add]]-raw[[#This Row],[cum_weight_loss]]</f>
        <v>-3.0674846625766872</v>
      </c>
    </row>
    <row r="67" spans="1:15" x14ac:dyDescent="0.3">
      <c r="A67" t="s">
        <v>29</v>
      </c>
      <c r="B67" t="s">
        <v>2</v>
      </c>
      <c r="C67" t="str">
        <f>_xlfn.CONCAT(raw[[#This Row],[team]],raw[[#This Row],[opponent]])</f>
        <v>Hong KongPakistan</v>
      </c>
      <c r="D67">
        <v>1</v>
      </c>
      <c r="E67">
        <v>0</v>
      </c>
      <c r="F67">
        <v>1</v>
      </c>
      <c r="G67">
        <v>0</v>
      </c>
      <c r="H67">
        <v>1</v>
      </c>
      <c r="I67">
        <f>1-raw[[#This Row],[outbound_loss]]</f>
        <v>0</v>
      </c>
      <c r="J67">
        <f>IF(AND(raw[[#This Row],[outbound_loss]]=0, raw[[#This Row],[total_matches]] &lt; 3), 0.15, raw[[#This Row],[outbound_loss]])</f>
        <v>1</v>
      </c>
      <c r="K67">
        <f>IF(AND(raw[[#This Row],[inbound_win]]=1, raw[[#This Row],[total_matches]] &lt; 3), 0.85, raw[[#This Row],[inbound_win]])</f>
        <v>0</v>
      </c>
      <c r="L67">
        <f>raw[[#This Row],[ol2]]*raw[[#This Row],[total_matches]]</f>
        <v>1</v>
      </c>
      <c r="M67">
        <f>_xlfn.XLOOKUP(raw[[#This Row],[opponent]],Table4[Row Labels],Table4[Team loss weight],0) * raw[[#This Row],[inbound_win]]</f>
        <v>0</v>
      </c>
      <c r="N67">
        <f>_xlfn.XLOOKUP(raw[[#This Row],[team]],Table4[Row Labels],Table4[Team loss weight],0) * raw[[#This Row],[outbound_loss]]</f>
        <v>3.0674846625766872</v>
      </c>
      <c r="O67">
        <f>raw[[#This Row],[cum_weight_add]]-raw[[#This Row],[cum_weight_loss]]</f>
        <v>-3.0674846625766872</v>
      </c>
    </row>
    <row r="68" spans="1:15" x14ac:dyDescent="0.3">
      <c r="A68" t="s">
        <v>29</v>
      </c>
      <c r="B68" t="s">
        <v>38</v>
      </c>
      <c r="C68" t="str">
        <f>_xlfn.CONCAT(raw[[#This Row],[team]],raw[[#This Row],[opponent]])</f>
        <v>Hong KongPapua New Guinea</v>
      </c>
      <c r="D68">
        <v>5</v>
      </c>
      <c r="E68">
        <v>3</v>
      </c>
      <c r="F68">
        <v>2</v>
      </c>
      <c r="G68">
        <v>0</v>
      </c>
      <c r="H68">
        <v>0.4</v>
      </c>
      <c r="I68">
        <f>1-raw[[#This Row],[outbound_loss]]</f>
        <v>0.6</v>
      </c>
      <c r="J68">
        <f>IF(AND(raw[[#This Row],[outbound_loss]]=0, raw[[#This Row],[total_matches]] &lt; 3), 0.15, raw[[#This Row],[outbound_loss]])</f>
        <v>0.4</v>
      </c>
      <c r="K68">
        <f>IF(AND(raw[[#This Row],[inbound_win]]=1, raw[[#This Row],[total_matches]] &lt; 3), 0.85, raw[[#This Row],[inbound_win]])</f>
        <v>0.6</v>
      </c>
      <c r="L68">
        <f>raw[[#This Row],[ol2]]*raw[[#This Row],[total_matches]]</f>
        <v>2</v>
      </c>
      <c r="M68">
        <f>_xlfn.XLOOKUP(raw[[#This Row],[opponent]],Table4[Row Labels],Table4[Team loss weight],0) * raw[[#This Row],[inbound_win]]</f>
        <v>1.6426512968299711</v>
      </c>
      <c r="N68">
        <f>_xlfn.XLOOKUP(raw[[#This Row],[team]],Table4[Row Labels],Table4[Team loss weight],0) * raw[[#This Row],[outbound_loss]]</f>
        <v>1.2269938650306749</v>
      </c>
      <c r="O68">
        <f>raw[[#This Row],[cum_weight_add]]-raw[[#This Row],[cum_weight_loss]]</f>
        <v>0.41565743179929626</v>
      </c>
    </row>
    <row r="69" spans="1:15" x14ac:dyDescent="0.3">
      <c r="A69" t="s">
        <v>29</v>
      </c>
      <c r="B69" t="s">
        <v>32</v>
      </c>
      <c r="C69" t="str">
        <f>_xlfn.CONCAT(raw[[#This Row],[team]],raw[[#This Row],[opponent]])</f>
        <v>Hong KongScotland</v>
      </c>
      <c r="D69">
        <v>3</v>
      </c>
      <c r="E69">
        <v>1</v>
      </c>
      <c r="F69">
        <v>2</v>
      </c>
      <c r="G69">
        <v>0</v>
      </c>
      <c r="H69">
        <v>0.67</v>
      </c>
      <c r="I69">
        <f>1-raw[[#This Row],[outbound_loss]]</f>
        <v>0.32999999999999996</v>
      </c>
      <c r="J69">
        <f>IF(AND(raw[[#This Row],[outbound_loss]]=0, raw[[#This Row],[total_matches]] &lt; 3), 0.15, raw[[#This Row],[outbound_loss]])</f>
        <v>0.67</v>
      </c>
      <c r="K69">
        <f>IF(AND(raw[[#This Row],[inbound_win]]=1, raw[[#This Row],[total_matches]] &lt; 3), 0.85, raw[[#This Row],[inbound_win]])</f>
        <v>0.32999999999999996</v>
      </c>
      <c r="L69">
        <f>raw[[#This Row],[ol2]]*raw[[#This Row],[total_matches]]</f>
        <v>2.0100000000000002</v>
      </c>
      <c r="M69">
        <f>_xlfn.XLOOKUP(raw[[#This Row],[opponent]],Table4[Row Labels],Table4[Team loss weight],0) * raw[[#This Row],[inbound_win]]</f>
        <v>1.3211743772241991</v>
      </c>
      <c r="N69">
        <f>_xlfn.XLOOKUP(raw[[#This Row],[team]],Table4[Row Labels],Table4[Team loss weight],0) * raw[[#This Row],[outbound_loss]]</f>
        <v>2.0552147239263805</v>
      </c>
      <c r="O69">
        <f>raw[[#This Row],[cum_weight_add]]-raw[[#This Row],[cum_weight_loss]]</f>
        <v>-0.73404034670218143</v>
      </c>
    </row>
    <row r="70" spans="1:15" x14ac:dyDescent="0.3">
      <c r="A70" t="s">
        <v>29</v>
      </c>
      <c r="B70" t="s">
        <v>34</v>
      </c>
      <c r="C70" t="str">
        <f>_xlfn.CONCAT(raw[[#This Row],[team]],raw[[#This Row],[opponent]])</f>
        <v>Hong KongUnited Arab Emirates</v>
      </c>
      <c r="D70">
        <v>3</v>
      </c>
      <c r="E70">
        <v>1</v>
      </c>
      <c r="F70">
        <v>2</v>
      </c>
      <c r="G70">
        <v>0</v>
      </c>
      <c r="H70">
        <v>0.67</v>
      </c>
      <c r="I70">
        <f>1-raw[[#This Row],[outbound_loss]]</f>
        <v>0.32999999999999996</v>
      </c>
      <c r="J70">
        <f>IF(AND(raw[[#This Row],[outbound_loss]]=0, raw[[#This Row],[total_matches]] &lt; 3), 0.15, raw[[#This Row],[outbound_loss]])</f>
        <v>0.67</v>
      </c>
      <c r="K70">
        <f>IF(AND(raw[[#This Row],[inbound_win]]=1, raw[[#This Row],[total_matches]] &lt; 3), 0.85, raw[[#This Row],[inbound_win]])</f>
        <v>0.32999999999999996</v>
      </c>
      <c r="L70">
        <f>raw[[#This Row],[ol2]]*raw[[#This Row],[total_matches]]</f>
        <v>2.0100000000000002</v>
      </c>
      <c r="M70">
        <f>_xlfn.XLOOKUP(raw[[#This Row],[opponent]],Table4[Row Labels],Table4[Team loss weight],0) * raw[[#This Row],[inbound_win]]</f>
        <v>1.3614931237721017</v>
      </c>
      <c r="N70">
        <f>_xlfn.XLOOKUP(raw[[#This Row],[team]],Table4[Row Labels],Table4[Team loss weight],0) * raw[[#This Row],[outbound_loss]]</f>
        <v>2.0552147239263805</v>
      </c>
      <c r="O70">
        <f>raw[[#This Row],[cum_weight_add]]-raw[[#This Row],[cum_weight_loss]]</f>
        <v>-0.69372160015427875</v>
      </c>
    </row>
    <row r="71" spans="1:15" x14ac:dyDescent="0.3">
      <c r="A71" t="s">
        <v>29</v>
      </c>
      <c r="B71" t="s">
        <v>35</v>
      </c>
      <c r="C71" t="str">
        <f>_xlfn.CONCAT(raw[[#This Row],[team]],raw[[#This Row],[opponent]])</f>
        <v>Hong KongZimbabwe</v>
      </c>
      <c r="D71">
        <v>1</v>
      </c>
      <c r="E71">
        <v>0</v>
      </c>
      <c r="F71">
        <v>1</v>
      </c>
      <c r="G71">
        <v>0</v>
      </c>
      <c r="H71">
        <v>1</v>
      </c>
      <c r="I71">
        <f>1-raw[[#This Row],[outbound_loss]]</f>
        <v>0</v>
      </c>
      <c r="J71">
        <f>IF(AND(raw[[#This Row],[outbound_loss]]=0, raw[[#This Row],[total_matches]] &lt; 3), 0.15, raw[[#This Row],[outbound_loss]])</f>
        <v>1</v>
      </c>
      <c r="K71">
        <f>IF(AND(raw[[#This Row],[inbound_win]]=1, raw[[#This Row],[total_matches]] &lt; 3), 0.85, raw[[#This Row],[inbound_win]])</f>
        <v>0</v>
      </c>
      <c r="L71">
        <f>raw[[#This Row],[ol2]]*raw[[#This Row],[total_matches]]</f>
        <v>1</v>
      </c>
      <c r="M71">
        <f>_xlfn.XLOOKUP(raw[[#This Row],[opponent]],Table4[Row Labels],Table4[Team loss weight],0) * raw[[#This Row],[inbound_win]]</f>
        <v>0</v>
      </c>
      <c r="N71">
        <f>_xlfn.XLOOKUP(raw[[#This Row],[team]],Table4[Row Labels],Table4[Team loss weight],0) * raw[[#This Row],[outbound_loss]]</f>
        <v>3.0674846625766872</v>
      </c>
      <c r="O71">
        <f>raw[[#This Row],[cum_weight_add]]-raw[[#This Row],[cum_weight_loss]]</f>
        <v>-3.0674846625766872</v>
      </c>
    </row>
    <row r="72" spans="1:15" x14ac:dyDescent="0.3">
      <c r="A72" t="s">
        <v>0</v>
      </c>
      <c r="B72" t="s">
        <v>27</v>
      </c>
      <c r="C72" t="str">
        <f>_xlfn.CONCAT(raw[[#This Row],[team]],raw[[#This Row],[opponent]])</f>
        <v>IndiaAfghanistan</v>
      </c>
      <c r="D72">
        <v>3</v>
      </c>
      <c r="E72">
        <v>2</v>
      </c>
      <c r="F72">
        <v>0</v>
      </c>
      <c r="G72">
        <v>1</v>
      </c>
      <c r="H72">
        <v>0</v>
      </c>
      <c r="I72">
        <f>1-raw[[#This Row],[outbound_loss]]</f>
        <v>1</v>
      </c>
      <c r="J72">
        <f>IF(AND(raw[[#This Row],[outbound_loss]]=0, raw[[#This Row],[total_matches]] &lt; 3), 0.15, raw[[#This Row],[outbound_loss]])</f>
        <v>0</v>
      </c>
      <c r="K72">
        <f>IF(AND(raw[[#This Row],[inbound_win]]=1, raw[[#This Row],[total_matches]] &lt; 3), 0.85, raw[[#This Row],[inbound_win]])</f>
        <v>1</v>
      </c>
      <c r="L72">
        <f>raw[[#This Row],[ol2]]*raw[[#This Row],[total_matches]]</f>
        <v>0</v>
      </c>
      <c r="M72">
        <f>_xlfn.XLOOKUP(raw[[#This Row],[opponent]],Table4[Row Labels],Table4[Team loss weight],0) * raw[[#This Row],[inbound_win]]</f>
        <v>8.1415929203539825</v>
      </c>
      <c r="N72">
        <f>_xlfn.XLOOKUP(raw[[#This Row],[team]],Table4[Row Labels],Table4[Team loss weight],0) * raw[[#This Row],[outbound_loss]]</f>
        <v>0</v>
      </c>
      <c r="O72">
        <f>raw[[#This Row],[cum_weight_add]]-raw[[#This Row],[cum_weight_loss]]</f>
        <v>8.1415929203539825</v>
      </c>
    </row>
    <row r="73" spans="1:15" x14ac:dyDescent="0.3">
      <c r="A73" t="s">
        <v>0</v>
      </c>
      <c r="B73" t="s">
        <v>1</v>
      </c>
      <c r="C73" t="str">
        <f>_xlfn.CONCAT(raw[[#This Row],[team]],raw[[#This Row],[opponent]])</f>
        <v>IndiaAustralia</v>
      </c>
      <c r="D73">
        <v>37</v>
      </c>
      <c r="E73">
        <v>18</v>
      </c>
      <c r="F73">
        <v>19</v>
      </c>
      <c r="G73">
        <v>0</v>
      </c>
      <c r="H73">
        <v>0.51</v>
      </c>
      <c r="I73">
        <f>1-raw[[#This Row],[outbound_loss]]</f>
        <v>0.49</v>
      </c>
      <c r="J73">
        <f>IF(AND(raw[[#This Row],[outbound_loss]]=0, raw[[#This Row],[total_matches]] &lt; 3), 0.15, raw[[#This Row],[outbound_loss]])</f>
        <v>0.51</v>
      </c>
      <c r="K73">
        <f>IF(AND(raw[[#This Row],[inbound_win]]=1, raw[[#This Row],[total_matches]] &lt; 3), 0.85, raw[[#This Row],[inbound_win]])</f>
        <v>0.49</v>
      </c>
      <c r="L73">
        <f>raw[[#This Row],[ol2]]*raw[[#This Row],[total_matches]]</f>
        <v>18.87</v>
      </c>
      <c r="M73">
        <f>_xlfn.XLOOKUP(raw[[#This Row],[opponent]],Table4[Row Labels],Table4[Team loss weight],0) * raw[[#This Row],[inbound_win]]</f>
        <v>25.490566037735849</v>
      </c>
      <c r="N73">
        <f>_xlfn.XLOOKUP(raw[[#This Row],[team]],Table4[Row Labels],Table4[Team loss weight],0) * raw[[#This Row],[outbound_loss]]</f>
        <v>32.827586206896555</v>
      </c>
      <c r="O73">
        <f>raw[[#This Row],[cum_weight_add]]-raw[[#This Row],[cum_weight_loss]]</f>
        <v>-7.3370201691607058</v>
      </c>
    </row>
    <row r="74" spans="1:15" x14ac:dyDescent="0.3">
      <c r="A74" t="s">
        <v>0</v>
      </c>
      <c r="B74" t="s">
        <v>28</v>
      </c>
      <c r="C74" t="str">
        <f>_xlfn.CONCAT(raw[[#This Row],[team]],raw[[#This Row],[opponent]])</f>
        <v>IndiaBangladesh</v>
      </c>
      <c r="D74">
        <v>13</v>
      </c>
      <c r="E74">
        <v>10</v>
      </c>
      <c r="F74">
        <v>3</v>
      </c>
      <c r="G74">
        <v>0</v>
      </c>
      <c r="H74">
        <v>0.23</v>
      </c>
      <c r="I74">
        <f>1-raw[[#This Row],[outbound_loss]]</f>
        <v>0.77</v>
      </c>
      <c r="J74">
        <f>IF(AND(raw[[#This Row],[outbound_loss]]=0, raw[[#This Row],[total_matches]] &lt; 3), 0.15, raw[[#This Row],[outbound_loss]])</f>
        <v>0.23</v>
      </c>
      <c r="K74">
        <f>IF(AND(raw[[#This Row],[inbound_win]]=1, raw[[#This Row],[total_matches]] &lt; 3), 0.85, raw[[#This Row],[inbound_win]])</f>
        <v>0.77</v>
      </c>
      <c r="L74">
        <f>raw[[#This Row],[ol2]]*raw[[#This Row],[total_matches]]</f>
        <v>2.99</v>
      </c>
      <c r="M74">
        <f>_xlfn.XLOOKUP(raw[[#This Row],[opponent]],Table4[Row Labels],Table4[Team loss weight],0) * raw[[#This Row],[inbound_win]]</f>
        <v>16.255555555555556</v>
      </c>
      <c r="N74">
        <f>_xlfn.XLOOKUP(raw[[#This Row],[team]],Table4[Row Labels],Table4[Team loss weight],0) * raw[[#This Row],[outbound_loss]]</f>
        <v>14.804597701149426</v>
      </c>
      <c r="O74">
        <f>raw[[#This Row],[cum_weight_add]]-raw[[#This Row],[cum_weight_loss]]</f>
        <v>1.4509578544061306</v>
      </c>
    </row>
    <row r="75" spans="1:15" x14ac:dyDescent="0.3">
      <c r="A75" t="s">
        <v>0</v>
      </c>
      <c r="B75" t="s">
        <v>5</v>
      </c>
      <c r="C75" t="str">
        <f>_xlfn.CONCAT(raw[[#This Row],[team]],raw[[#This Row],[opponent]])</f>
        <v>IndiaEngland</v>
      </c>
      <c r="D75">
        <v>29</v>
      </c>
      <c r="E75">
        <v>15</v>
      </c>
      <c r="F75">
        <v>12</v>
      </c>
      <c r="G75">
        <v>2</v>
      </c>
      <c r="H75">
        <v>0.41</v>
      </c>
      <c r="I75">
        <f>1-raw[[#This Row],[outbound_loss]]</f>
        <v>0.59000000000000008</v>
      </c>
      <c r="J75">
        <f>IF(AND(raw[[#This Row],[outbound_loss]]=0, raw[[#This Row],[total_matches]] &lt; 3), 0.15, raw[[#This Row],[outbound_loss]])</f>
        <v>0.41</v>
      </c>
      <c r="K75">
        <f>IF(AND(raw[[#This Row],[inbound_win]]=1, raw[[#This Row],[total_matches]] &lt; 3), 0.85, raw[[#This Row],[inbound_win]])</f>
        <v>0.59000000000000008</v>
      </c>
      <c r="L75">
        <f>raw[[#This Row],[ol2]]*raw[[#This Row],[total_matches]]</f>
        <v>11.889999999999999</v>
      </c>
      <c r="M75">
        <f>_xlfn.XLOOKUP(raw[[#This Row],[opponent]],Table4[Row Labels],Table4[Team loss weight],0) * raw[[#This Row],[inbound_win]]</f>
        <v>30.735602094240846</v>
      </c>
      <c r="N75">
        <f>_xlfn.XLOOKUP(raw[[#This Row],[team]],Table4[Row Labels],Table4[Team loss weight],0) * raw[[#This Row],[outbound_loss]]</f>
        <v>26.390804597701148</v>
      </c>
      <c r="O75">
        <f>raw[[#This Row],[cum_weight_add]]-raw[[#This Row],[cum_weight_loss]]</f>
        <v>4.344797496539698</v>
      </c>
    </row>
    <row r="76" spans="1:15" x14ac:dyDescent="0.3">
      <c r="A76" t="s">
        <v>0</v>
      </c>
      <c r="B76" t="s">
        <v>29</v>
      </c>
      <c r="C76" t="str">
        <f>_xlfn.CONCAT(raw[[#This Row],[team]],raw[[#This Row],[opponent]])</f>
        <v>IndiaHong Kong</v>
      </c>
      <c r="D76">
        <v>1</v>
      </c>
      <c r="E76">
        <v>1</v>
      </c>
      <c r="F76">
        <v>0</v>
      </c>
      <c r="G76">
        <v>0</v>
      </c>
      <c r="H76">
        <v>0</v>
      </c>
      <c r="I76">
        <f>1-raw[[#This Row],[outbound_loss]]</f>
        <v>1</v>
      </c>
      <c r="J76">
        <f>IF(AND(raw[[#This Row],[outbound_loss]]=0, raw[[#This Row],[total_matches]] &lt; 3), 0.15, raw[[#This Row],[outbound_loss]])</f>
        <v>0.15</v>
      </c>
      <c r="K76">
        <f>IF(AND(raw[[#This Row],[inbound_win]]=1, raw[[#This Row],[total_matches]] &lt; 3), 0.85, raw[[#This Row],[inbound_win]])</f>
        <v>0.85</v>
      </c>
      <c r="L76">
        <f>raw[[#This Row],[ol2]]*raw[[#This Row],[total_matches]]</f>
        <v>0.15</v>
      </c>
      <c r="M76">
        <f>_xlfn.XLOOKUP(raw[[#This Row],[opponent]],Table4[Row Labels],Table4[Team loss weight],0) * raw[[#This Row],[inbound_win]]</f>
        <v>3.0674846625766872</v>
      </c>
      <c r="N76">
        <f>_xlfn.XLOOKUP(raw[[#This Row],[team]],Table4[Row Labels],Table4[Team loss weight],0) * raw[[#This Row],[outbound_loss]]</f>
        <v>0</v>
      </c>
      <c r="O76">
        <f>raw[[#This Row],[cum_weight_add]]-raw[[#This Row],[cum_weight_loss]]</f>
        <v>3.0674846625766872</v>
      </c>
    </row>
    <row r="77" spans="1:15" x14ac:dyDescent="0.3">
      <c r="A77" t="s">
        <v>0</v>
      </c>
      <c r="B77" t="s">
        <v>30</v>
      </c>
      <c r="C77" t="str">
        <f>_xlfn.CONCAT(raw[[#This Row],[team]],raw[[#This Row],[opponent]])</f>
        <v>IndiaIreland</v>
      </c>
      <c r="D77">
        <v>2</v>
      </c>
      <c r="E77">
        <v>2</v>
      </c>
      <c r="F77">
        <v>0</v>
      </c>
      <c r="G77">
        <v>0</v>
      </c>
      <c r="H77">
        <v>0</v>
      </c>
      <c r="I77">
        <f>1-raw[[#This Row],[outbound_loss]]</f>
        <v>1</v>
      </c>
      <c r="J77">
        <f>IF(AND(raw[[#This Row],[outbound_loss]]=0, raw[[#This Row],[total_matches]] &lt; 3), 0.15, raw[[#This Row],[outbound_loss]])</f>
        <v>0.15</v>
      </c>
      <c r="K77">
        <f>IF(AND(raw[[#This Row],[inbound_win]]=1, raw[[#This Row],[total_matches]] &lt; 3), 0.85, raw[[#This Row],[inbound_win]])</f>
        <v>0.85</v>
      </c>
      <c r="L77">
        <f>raw[[#This Row],[ol2]]*raw[[#This Row],[total_matches]]</f>
        <v>0.3</v>
      </c>
      <c r="M77">
        <f>_xlfn.XLOOKUP(raw[[#This Row],[opponent]],Table4[Row Labels],Table4[Team loss weight],0) * raw[[#This Row],[inbound_win]]</f>
        <v>8.4210526315789469</v>
      </c>
      <c r="N77">
        <f>_xlfn.XLOOKUP(raw[[#This Row],[team]],Table4[Row Labels],Table4[Team loss weight],0) * raw[[#This Row],[outbound_loss]]</f>
        <v>0</v>
      </c>
      <c r="O77">
        <f>raw[[#This Row],[cum_weight_add]]-raw[[#This Row],[cum_weight_loss]]</f>
        <v>8.4210526315789469</v>
      </c>
    </row>
    <row r="78" spans="1:15" x14ac:dyDescent="0.3">
      <c r="A78" t="s">
        <v>0</v>
      </c>
      <c r="B78" t="s">
        <v>31</v>
      </c>
      <c r="C78" t="str">
        <f>_xlfn.CONCAT(raw[[#This Row],[team]],raw[[#This Row],[opponent]])</f>
        <v>IndiaNetherlands</v>
      </c>
      <c r="D78">
        <v>1</v>
      </c>
      <c r="E78">
        <v>1</v>
      </c>
      <c r="F78">
        <v>0</v>
      </c>
      <c r="G78">
        <v>0</v>
      </c>
      <c r="H78">
        <v>0</v>
      </c>
      <c r="I78">
        <f>1-raw[[#This Row],[outbound_loss]]</f>
        <v>1</v>
      </c>
      <c r="J78">
        <f>IF(AND(raw[[#This Row],[outbound_loss]]=0, raw[[#This Row],[total_matches]] &lt; 3), 0.15, raw[[#This Row],[outbound_loss]])</f>
        <v>0.15</v>
      </c>
      <c r="K78">
        <f>IF(AND(raw[[#This Row],[inbound_win]]=1, raw[[#This Row],[total_matches]] &lt; 3), 0.85, raw[[#This Row],[inbound_win]])</f>
        <v>0.85</v>
      </c>
      <c r="L78">
        <f>raw[[#This Row],[ol2]]*raw[[#This Row],[total_matches]]</f>
        <v>0.15</v>
      </c>
      <c r="M78">
        <f>_xlfn.XLOOKUP(raw[[#This Row],[opponent]],Table4[Row Labels],Table4[Team loss weight],0) * raw[[#This Row],[inbound_win]]</f>
        <v>1.6568047337278105</v>
      </c>
      <c r="N78">
        <f>_xlfn.XLOOKUP(raw[[#This Row],[team]],Table4[Row Labels],Table4[Team loss weight],0) * raw[[#This Row],[outbound_loss]]</f>
        <v>0</v>
      </c>
      <c r="O78">
        <f>raw[[#This Row],[cum_weight_add]]-raw[[#This Row],[cum_weight_loss]]</f>
        <v>1.6568047337278105</v>
      </c>
    </row>
    <row r="79" spans="1:15" x14ac:dyDescent="0.3">
      <c r="A79" t="s">
        <v>0</v>
      </c>
      <c r="B79" t="s">
        <v>3</v>
      </c>
      <c r="C79" t="str">
        <f>_xlfn.CONCAT(raw[[#This Row],[team]],raw[[#This Row],[opponent]])</f>
        <v>IndiaNew Zealand</v>
      </c>
      <c r="D79">
        <v>22</v>
      </c>
      <c r="E79">
        <v>9</v>
      </c>
      <c r="F79">
        <v>12</v>
      </c>
      <c r="G79">
        <v>1</v>
      </c>
      <c r="H79">
        <v>0.55000000000000004</v>
      </c>
      <c r="I79">
        <f>1-raw[[#This Row],[outbound_loss]]</f>
        <v>0.44999999999999996</v>
      </c>
      <c r="J79">
        <f>IF(AND(raw[[#This Row],[outbound_loss]]=0, raw[[#This Row],[total_matches]] &lt; 3), 0.15, raw[[#This Row],[outbound_loss]])</f>
        <v>0.55000000000000004</v>
      </c>
      <c r="K79">
        <f>IF(AND(raw[[#This Row],[inbound_win]]=1, raw[[#This Row],[total_matches]] &lt; 3), 0.85, raw[[#This Row],[inbound_win]])</f>
        <v>0.44999999999999996</v>
      </c>
      <c r="L79">
        <f>raw[[#This Row],[ol2]]*raw[[#This Row],[total_matches]]</f>
        <v>12.100000000000001</v>
      </c>
      <c r="M79">
        <f>_xlfn.XLOOKUP(raw[[#This Row],[opponent]],Table4[Row Labels],Table4[Team loss weight],0) * raw[[#This Row],[inbound_win]]</f>
        <v>16.203904555314534</v>
      </c>
      <c r="N79">
        <f>_xlfn.XLOOKUP(raw[[#This Row],[team]],Table4[Row Labels],Table4[Team loss weight],0) * raw[[#This Row],[outbound_loss]]</f>
        <v>35.402298850574716</v>
      </c>
      <c r="O79">
        <f>raw[[#This Row],[cum_weight_add]]-raw[[#This Row],[cum_weight_loss]]</f>
        <v>-19.198394295260183</v>
      </c>
    </row>
    <row r="80" spans="1:15" x14ac:dyDescent="0.3">
      <c r="A80" t="s">
        <v>0</v>
      </c>
      <c r="B80" t="s">
        <v>2</v>
      </c>
      <c r="C80" t="str">
        <f>_xlfn.CONCAT(raw[[#This Row],[team]],raw[[#This Row],[opponent]])</f>
        <v>IndiaPakistan</v>
      </c>
      <c r="D80">
        <v>13</v>
      </c>
      <c r="E80">
        <v>9</v>
      </c>
      <c r="F80">
        <v>4</v>
      </c>
      <c r="G80">
        <v>0</v>
      </c>
      <c r="H80">
        <v>0.31</v>
      </c>
      <c r="I80">
        <f>1-raw[[#This Row],[outbound_loss]]</f>
        <v>0.69</v>
      </c>
      <c r="J80">
        <f>IF(AND(raw[[#This Row],[outbound_loss]]=0, raw[[#This Row],[total_matches]] &lt; 3), 0.15, raw[[#This Row],[outbound_loss]])</f>
        <v>0.31</v>
      </c>
      <c r="K80">
        <f>IF(AND(raw[[#This Row],[inbound_win]]=1, raw[[#This Row],[total_matches]] &lt; 3), 0.85, raw[[#This Row],[inbound_win]])</f>
        <v>0.69</v>
      </c>
      <c r="L80">
        <f>raw[[#This Row],[ol2]]*raw[[#This Row],[total_matches]]</f>
        <v>4.03</v>
      </c>
      <c r="M80">
        <f>_xlfn.XLOOKUP(raw[[#This Row],[opponent]],Table4[Row Labels],Table4[Team loss weight],0) * raw[[#This Row],[inbound_win]]</f>
        <v>24.552919708029204</v>
      </c>
      <c r="N80">
        <f>_xlfn.XLOOKUP(raw[[#This Row],[team]],Table4[Row Labels],Table4[Team loss weight],0) * raw[[#This Row],[outbound_loss]]</f>
        <v>19.954022988505749</v>
      </c>
      <c r="O80">
        <f>raw[[#This Row],[cum_weight_add]]-raw[[#This Row],[cum_weight_loss]]</f>
        <v>4.5988967195234558</v>
      </c>
    </row>
    <row r="81" spans="1:15" x14ac:dyDescent="0.3">
      <c r="A81" t="s">
        <v>0</v>
      </c>
      <c r="B81" t="s">
        <v>4</v>
      </c>
      <c r="C81" t="str">
        <f>_xlfn.CONCAT(raw[[#This Row],[team]],raw[[#This Row],[opponent]])</f>
        <v>IndiaSouth Africa</v>
      </c>
      <c r="D81">
        <v>23</v>
      </c>
      <c r="E81">
        <v>13</v>
      </c>
      <c r="F81">
        <v>10</v>
      </c>
      <c r="G81">
        <v>0</v>
      </c>
      <c r="H81">
        <v>0.43</v>
      </c>
      <c r="I81">
        <f>1-raw[[#This Row],[outbound_loss]]</f>
        <v>0.57000000000000006</v>
      </c>
      <c r="J81">
        <f>IF(AND(raw[[#This Row],[outbound_loss]]=0, raw[[#This Row],[total_matches]] &lt; 3), 0.15, raw[[#This Row],[outbound_loss]])</f>
        <v>0.43</v>
      </c>
      <c r="K81">
        <f>IF(AND(raw[[#This Row],[inbound_win]]=1, raw[[#This Row],[total_matches]] &lt; 3), 0.85, raw[[#This Row],[inbound_win]])</f>
        <v>0.57000000000000006</v>
      </c>
      <c r="L81">
        <f>raw[[#This Row],[ol2]]*raw[[#This Row],[total_matches]]</f>
        <v>9.89</v>
      </c>
      <c r="M81">
        <f>_xlfn.XLOOKUP(raw[[#This Row],[opponent]],Table4[Row Labels],Table4[Team loss weight],0) * raw[[#This Row],[inbound_win]]</f>
        <v>25.785714285714292</v>
      </c>
      <c r="N81">
        <f>_xlfn.XLOOKUP(raw[[#This Row],[team]],Table4[Row Labels],Table4[Team loss weight],0) * raw[[#This Row],[outbound_loss]]</f>
        <v>27.678160919540232</v>
      </c>
      <c r="O81">
        <f>raw[[#This Row],[cum_weight_add]]-raw[[#This Row],[cum_weight_loss]]</f>
        <v>-1.8924466338259407</v>
      </c>
    </row>
    <row r="82" spans="1:15" x14ac:dyDescent="0.3">
      <c r="A82" t="s">
        <v>0</v>
      </c>
      <c r="B82" t="s">
        <v>33</v>
      </c>
      <c r="C82" t="str">
        <f>_xlfn.CONCAT(raw[[#This Row],[team]],raw[[#This Row],[opponent]])</f>
        <v>IndiaSri Lanka</v>
      </c>
      <c r="D82">
        <v>31</v>
      </c>
      <c r="E82">
        <v>24</v>
      </c>
      <c r="F82">
        <v>6</v>
      </c>
      <c r="G82">
        <v>1</v>
      </c>
      <c r="H82">
        <v>0.19</v>
      </c>
      <c r="I82">
        <f>1-raw[[#This Row],[outbound_loss]]</f>
        <v>0.81</v>
      </c>
      <c r="J82">
        <f>IF(AND(raw[[#This Row],[outbound_loss]]=0, raw[[#This Row],[total_matches]] &lt; 3), 0.15, raw[[#This Row],[outbound_loss]])</f>
        <v>0.19</v>
      </c>
      <c r="K82">
        <f>IF(AND(raw[[#This Row],[inbound_win]]=1, raw[[#This Row],[total_matches]] &lt; 3), 0.85, raw[[#This Row],[inbound_win]])</f>
        <v>0.81</v>
      </c>
      <c r="L82">
        <f>raw[[#This Row],[ol2]]*raw[[#This Row],[total_matches]]</f>
        <v>5.89</v>
      </c>
      <c r="M82">
        <f>_xlfn.XLOOKUP(raw[[#This Row],[opponent]],Table4[Row Labels],Table4[Team loss weight],0) * raw[[#This Row],[inbound_win]]</f>
        <v>32.934065934065927</v>
      </c>
      <c r="N82">
        <f>_xlfn.XLOOKUP(raw[[#This Row],[team]],Table4[Row Labels],Table4[Team loss weight],0) * raw[[#This Row],[outbound_loss]]</f>
        <v>12.229885057471265</v>
      </c>
      <c r="O82">
        <f>raw[[#This Row],[cum_weight_add]]-raw[[#This Row],[cum_weight_loss]]</f>
        <v>20.704180876594663</v>
      </c>
    </row>
    <row r="83" spans="1:15" x14ac:dyDescent="0.3">
      <c r="A83" t="s">
        <v>0</v>
      </c>
      <c r="B83" t="s">
        <v>34</v>
      </c>
      <c r="C83" t="str">
        <f>_xlfn.CONCAT(raw[[#This Row],[team]],raw[[#This Row],[opponent]])</f>
        <v>IndiaUnited Arab Emirates</v>
      </c>
      <c r="D83">
        <v>1</v>
      </c>
      <c r="E83">
        <v>1</v>
      </c>
      <c r="F83">
        <v>0</v>
      </c>
      <c r="G83">
        <v>0</v>
      </c>
      <c r="H83">
        <v>0</v>
      </c>
      <c r="I83">
        <f>1-raw[[#This Row],[outbound_loss]]</f>
        <v>1</v>
      </c>
      <c r="J83">
        <f>IF(AND(raw[[#This Row],[outbound_loss]]=0, raw[[#This Row],[total_matches]] &lt; 3), 0.15, raw[[#This Row],[outbound_loss]])</f>
        <v>0.15</v>
      </c>
      <c r="K83">
        <f>IF(AND(raw[[#This Row],[inbound_win]]=1, raw[[#This Row],[total_matches]] &lt; 3), 0.85, raw[[#This Row],[inbound_win]])</f>
        <v>0.85</v>
      </c>
      <c r="L83">
        <f>raw[[#This Row],[ol2]]*raw[[#This Row],[total_matches]]</f>
        <v>0.15</v>
      </c>
      <c r="M83">
        <f>_xlfn.XLOOKUP(raw[[#This Row],[opponent]],Table4[Row Labels],Table4[Team loss weight],0) * raw[[#This Row],[inbound_win]]</f>
        <v>4.1257367387033392</v>
      </c>
      <c r="N83">
        <f>_xlfn.XLOOKUP(raw[[#This Row],[team]],Table4[Row Labels],Table4[Team loss weight],0) * raw[[#This Row],[outbound_loss]]</f>
        <v>0</v>
      </c>
      <c r="O83">
        <f>raw[[#This Row],[cum_weight_add]]-raw[[#This Row],[cum_weight_loss]]</f>
        <v>4.1257367387033392</v>
      </c>
    </row>
    <row r="84" spans="1:15" x14ac:dyDescent="0.3">
      <c r="A84" t="s">
        <v>0</v>
      </c>
      <c r="B84" t="s">
        <v>6</v>
      </c>
      <c r="C84" t="str">
        <f>_xlfn.CONCAT(raw[[#This Row],[team]],raw[[#This Row],[opponent]])</f>
        <v>IndiaWest Indies</v>
      </c>
      <c r="D84">
        <v>36</v>
      </c>
      <c r="E84">
        <v>26</v>
      </c>
      <c r="F84">
        <v>9</v>
      </c>
      <c r="G84">
        <v>1</v>
      </c>
      <c r="H84">
        <v>0.25</v>
      </c>
      <c r="I84">
        <f>1-raw[[#This Row],[outbound_loss]]</f>
        <v>0.75</v>
      </c>
      <c r="J84">
        <f>IF(AND(raw[[#This Row],[outbound_loss]]=0, raw[[#This Row],[total_matches]] &lt; 3), 0.15, raw[[#This Row],[outbound_loss]])</f>
        <v>0.25</v>
      </c>
      <c r="K84">
        <f>IF(AND(raw[[#This Row],[inbound_win]]=1, raw[[#This Row],[total_matches]] &lt; 3), 0.85, raw[[#This Row],[inbound_win]])</f>
        <v>0.75</v>
      </c>
      <c r="L84">
        <f>raw[[#This Row],[ol2]]*raw[[#This Row],[total_matches]]</f>
        <v>9</v>
      </c>
      <c r="M84">
        <f>_xlfn.XLOOKUP(raw[[#This Row],[opponent]],Table4[Row Labels],Table4[Team loss weight],0) * raw[[#This Row],[inbound_win]]</f>
        <v>19.666666666666664</v>
      </c>
      <c r="N84">
        <f>_xlfn.XLOOKUP(raw[[#This Row],[team]],Table4[Row Labels],Table4[Team loss weight],0) * raw[[#This Row],[outbound_loss]]</f>
        <v>16.091954022988507</v>
      </c>
      <c r="O84">
        <f>raw[[#This Row],[cum_weight_add]]-raw[[#This Row],[cum_weight_loss]]</f>
        <v>3.5747126436781578</v>
      </c>
    </row>
    <row r="85" spans="1:15" x14ac:dyDescent="0.3">
      <c r="A85" t="s">
        <v>0</v>
      </c>
      <c r="B85" t="s">
        <v>35</v>
      </c>
      <c r="C85" t="str">
        <f>_xlfn.CONCAT(raw[[#This Row],[team]],raw[[#This Row],[opponent]])</f>
        <v>IndiaZimbabwe</v>
      </c>
      <c r="D85">
        <v>12</v>
      </c>
      <c r="E85">
        <v>12</v>
      </c>
      <c r="F85">
        <v>0</v>
      </c>
      <c r="G85">
        <v>0</v>
      </c>
      <c r="H85">
        <v>0</v>
      </c>
      <c r="I85">
        <f>1-raw[[#This Row],[outbound_loss]]</f>
        <v>1</v>
      </c>
      <c r="J85">
        <f>IF(AND(raw[[#This Row],[outbound_loss]]=0, raw[[#This Row],[total_matches]] &lt; 3), 0.15, raw[[#This Row],[outbound_loss]])</f>
        <v>0</v>
      </c>
      <c r="K85">
        <f>IF(AND(raw[[#This Row],[inbound_win]]=1, raw[[#This Row],[total_matches]] &lt; 3), 0.85, raw[[#This Row],[inbound_win]])</f>
        <v>1</v>
      </c>
      <c r="L85">
        <f>raw[[#This Row],[ol2]]*raw[[#This Row],[total_matches]]</f>
        <v>0</v>
      </c>
      <c r="M85">
        <f>_xlfn.XLOOKUP(raw[[#This Row],[opponent]],Table4[Row Labels],Table4[Team loss weight],0) * raw[[#This Row],[inbound_win]]</f>
        <v>14.315352697095435</v>
      </c>
      <c r="N85">
        <f>_xlfn.XLOOKUP(raw[[#This Row],[team]],Table4[Row Labels],Table4[Team loss weight],0) * raw[[#This Row],[outbound_loss]]</f>
        <v>0</v>
      </c>
      <c r="O85">
        <f>raw[[#This Row],[cum_weight_add]]-raw[[#This Row],[cum_weight_loss]]</f>
        <v>14.315352697095435</v>
      </c>
    </row>
    <row r="86" spans="1:15" x14ac:dyDescent="0.3">
      <c r="A86" t="s">
        <v>30</v>
      </c>
      <c r="B86" t="s">
        <v>27</v>
      </c>
      <c r="C86" t="str">
        <f>_xlfn.CONCAT(raw[[#This Row],[team]],raw[[#This Row],[opponent]])</f>
        <v>IrelandAfghanistan</v>
      </c>
      <c r="D86">
        <v>23</v>
      </c>
      <c r="E86">
        <v>10</v>
      </c>
      <c r="F86">
        <v>13</v>
      </c>
      <c r="G86">
        <v>0</v>
      </c>
      <c r="H86">
        <v>0.56999999999999995</v>
      </c>
      <c r="I86">
        <f>1-raw[[#This Row],[outbound_loss]]</f>
        <v>0.43000000000000005</v>
      </c>
      <c r="J86">
        <f>IF(AND(raw[[#This Row],[outbound_loss]]=0, raw[[#This Row],[total_matches]] &lt; 3), 0.15, raw[[#This Row],[outbound_loss]])</f>
        <v>0.56999999999999995</v>
      </c>
      <c r="K86">
        <f>IF(AND(raw[[#This Row],[inbound_win]]=1, raw[[#This Row],[total_matches]] &lt; 3), 0.85, raw[[#This Row],[inbound_win]])</f>
        <v>0.43000000000000005</v>
      </c>
      <c r="L86">
        <f>raw[[#This Row],[ol2]]*raw[[#This Row],[total_matches]]</f>
        <v>13.11</v>
      </c>
      <c r="M86">
        <f>_xlfn.XLOOKUP(raw[[#This Row],[opponent]],Table4[Row Labels],Table4[Team loss weight],0) * raw[[#This Row],[inbound_win]]</f>
        <v>3.500884955752213</v>
      </c>
      <c r="N86">
        <f>_xlfn.XLOOKUP(raw[[#This Row],[team]],Table4[Row Labels],Table4[Team loss weight],0) * raw[[#This Row],[outbound_loss]]</f>
        <v>4.7999999999999989</v>
      </c>
      <c r="O86">
        <f>raw[[#This Row],[cum_weight_add]]-raw[[#This Row],[cum_weight_loss]]</f>
        <v>-1.2991150442477859</v>
      </c>
    </row>
    <row r="87" spans="1:15" x14ac:dyDescent="0.3">
      <c r="A87" t="s">
        <v>30</v>
      </c>
      <c r="B87" t="s">
        <v>1</v>
      </c>
      <c r="C87" t="str">
        <f>_xlfn.CONCAT(raw[[#This Row],[team]],raw[[#This Row],[opponent]])</f>
        <v>IrelandAustralia</v>
      </c>
      <c r="D87">
        <v>2</v>
      </c>
      <c r="E87">
        <v>0</v>
      </c>
      <c r="F87">
        <v>2</v>
      </c>
      <c r="G87">
        <v>0</v>
      </c>
      <c r="H87">
        <v>1</v>
      </c>
      <c r="I87">
        <f>1-raw[[#This Row],[outbound_loss]]</f>
        <v>0</v>
      </c>
      <c r="J87">
        <f>IF(AND(raw[[#This Row],[outbound_loss]]=0, raw[[#This Row],[total_matches]] &lt; 3), 0.15, raw[[#This Row],[outbound_loss]])</f>
        <v>1</v>
      </c>
      <c r="K87">
        <f>IF(AND(raw[[#This Row],[inbound_win]]=1, raw[[#This Row],[total_matches]] &lt; 3), 0.85, raw[[#This Row],[inbound_win]])</f>
        <v>0</v>
      </c>
      <c r="L87">
        <f>raw[[#This Row],[ol2]]*raw[[#This Row],[total_matches]]</f>
        <v>2</v>
      </c>
      <c r="M87">
        <f>_xlfn.XLOOKUP(raw[[#This Row],[opponent]],Table4[Row Labels],Table4[Team loss weight],0) * raw[[#This Row],[inbound_win]]</f>
        <v>0</v>
      </c>
      <c r="N87">
        <f>_xlfn.XLOOKUP(raw[[#This Row],[team]],Table4[Row Labels],Table4[Team loss weight],0) * raw[[#This Row],[outbound_loss]]</f>
        <v>8.4210526315789469</v>
      </c>
      <c r="O87">
        <f>raw[[#This Row],[cum_weight_add]]-raw[[#This Row],[cum_weight_loss]]</f>
        <v>-8.4210526315789469</v>
      </c>
    </row>
    <row r="88" spans="1:15" x14ac:dyDescent="0.3">
      <c r="A88" t="s">
        <v>30</v>
      </c>
      <c r="B88" t="s">
        <v>28</v>
      </c>
      <c r="C88" t="str">
        <f>_xlfn.CONCAT(raw[[#This Row],[team]],raw[[#This Row],[opponent]])</f>
        <v>IrelandBangladesh</v>
      </c>
      <c r="D88">
        <v>3</v>
      </c>
      <c r="E88">
        <v>0</v>
      </c>
      <c r="F88">
        <v>3</v>
      </c>
      <c r="G88">
        <v>0</v>
      </c>
      <c r="H88">
        <v>1</v>
      </c>
      <c r="I88">
        <f>1-raw[[#This Row],[outbound_loss]]</f>
        <v>0</v>
      </c>
      <c r="J88">
        <f>IF(AND(raw[[#This Row],[outbound_loss]]=0, raw[[#This Row],[total_matches]] &lt; 3), 0.15, raw[[#This Row],[outbound_loss]])</f>
        <v>1</v>
      </c>
      <c r="K88">
        <f>IF(AND(raw[[#This Row],[inbound_win]]=1, raw[[#This Row],[total_matches]] &lt; 3), 0.85, raw[[#This Row],[inbound_win]])</f>
        <v>0</v>
      </c>
      <c r="L88">
        <f>raw[[#This Row],[ol2]]*raw[[#This Row],[total_matches]]</f>
        <v>3</v>
      </c>
      <c r="M88">
        <f>_xlfn.XLOOKUP(raw[[#This Row],[opponent]],Table4[Row Labels],Table4[Team loss weight],0) * raw[[#This Row],[inbound_win]]</f>
        <v>0</v>
      </c>
      <c r="N88">
        <f>_xlfn.XLOOKUP(raw[[#This Row],[team]],Table4[Row Labels],Table4[Team loss weight],0) * raw[[#This Row],[outbound_loss]]</f>
        <v>8.4210526315789469</v>
      </c>
      <c r="O88">
        <f>raw[[#This Row],[cum_weight_add]]-raw[[#This Row],[cum_weight_loss]]</f>
        <v>-8.4210526315789469</v>
      </c>
    </row>
    <row r="89" spans="1:15" x14ac:dyDescent="0.3">
      <c r="A89" t="s">
        <v>30</v>
      </c>
      <c r="B89" t="s">
        <v>36</v>
      </c>
      <c r="C89" t="str">
        <f>_xlfn.CONCAT(raw[[#This Row],[team]],raw[[#This Row],[opponent]])</f>
        <v>IrelandCanada</v>
      </c>
      <c r="D89">
        <v>2</v>
      </c>
      <c r="E89">
        <v>2</v>
      </c>
      <c r="F89">
        <v>0</v>
      </c>
      <c r="G89">
        <v>0</v>
      </c>
      <c r="H89">
        <v>0</v>
      </c>
      <c r="I89">
        <f>1-raw[[#This Row],[outbound_loss]]</f>
        <v>1</v>
      </c>
      <c r="J89">
        <f>IF(AND(raw[[#This Row],[outbound_loss]]=0, raw[[#This Row],[total_matches]] &lt; 3), 0.15, raw[[#This Row],[outbound_loss]])</f>
        <v>0.15</v>
      </c>
      <c r="K89">
        <f>IF(AND(raw[[#This Row],[inbound_win]]=1, raw[[#This Row],[total_matches]] &lt; 3), 0.85, raw[[#This Row],[inbound_win]])</f>
        <v>0.85</v>
      </c>
      <c r="L89">
        <f>raw[[#This Row],[ol2]]*raw[[#This Row],[total_matches]]</f>
        <v>0.3</v>
      </c>
      <c r="M89">
        <f>_xlfn.XLOOKUP(raw[[#This Row],[opponent]],Table4[Row Labels],Table4[Team loss weight],0) * raw[[#This Row],[inbound_win]]</f>
        <v>1.411764705882353</v>
      </c>
      <c r="N89">
        <f>_xlfn.XLOOKUP(raw[[#This Row],[team]],Table4[Row Labels],Table4[Team loss weight],0) * raw[[#This Row],[outbound_loss]]</f>
        <v>0</v>
      </c>
      <c r="O89">
        <f>raw[[#This Row],[cum_weight_add]]-raw[[#This Row],[cum_weight_loss]]</f>
        <v>1.411764705882353</v>
      </c>
    </row>
    <row r="90" spans="1:15" x14ac:dyDescent="0.3">
      <c r="A90" t="s">
        <v>30</v>
      </c>
      <c r="B90" t="s">
        <v>5</v>
      </c>
      <c r="C90" t="str">
        <f>_xlfn.CONCAT(raw[[#This Row],[team]],raw[[#This Row],[opponent]])</f>
        <v>IrelandEngland</v>
      </c>
      <c r="D90">
        <v>9</v>
      </c>
      <c r="E90">
        <v>2</v>
      </c>
      <c r="F90">
        <v>7</v>
      </c>
      <c r="G90">
        <v>0</v>
      </c>
      <c r="H90">
        <v>0.78</v>
      </c>
      <c r="I90">
        <f>1-raw[[#This Row],[outbound_loss]]</f>
        <v>0.21999999999999997</v>
      </c>
      <c r="J90">
        <f>IF(AND(raw[[#This Row],[outbound_loss]]=0, raw[[#This Row],[total_matches]] &lt; 3), 0.15, raw[[#This Row],[outbound_loss]])</f>
        <v>0.78</v>
      </c>
      <c r="K90">
        <f>IF(AND(raw[[#This Row],[inbound_win]]=1, raw[[#This Row],[total_matches]] &lt; 3), 0.85, raw[[#This Row],[inbound_win]])</f>
        <v>0.21999999999999997</v>
      </c>
      <c r="L90">
        <f>raw[[#This Row],[ol2]]*raw[[#This Row],[total_matches]]</f>
        <v>7.0200000000000005</v>
      </c>
      <c r="M90">
        <f>_xlfn.XLOOKUP(raw[[#This Row],[opponent]],Table4[Row Labels],Table4[Team loss weight],0) * raw[[#This Row],[inbound_win]]</f>
        <v>11.460732984293193</v>
      </c>
      <c r="N90">
        <f>_xlfn.XLOOKUP(raw[[#This Row],[team]],Table4[Row Labels],Table4[Team loss weight],0) * raw[[#This Row],[outbound_loss]]</f>
        <v>6.5684210526315789</v>
      </c>
      <c r="O90">
        <f>raw[[#This Row],[cum_weight_add]]-raw[[#This Row],[cum_weight_loss]]</f>
        <v>4.8923119316616139</v>
      </c>
    </row>
    <row r="91" spans="1:15" x14ac:dyDescent="0.3">
      <c r="A91" t="s">
        <v>30</v>
      </c>
      <c r="B91" t="s">
        <v>0</v>
      </c>
      <c r="C91" t="str">
        <f>_xlfn.CONCAT(raw[[#This Row],[team]],raw[[#This Row],[opponent]])</f>
        <v>IrelandIndia</v>
      </c>
      <c r="D91">
        <v>2</v>
      </c>
      <c r="E91">
        <v>0</v>
      </c>
      <c r="F91">
        <v>2</v>
      </c>
      <c r="G91">
        <v>0</v>
      </c>
      <c r="H91">
        <v>1</v>
      </c>
      <c r="I91">
        <f>1-raw[[#This Row],[outbound_loss]]</f>
        <v>0</v>
      </c>
      <c r="J91">
        <f>IF(AND(raw[[#This Row],[outbound_loss]]=0, raw[[#This Row],[total_matches]] &lt; 3), 0.15, raw[[#This Row],[outbound_loss]])</f>
        <v>1</v>
      </c>
      <c r="K91">
        <f>IF(AND(raw[[#This Row],[inbound_win]]=1, raw[[#This Row],[total_matches]] &lt; 3), 0.85, raw[[#This Row],[inbound_win]])</f>
        <v>0</v>
      </c>
      <c r="L91">
        <f>raw[[#This Row],[ol2]]*raw[[#This Row],[total_matches]]</f>
        <v>2</v>
      </c>
      <c r="M91">
        <f>_xlfn.XLOOKUP(raw[[#This Row],[opponent]],Table4[Row Labels],Table4[Team loss weight],0) * raw[[#This Row],[inbound_win]]</f>
        <v>0</v>
      </c>
      <c r="N91">
        <f>_xlfn.XLOOKUP(raw[[#This Row],[team]],Table4[Row Labels],Table4[Team loss weight],0) * raw[[#This Row],[outbound_loss]]</f>
        <v>8.4210526315789469</v>
      </c>
      <c r="O91">
        <f>raw[[#This Row],[cum_weight_add]]-raw[[#This Row],[cum_weight_loss]]</f>
        <v>-8.4210526315789469</v>
      </c>
    </row>
    <row r="92" spans="1:15" x14ac:dyDescent="0.3">
      <c r="A92" t="s">
        <v>30</v>
      </c>
      <c r="B92" t="s">
        <v>37</v>
      </c>
      <c r="C92" t="str">
        <f>_xlfn.CONCAT(raw[[#This Row],[team]],raw[[#This Row],[opponent]])</f>
        <v>IrelandKenya</v>
      </c>
      <c r="D92">
        <v>2</v>
      </c>
      <c r="E92">
        <v>1</v>
      </c>
      <c r="F92">
        <v>1</v>
      </c>
      <c r="G92">
        <v>0</v>
      </c>
      <c r="H92">
        <v>0.5</v>
      </c>
      <c r="I92">
        <f>1-raw[[#This Row],[outbound_loss]]</f>
        <v>0.5</v>
      </c>
      <c r="J92">
        <f>IF(AND(raw[[#This Row],[outbound_loss]]=0, raw[[#This Row],[total_matches]] &lt; 3), 0.15, raw[[#This Row],[outbound_loss]])</f>
        <v>0.5</v>
      </c>
      <c r="K92">
        <f>IF(AND(raw[[#This Row],[inbound_win]]=1, raw[[#This Row],[total_matches]] &lt; 3), 0.85, raw[[#This Row],[inbound_win]])</f>
        <v>0.5</v>
      </c>
      <c r="L92">
        <f>raw[[#This Row],[ol2]]*raw[[#This Row],[total_matches]]</f>
        <v>1</v>
      </c>
      <c r="M92">
        <f>_xlfn.XLOOKUP(raw[[#This Row],[opponent]],Table4[Row Labels],Table4[Team loss weight],0) * raw[[#This Row],[inbound_win]]</f>
        <v>0.76923076923076916</v>
      </c>
      <c r="N92">
        <f>_xlfn.XLOOKUP(raw[[#This Row],[team]],Table4[Row Labels],Table4[Team loss weight],0) * raw[[#This Row],[outbound_loss]]</f>
        <v>4.2105263157894735</v>
      </c>
      <c r="O92">
        <f>raw[[#This Row],[cum_weight_add]]-raw[[#This Row],[cum_weight_loss]]</f>
        <v>-3.4412955465587043</v>
      </c>
    </row>
    <row r="93" spans="1:15" x14ac:dyDescent="0.3">
      <c r="A93" t="s">
        <v>30</v>
      </c>
      <c r="B93" t="s">
        <v>31</v>
      </c>
      <c r="C93" t="str">
        <f>_xlfn.CONCAT(raw[[#This Row],[team]],raw[[#This Row],[opponent]])</f>
        <v>IrelandNetherlands</v>
      </c>
      <c r="D93">
        <v>2</v>
      </c>
      <c r="E93">
        <v>2</v>
      </c>
      <c r="F93">
        <v>0</v>
      </c>
      <c r="G93">
        <v>0</v>
      </c>
      <c r="H93">
        <v>0</v>
      </c>
      <c r="I93">
        <f>1-raw[[#This Row],[outbound_loss]]</f>
        <v>1</v>
      </c>
      <c r="J93">
        <f>IF(AND(raw[[#This Row],[outbound_loss]]=0, raw[[#This Row],[total_matches]] &lt; 3), 0.15, raw[[#This Row],[outbound_loss]])</f>
        <v>0.15</v>
      </c>
      <c r="K93">
        <f>IF(AND(raw[[#This Row],[inbound_win]]=1, raw[[#This Row],[total_matches]] &lt; 3), 0.85, raw[[#This Row],[inbound_win]])</f>
        <v>0.85</v>
      </c>
      <c r="L93">
        <f>raw[[#This Row],[ol2]]*raw[[#This Row],[total_matches]]</f>
        <v>0.3</v>
      </c>
      <c r="M93">
        <f>_xlfn.XLOOKUP(raw[[#This Row],[opponent]],Table4[Row Labels],Table4[Team loss weight],0) * raw[[#This Row],[inbound_win]]</f>
        <v>1.6568047337278105</v>
      </c>
      <c r="N93">
        <f>_xlfn.XLOOKUP(raw[[#This Row],[team]],Table4[Row Labels],Table4[Team loss weight],0) * raw[[#This Row],[outbound_loss]]</f>
        <v>0</v>
      </c>
      <c r="O93">
        <f>raw[[#This Row],[cum_weight_add]]-raw[[#This Row],[cum_weight_loss]]</f>
        <v>1.6568047337278105</v>
      </c>
    </row>
    <row r="94" spans="1:15" x14ac:dyDescent="0.3">
      <c r="A94" t="s">
        <v>30</v>
      </c>
      <c r="B94" t="s">
        <v>3</v>
      </c>
      <c r="C94" t="str">
        <f>_xlfn.CONCAT(raw[[#This Row],[team]],raw[[#This Row],[opponent]])</f>
        <v>IrelandNew Zealand</v>
      </c>
      <c r="D94">
        <v>2</v>
      </c>
      <c r="E94">
        <v>0</v>
      </c>
      <c r="F94">
        <v>2</v>
      </c>
      <c r="G94">
        <v>0</v>
      </c>
      <c r="H94">
        <v>1</v>
      </c>
      <c r="I94">
        <f>1-raw[[#This Row],[outbound_loss]]</f>
        <v>0</v>
      </c>
      <c r="J94">
        <f>IF(AND(raw[[#This Row],[outbound_loss]]=0, raw[[#This Row],[total_matches]] &lt; 3), 0.15, raw[[#This Row],[outbound_loss]])</f>
        <v>1</v>
      </c>
      <c r="K94">
        <f>IF(AND(raw[[#This Row],[inbound_win]]=1, raw[[#This Row],[total_matches]] &lt; 3), 0.85, raw[[#This Row],[inbound_win]])</f>
        <v>0</v>
      </c>
      <c r="L94">
        <f>raw[[#This Row],[ol2]]*raw[[#This Row],[total_matches]]</f>
        <v>2</v>
      </c>
      <c r="M94">
        <f>_xlfn.XLOOKUP(raw[[#This Row],[opponent]],Table4[Row Labels],Table4[Team loss weight],0) * raw[[#This Row],[inbound_win]]</f>
        <v>0</v>
      </c>
      <c r="N94">
        <f>_xlfn.XLOOKUP(raw[[#This Row],[team]],Table4[Row Labels],Table4[Team loss weight],0) * raw[[#This Row],[outbound_loss]]</f>
        <v>8.4210526315789469</v>
      </c>
      <c r="O94">
        <f>raw[[#This Row],[cum_weight_add]]-raw[[#This Row],[cum_weight_loss]]</f>
        <v>-8.4210526315789469</v>
      </c>
    </row>
    <row r="95" spans="1:15" x14ac:dyDescent="0.3">
      <c r="A95" t="s">
        <v>30</v>
      </c>
      <c r="B95" t="s">
        <v>2</v>
      </c>
      <c r="C95" t="str">
        <f>_xlfn.CONCAT(raw[[#This Row],[team]],raw[[#This Row],[opponent]])</f>
        <v>IrelandPakistan</v>
      </c>
      <c r="D95">
        <v>4</v>
      </c>
      <c r="E95">
        <v>0</v>
      </c>
      <c r="F95">
        <v>3</v>
      </c>
      <c r="G95">
        <v>1</v>
      </c>
      <c r="H95">
        <v>0.75</v>
      </c>
      <c r="I95">
        <f>1-raw[[#This Row],[outbound_loss]]</f>
        <v>0.25</v>
      </c>
      <c r="J95">
        <f>IF(AND(raw[[#This Row],[outbound_loss]]=0, raw[[#This Row],[total_matches]] &lt; 3), 0.15, raw[[#This Row],[outbound_loss]])</f>
        <v>0.75</v>
      </c>
      <c r="K95">
        <f>IF(AND(raw[[#This Row],[inbound_win]]=1, raw[[#This Row],[total_matches]] &lt; 3), 0.85, raw[[#This Row],[inbound_win]])</f>
        <v>0.25</v>
      </c>
      <c r="L95">
        <f>raw[[#This Row],[ol2]]*raw[[#This Row],[total_matches]]</f>
        <v>3</v>
      </c>
      <c r="M95">
        <f>_xlfn.XLOOKUP(raw[[#This Row],[opponent]],Table4[Row Labels],Table4[Team loss weight],0) * raw[[#This Row],[inbound_win]]</f>
        <v>8.8959854014598569</v>
      </c>
      <c r="N95">
        <f>_xlfn.XLOOKUP(raw[[#This Row],[team]],Table4[Row Labels],Table4[Team loss weight],0) * raw[[#This Row],[outbound_loss]]</f>
        <v>6.3157894736842106</v>
      </c>
      <c r="O95">
        <f>raw[[#This Row],[cum_weight_add]]-raw[[#This Row],[cum_weight_loss]]</f>
        <v>2.5801959277756463</v>
      </c>
    </row>
    <row r="96" spans="1:15" x14ac:dyDescent="0.3">
      <c r="A96" t="s">
        <v>30</v>
      </c>
      <c r="B96" t="s">
        <v>38</v>
      </c>
      <c r="C96" t="str">
        <f>_xlfn.CONCAT(raw[[#This Row],[team]],raw[[#This Row],[opponent]])</f>
        <v>IrelandPapua New Guinea</v>
      </c>
      <c r="D96">
        <v>1</v>
      </c>
      <c r="E96">
        <v>1</v>
      </c>
      <c r="F96">
        <v>0</v>
      </c>
      <c r="G96">
        <v>0</v>
      </c>
      <c r="H96">
        <v>0</v>
      </c>
      <c r="I96">
        <f>1-raw[[#This Row],[outbound_loss]]</f>
        <v>1</v>
      </c>
      <c r="J96">
        <f>IF(AND(raw[[#This Row],[outbound_loss]]=0, raw[[#This Row],[total_matches]] &lt; 3), 0.15, raw[[#This Row],[outbound_loss]])</f>
        <v>0.15</v>
      </c>
      <c r="K96">
        <f>IF(AND(raw[[#This Row],[inbound_win]]=1, raw[[#This Row],[total_matches]] &lt; 3), 0.85, raw[[#This Row],[inbound_win]])</f>
        <v>0.85</v>
      </c>
      <c r="L96">
        <f>raw[[#This Row],[ol2]]*raw[[#This Row],[total_matches]]</f>
        <v>0.15</v>
      </c>
      <c r="M96">
        <f>_xlfn.XLOOKUP(raw[[#This Row],[opponent]],Table4[Row Labels],Table4[Team loss weight],0) * raw[[#This Row],[inbound_win]]</f>
        <v>2.7377521613832854</v>
      </c>
      <c r="N96">
        <f>_xlfn.XLOOKUP(raw[[#This Row],[team]],Table4[Row Labels],Table4[Team loss weight],0) * raw[[#This Row],[outbound_loss]]</f>
        <v>0</v>
      </c>
      <c r="O96">
        <f>raw[[#This Row],[cum_weight_add]]-raw[[#This Row],[cum_weight_loss]]</f>
        <v>2.7377521613832854</v>
      </c>
    </row>
    <row r="97" spans="1:15" x14ac:dyDescent="0.3">
      <c r="A97" t="s">
        <v>30</v>
      </c>
      <c r="B97" t="s">
        <v>32</v>
      </c>
      <c r="C97" t="str">
        <f>_xlfn.CONCAT(raw[[#This Row],[team]],raw[[#This Row],[opponent]])</f>
        <v>IrelandScotland</v>
      </c>
      <c r="D97">
        <v>8</v>
      </c>
      <c r="E97">
        <v>7</v>
      </c>
      <c r="F97">
        <v>1</v>
      </c>
      <c r="G97">
        <v>0</v>
      </c>
      <c r="H97">
        <v>0.13</v>
      </c>
      <c r="I97">
        <f>1-raw[[#This Row],[outbound_loss]]</f>
        <v>0.87</v>
      </c>
      <c r="J97">
        <f>IF(AND(raw[[#This Row],[outbound_loss]]=0, raw[[#This Row],[total_matches]] &lt; 3), 0.15, raw[[#This Row],[outbound_loss]])</f>
        <v>0.13</v>
      </c>
      <c r="K97">
        <f>IF(AND(raw[[#This Row],[inbound_win]]=1, raw[[#This Row],[total_matches]] &lt; 3), 0.85, raw[[#This Row],[inbound_win]])</f>
        <v>0.87</v>
      </c>
      <c r="L97">
        <f>raw[[#This Row],[ol2]]*raw[[#This Row],[total_matches]]</f>
        <v>1.04</v>
      </c>
      <c r="M97">
        <f>_xlfn.XLOOKUP(raw[[#This Row],[opponent]],Table4[Row Labels],Table4[Team loss weight],0) * raw[[#This Row],[inbound_win]]</f>
        <v>3.4830960854092523</v>
      </c>
      <c r="N97">
        <f>_xlfn.XLOOKUP(raw[[#This Row],[team]],Table4[Row Labels],Table4[Team loss weight],0) * raw[[#This Row],[outbound_loss]]</f>
        <v>1.0947368421052632</v>
      </c>
      <c r="O97">
        <f>raw[[#This Row],[cum_weight_add]]-raw[[#This Row],[cum_weight_loss]]</f>
        <v>2.3883592433039889</v>
      </c>
    </row>
    <row r="98" spans="1:15" x14ac:dyDescent="0.3">
      <c r="A98" t="s">
        <v>30</v>
      </c>
      <c r="B98" t="s">
        <v>4</v>
      </c>
      <c r="C98" t="str">
        <f>_xlfn.CONCAT(raw[[#This Row],[team]],raw[[#This Row],[opponent]])</f>
        <v>IrelandSouth Africa</v>
      </c>
      <c r="D98">
        <v>3</v>
      </c>
      <c r="E98">
        <v>0</v>
      </c>
      <c r="F98">
        <v>3</v>
      </c>
      <c r="G98">
        <v>0</v>
      </c>
      <c r="H98">
        <v>1</v>
      </c>
      <c r="I98">
        <f>1-raw[[#This Row],[outbound_loss]]</f>
        <v>0</v>
      </c>
      <c r="J98">
        <f>IF(AND(raw[[#This Row],[outbound_loss]]=0, raw[[#This Row],[total_matches]] &lt; 3), 0.15, raw[[#This Row],[outbound_loss]])</f>
        <v>1</v>
      </c>
      <c r="K98">
        <f>IF(AND(raw[[#This Row],[inbound_win]]=1, raw[[#This Row],[total_matches]] &lt; 3), 0.85, raw[[#This Row],[inbound_win]])</f>
        <v>0</v>
      </c>
      <c r="L98">
        <f>raw[[#This Row],[ol2]]*raw[[#This Row],[total_matches]]</f>
        <v>3</v>
      </c>
      <c r="M98">
        <f>_xlfn.XLOOKUP(raw[[#This Row],[opponent]],Table4[Row Labels],Table4[Team loss weight],0) * raw[[#This Row],[inbound_win]]</f>
        <v>0</v>
      </c>
      <c r="N98">
        <f>_xlfn.XLOOKUP(raw[[#This Row],[team]],Table4[Row Labels],Table4[Team loss weight],0) * raw[[#This Row],[outbound_loss]]</f>
        <v>8.4210526315789469</v>
      </c>
      <c r="O98">
        <f>raw[[#This Row],[cum_weight_add]]-raw[[#This Row],[cum_weight_loss]]</f>
        <v>-8.4210526315789469</v>
      </c>
    </row>
    <row r="99" spans="1:15" x14ac:dyDescent="0.3">
      <c r="A99" t="s">
        <v>30</v>
      </c>
      <c r="B99" t="s">
        <v>33</v>
      </c>
      <c r="C99" t="str">
        <f>_xlfn.CONCAT(raw[[#This Row],[team]],raw[[#This Row],[opponent]])</f>
        <v>IrelandSri Lanka</v>
      </c>
      <c r="D99">
        <v>2</v>
      </c>
      <c r="E99">
        <v>0</v>
      </c>
      <c r="F99">
        <v>2</v>
      </c>
      <c r="G99">
        <v>0</v>
      </c>
      <c r="H99">
        <v>1</v>
      </c>
      <c r="I99">
        <f>1-raw[[#This Row],[outbound_loss]]</f>
        <v>0</v>
      </c>
      <c r="J99">
        <f>IF(AND(raw[[#This Row],[outbound_loss]]=0, raw[[#This Row],[total_matches]] &lt; 3), 0.15, raw[[#This Row],[outbound_loss]])</f>
        <v>1</v>
      </c>
      <c r="K99">
        <f>IF(AND(raw[[#This Row],[inbound_win]]=1, raw[[#This Row],[total_matches]] &lt; 3), 0.85, raw[[#This Row],[inbound_win]])</f>
        <v>0</v>
      </c>
      <c r="L99">
        <f>raw[[#This Row],[ol2]]*raw[[#This Row],[total_matches]]</f>
        <v>2</v>
      </c>
      <c r="M99">
        <f>_xlfn.XLOOKUP(raw[[#This Row],[opponent]],Table4[Row Labels],Table4[Team loss weight],0) * raw[[#This Row],[inbound_win]]</f>
        <v>0</v>
      </c>
      <c r="N99">
        <f>_xlfn.XLOOKUP(raw[[#This Row],[team]],Table4[Row Labels],Table4[Team loss weight],0) * raw[[#This Row],[outbound_loss]]</f>
        <v>8.4210526315789469</v>
      </c>
      <c r="O99">
        <f>raw[[#This Row],[cum_weight_add]]-raw[[#This Row],[cum_weight_loss]]</f>
        <v>-8.4210526315789469</v>
      </c>
    </row>
    <row r="100" spans="1:15" x14ac:dyDescent="0.3">
      <c r="A100" t="s">
        <v>30</v>
      </c>
      <c r="B100" t="s">
        <v>34</v>
      </c>
      <c r="C100" t="str">
        <f>_xlfn.CONCAT(raw[[#This Row],[team]],raw[[#This Row],[opponent]])</f>
        <v>IrelandUnited Arab Emirates</v>
      </c>
      <c r="D100">
        <v>6</v>
      </c>
      <c r="E100">
        <v>6</v>
      </c>
      <c r="F100">
        <v>0</v>
      </c>
      <c r="G100">
        <v>0</v>
      </c>
      <c r="H100">
        <v>0</v>
      </c>
      <c r="I100">
        <f>1-raw[[#This Row],[outbound_loss]]</f>
        <v>1</v>
      </c>
      <c r="J100">
        <f>IF(AND(raw[[#This Row],[outbound_loss]]=0, raw[[#This Row],[total_matches]] &lt; 3), 0.15, raw[[#This Row],[outbound_loss]])</f>
        <v>0</v>
      </c>
      <c r="K100">
        <f>IF(AND(raw[[#This Row],[inbound_win]]=1, raw[[#This Row],[total_matches]] &lt; 3), 0.85, raw[[#This Row],[inbound_win]])</f>
        <v>1</v>
      </c>
      <c r="L100">
        <f>raw[[#This Row],[ol2]]*raw[[#This Row],[total_matches]]</f>
        <v>0</v>
      </c>
      <c r="M100">
        <f>_xlfn.XLOOKUP(raw[[#This Row],[opponent]],Table4[Row Labels],Table4[Team loss weight],0) * raw[[#This Row],[inbound_win]]</f>
        <v>4.1257367387033392</v>
      </c>
      <c r="N100">
        <f>_xlfn.XLOOKUP(raw[[#This Row],[team]],Table4[Row Labels],Table4[Team loss weight],0) * raw[[#This Row],[outbound_loss]]</f>
        <v>0</v>
      </c>
      <c r="O100">
        <f>raw[[#This Row],[cum_weight_add]]-raw[[#This Row],[cum_weight_loss]]</f>
        <v>4.1257367387033392</v>
      </c>
    </row>
    <row r="101" spans="1:15" x14ac:dyDescent="0.3">
      <c r="A101" t="s">
        <v>30</v>
      </c>
      <c r="B101" t="s">
        <v>6</v>
      </c>
      <c r="C101" t="str">
        <f>_xlfn.CONCAT(raw[[#This Row],[team]],raw[[#This Row],[opponent]])</f>
        <v>IrelandWest Indies</v>
      </c>
      <c r="D101">
        <v>9</v>
      </c>
      <c r="E101">
        <v>1</v>
      </c>
      <c r="F101">
        <v>8</v>
      </c>
      <c r="G101">
        <v>0</v>
      </c>
      <c r="H101">
        <v>0.89</v>
      </c>
      <c r="I101">
        <f>1-raw[[#This Row],[outbound_loss]]</f>
        <v>0.10999999999999999</v>
      </c>
      <c r="J101">
        <f>IF(AND(raw[[#This Row],[outbound_loss]]=0, raw[[#This Row],[total_matches]] &lt; 3), 0.15, raw[[#This Row],[outbound_loss]])</f>
        <v>0.89</v>
      </c>
      <c r="K101">
        <f>IF(AND(raw[[#This Row],[inbound_win]]=1, raw[[#This Row],[total_matches]] &lt; 3), 0.85, raw[[#This Row],[inbound_win]])</f>
        <v>0.10999999999999999</v>
      </c>
      <c r="L101">
        <f>raw[[#This Row],[ol2]]*raw[[#This Row],[total_matches]]</f>
        <v>8.01</v>
      </c>
      <c r="M101">
        <f>_xlfn.XLOOKUP(raw[[#This Row],[opponent]],Table4[Row Labels],Table4[Team loss weight],0) * raw[[#This Row],[inbound_win]]</f>
        <v>2.8844444444444441</v>
      </c>
      <c r="N101">
        <f>_xlfn.XLOOKUP(raw[[#This Row],[team]],Table4[Row Labels],Table4[Team loss weight],0) * raw[[#This Row],[outbound_loss]]</f>
        <v>7.4947368421052625</v>
      </c>
      <c r="O101">
        <f>raw[[#This Row],[cum_weight_add]]-raw[[#This Row],[cum_weight_loss]]</f>
        <v>-4.6102923976608183</v>
      </c>
    </row>
    <row r="102" spans="1:15" x14ac:dyDescent="0.3">
      <c r="A102" t="s">
        <v>30</v>
      </c>
      <c r="B102" t="s">
        <v>35</v>
      </c>
      <c r="C102" t="str">
        <f>_xlfn.CONCAT(raw[[#This Row],[team]],raw[[#This Row],[opponent]])</f>
        <v>IrelandZimbabwe</v>
      </c>
      <c r="D102">
        <v>8</v>
      </c>
      <c r="E102">
        <v>5</v>
      </c>
      <c r="F102">
        <v>3</v>
      </c>
      <c r="G102">
        <v>0</v>
      </c>
      <c r="H102">
        <v>0.38</v>
      </c>
      <c r="I102">
        <f>1-raw[[#This Row],[outbound_loss]]</f>
        <v>0.62</v>
      </c>
      <c r="J102">
        <f>IF(AND(raw[[#This Row],[outbound_loss]]=0, raw[[#This Row],[total_matches]] &lt; 3), 0.15, raw[[#This Row],[outbound_loss]])</f>
        <v>0.38</v>
      </c>
      <c r="K102">
        <f>IF(AND(raw[[#This Row],[inbound_win]]=1, raw[[#This Row],[total_matches]] &lt; 3), 0.85, raw[[#This Row],[inbound_win]])</f>
        <v>0.62</v>
      </c>
      <c r="L102">
        <f>raw[[#This Row],[ol2]]*raw[[#This Row],[total_matches]]</f>
        <v>3.04</v>
      </c>
      <c r="M102">
        <f>_xlfn.XLOOKUP(raw[[#This Row],[opponent]],Table4[Row Labels],Table4[Team loss weight],0) * raw[[#This Row],[inbound_win]]</f>
        <v>8.8755186721991688</v>
      </c>
      <c r="N102">
        <f>_xlfn.XLOOKUP(raw[[#This Row],[team]],Table4[Row Labels],Table4[Team loss weight],0) * raw[[#This Row],[outbound_loss]]</f>
        <v>3.1999999999999997</v>
      </c>
      <c r="O102">
        <f>raw[[#This Row],[cum_weight_add]]-raw[[#This Row],[cum_weight_loss]]</f>
        <v>5.6755186721991695</v>
      </c>
    </row>
    <row r="103" spans="1:15" x14ac:dyDescent="0.3">
      <c r="A103" t="s">
        <v>37</v>
      </c>
      <c r="B103" t="s">
        <v>1</v>
      </c>
      <c r="C103" t="str">
        <f>_xlfn.CONCAT(raw[[#This Row],[team]],raw[[#This Row],[opponent]])</f>
        <v>KenyaAustralia</v>
      </c>
      <c r="D103">
        <v>1</v>
      </c>
      <c r="E103">
        <v>0</v>
      </c>
      <c r="F103">
        <v>1</v>
      </c>
      <c r="G103">
        <v>0</v>
      </c>
      <c r="H103">
        <v>1</v>
      </c>
      <c r="I103">
        <f>1-raw[[#This Row],[outbound_loss]]</f>
        <v>0</v>
      </c>
      <c r="J103">
        <f>IF(AND(raw[[#This Row],[outbound_loss]]=0, raw[[#This Row],[total_matches]] &lt; 3), 0.15, raw[[#This Row],[outbound_loss]])</f>
        <v>1</v>
      </c>
      <c r="K103">
        <f>IF(AND(raw[[#This Row],[inbound_win]]=1, raw[[#This Row],[total_matches]] &lt; 3), 0.85, raw[[#This Row],[inbound_win]])</f>
        <v>0</v>
      </c>
      <c r="L103">
        <f>raw[[#This Row],[ol2]]*raw[[#This Row],[total_matches]]</f>
        <v>1</v>
      </c>
      <c r="M103">
        <f>_xlfn.XLOOKUP(raw[[#This Row],[opponent]],Table4[Row Labels],Table4[Team loss weight],0) * raw[[#This Row],[inbound_win]]</f>
        <v>0</v>
      </c>
      <c r="N103">
        <f>_xlfn.XLOOKUP(raw[[#This Row],[team]],Table4[Row Labels],Table4[Team loss weight],0) * raw[[#This Row],[outbound_loss]]</f>
        <v>1.5384615384615383</v>
      </c>
      <c r="O103">
        <f>raw[[#This Row],[cum_weight_add]]-raw[[#This Row],[cum_weight_loss]]</f>
        <v>-1.5384615384615383</v>
      </c>
    </row>
    <row r="104" spans="1:15" x14ac:dyDescent="0.3">
      <c r="A104" t="s">
        <v>37</v>
      </c>
      <c r="B104" t="s">
        <v>36</v>
      </c>
      <c r="C104" t="str">
        <f>_xlfn.CONCAT(raw[[#This Row],[team]],raw[[#This Row],[opponent]])</f>
        <v>KenyaCanada</v>
      </c>
      <c r="D104">
        <v>2</v>
      </c>
      <c r="E104">
        <v>1</v>
      </c>
      <c r="F104">
        <v>1</v>
      </c>
      <c r="G104">
        <v>0</v>
      </c>
      <c r="H104">
        <v>0.5</v>
      </c>
      <c r="I104">
        <f>1-raw[[#This Row],[outbound_loss]]</f>
        <v>0.5</v>
      </c>
      <c r="J104">
        <f>IF(AND(raw[[#This Row],[outbound_loss]]=0, raw[[#This Row],[total_matches]] &lt; 3), 0.15, raw[[#This Row],[outbound_loss]])</f>
        <v>0.5</v>
      </c>
      <c r="K104">
        <f>IF(AND(raw[[#This Row],[inbound_win]]=1, raw[[#This Row],[total_matches]] &lt; 3), 0.85, raw[[#This Row],[inbound_win]])</f>
        <v>0.5</v>
      </c>
      <c r="L104">
        <f>raw[[#This Row],[ol2]]*raw[[#This Row],[total_matches]]</f>
        <v>1</v>
      </c>
      <c r="M104">
        <f>_xlfn.XLOOKUP(raw[[#This Row],[opponent]],Table4[Row Labels],Table4[Team loss weight],0) * raw[[#This Row],[inbound_win]]</f>
        <v>0.70588235294117652</v>
      </c>
      <c r="N104">
        <f>_xlfn.XLOOKUP(raw[[#This Row],[team]],Table4[Row Labels],Table4[Team loss weight],0) * raw[[#This Row],[outbound_loss]]</f>
        <v>0.76923076923076916</v>
      </c>
      <c r="O104">
        <f>raw[[#This Row],[cum_weight_add]]-raw[[#This Row],[cum_weight_loss]]</f>
        <v>-6.3348416289592646E-2</v>
      </c>
    </row>
    <row r="105" spans="1:15" x14ac:dyDescent="0.3">
      <c r="A105" t="s">
        <v>37</v>
      </c>
      <c r="B105" t="s">
        <v>30</v>
      </c>
      <c r="C105" t="str">
        <f>_xlfn.CONCAT(raw[[#This Row],[team]],raw[[#This Row],[opponent]])</f>
        <v>KenyaIreland</v>
      </c>
      <c r="D105">
        <v>2</v>
      </c>
      <c r="E105">
        <v>1</v>
      </c>
      <c r="F105">
        <v>1</v>
      </c>
      <c r="G105">
        <v>0</v>
      </c>
      <c r="H105">
        <v>0.5</v>
      </c>
      <c r="I105">
        <f>1-raw[[#This Row],[outbound_loss]]</f>
        <v>0.5</v>
      </c>
      <c r="J105">
        <f>IF(AND(raw[[#This Row],[outbound_loss]]=0, raw[[#This Row],[total_matches]] &lt; 3), 0.15, raw[[#This Row],[outbound_loss]])</f>
        <v>0.5</v>
      </c>
      <c r="K105">
        <f>IF(AND(raw[[#This Row],[inbound_win]]=1, raw[[#This Row],[total_matches]] &lt; 3), 0.85, raw[[#This Row],[inbound_win]])</f>
        <v>0.5</v>
      </c>
      <c r="L105">
        <f>raw[[#This Row],[ol2]]*raw[[#This Row],[total_matches]]</f>
        <v>1</v>
      </c>
      <c r="M105">
        <f>_xlfn.XLOOKUP(raw[[#This Row],[opponent]],Table4[Row Labels],Table4[Team loss weight],0) * raw[[#This Row],[inbound_win]]</f>
        <v>4.2105263157894735</v>
      </c>
      <c r="N105">
        <f>_xlfn.XLOOKUP(raw[[#This Row],[team]],Table4[Row Labels],Table4[Team loss weight],0) * raw[[#This Row],[outbound_loss]]</f>
        <v>0.76923076923076916</v>
      </c>
      <c r="O105">
        <f>raw[[#This Row],[cum_weight_add]]-raw[[#This Row],[cum_weight_loss]]</f>
        <v>3.4412955465587043</v>
      </c>
    </row>
    <row r="106" spans="1:15" x14ac:dyDescent="0.3">
      <c r="A106" t="s">
        <v>37</v>
      </c>
      <c r="B106" t="s">
        <v>31</v>
      </c>
      <c r="C106" t="str">
        <f>_xlfn.CONCAT(raw[[#This Row],[team]],raw[[#This Row],[opponent]])</f>
        <v>KenyaNetherlands</v>
      </c>
      <c r="D106">
        <v>1</v>
      </c>
      <c r="E106">
        <v>1</v>
      </c>
      <c r="F106">
        <v>0</v>
      </c>
      <c r="G106">
        <v>0</v>
      </c>
      <c r="H106">
        <v>0</v>
      </c>
      <c r="I106">
        <f>1-raw[[#This Row],[outbound_loss]]</f>
        <v>1</v>
      </c>
      <c r="J106">
        <f>IF(AND(raw[[#This Row],[outbound_loss]]=0, raw[[#This Row],[total_matches]] &lt; 3), 0.15, raw[[#This Row],[outbound_loss]])</f>
        <v>0.15</v>
      </c>
      <c r="K106">
        <f>IF(AND(raw[[#This Row],[inbound_win]]=1, raw[[#This Row],[total_matches]] &lt; 3), 0.85, raw[[#This Row],[inbound_win]])</f>
        <v>0.85</v>
      </c>
      <c r="L106">
        <f>raw[[#This Row],[ol2]]*raw[[#This Row],[total_matches]]</f>
        <v>0.15</v>
      </c>
      <c r="M106">
        <f>_xlfn.XLOOKUP(raw[[#This Row],[opponent]],Table4[Row Labels],Table4[Team loss weight],0) * raw[[#This Row],[inbound_win]]</f>
        <v>1.6568047337278105</v>
      </c>
      <c r="N106">
        <f>_xlfn.XLOOKUP(raw[[#This Row],[team]],Table4[Row Labels],Table4[Team loss weight],0) * raw[[#This Row],[outbound_loss]]</f>
        <v>0</v>
      </c>
      <c r="O106">
        <f>raw[[#This Row],[cum_weight_add]]-raw[[#This Row],[cum_weight_loss]]</f>
        <v>1.6568047337278105</v>
      </c>
    </row>
    <row r="107" spans="1:15" x14ac:dyDescent="0.3">
      <c r="A107" t="s">
        <v>37</v>
      </c>
      <c r="B107" t="s">
        <v>3</v>
      </c>
      <c r="C107" t="str">
        <f>_xlfn.CONCAT(raw[[#This Row],[team]],raw[[#This Row],[opponent]])</f>
        <v>KenyaNew Zealand</v>
      </c>
      <c r="D107">
        <v>1</v>
      </c>
      <c r="E107">
        <v>0</v>
      </c>
      <c r="F107">
        <v>1</v>
      </c>
      <c r="G107">
        <v>0</v>
      </c>
      <c r="H107">
        <v>1</v>
      </c>
      <c r="I107">
        <f>1-raw[[#This Row],[outbound_loss]]</f>
        <v>0</v>
      </c>
      <c r="J107">
        <f>IF(AND(raw[[#This Row],[outbound_loss]]=0, raw[[#This Row],[total_matches]] &lt; 3), 0.15, raw[[#This Row],[outbound_loss]])</f>
        <v>1</v>
      </c>
      <c r="K107">
        <f>IF(AND(raw[[#This Row],[inbound_win]]=1, raw[[#This Row],[total_matches]] &lt; 3), 0.85, raw[[#This Row],[inbound_win]])</f>
        <v>0</v>
      </c>
      <c r="L107">
        <f>raw[[#This Row],[ol2]]*raw[[#This Row],[total_matches]]</f>
        <v>1</v>
      </c>
      <c r="M107">
        <f>_xlfn.XLOOKUP(raw[[#This Row],[opponent]],Table4[Row Labels],Table4[Team loss weight],0) * raw[[#This Row],[inbound_win]]</f>
        <v>0</v>
      </c>
      <c r="N107">
        <f>_xlfn.XLOOKUP(raw[[#This Row],[team]],Table4[Row Labels],Table4[Team loss weight],0) * raw[[#This Row],[outbound_loss]]</f>
        <v>1.5384615384615383</v>
      </c>
      <c r="O107">
        <f>raw[[#This Row],[cum_weight_add]]-raw[[#This Row],[cum_weight_loss]]</f>
        <v>-1.5384615384615383</v>
      </c>
    </row>
    <row r="108" spans="1:15" x14ac:dyDescent="0.3">
      <c r="A108" t="s">
        <v>37</v>
      </c>
      <c r="B108" t="s">
        <v>2</v>
      </c>
      <c r="C108" t="str">
        <f>_xlfn.CONCAT(raw[[#This Row],[team]],raw[[#This Row],[opponent]])</f>
        <v>KenyaPakistan</v>
      </c>
      <c r="D108">
        <v>1</v>
      </c>
      <c r="E108">
        <v>0</v>
      </c>
      <c r="F108">
        <v>1</v>
      </c>
      <c r="G108">
        <v>0</v>
      </c>
      <c r="H108">
        <v>1</v>
      </c>
      <c r="I108">
        <f>1-raw[[#This Row],[outbound_loss]]</f>
        <v>0</v>
      </c>
      <c r="J108">
        <f>IF(AND(raw[[#This Row],[outbound_loss]]=0, raw[[#This Row],[total_matches]] &lt; 3), 0.15, raw[[#This Row],[outbound_loss]])</f>
        <v>1</v>
      </c>
      <c r="K108">
        <f>IF(AND(raw[[#This Row],[inbound_win]]=1, raw[[#This Row],[total_matches]] &lt; 3), 0.85, raw[[#This Row],[inbound_win]])</f>
        <v>0</v>
      </c>
      <c r="L108">
        <f>raw[[#This Row],[ol2]]*raw[[#This Row],[total_matches]]</f>
        <v>1</v>
      </c>
      <c r="M108">
        <f>_xlfn.XLOOKUP(raw[[#This Row],[opponent]],Table4[Row Labels],Table4[Team loss weight],0) * raw[[#This Row],[inbound_win]]</f>
        <v>0</v>
      </c>
      <c r="N108">
        <f>_xlfn.XLOOKUP(raw[[#This Row],[team]],Table4[Row Labels],Table4[Team loss weight],0) * raw[[#This Row],[outbound_loss]]</f>
        <v>1.5384615384615383</v>
      </c>
      <c r="O108">
        <f>raw[[#This Row],[cum_weight_add]]-raw[[#This Row],[cum_weight_loss]]</f>
        <v>-1.5384615384615383</v>
      </c>
    </row>
    <row r="109" spans="1:15" x14ac:dyDescent="0.3">
      <c r="A109" t="s">
        <v>37</v>
      </c>
      <c r="B109" t="s">
        <v>32</v>
      </c>
      <c r="C109" t="str">
        <f>_xlfn.CONCAT(raw[[#This Row],[team]],raw[[#This Row],[opponent]])</f>
        <v>KenyaScotland</v>
      </c>
      <c r="D109">
        <v>1</v>
      </c>
      <c r="E109">
        <v>0</v>
      </c>
      <c r="F109">
        <v>1</v>
      </c>
      <c r="G109">
        <v>0</v>
      </c>
      <c r="H109">
        <v>1</v>
      </c>
      <c r="I109">
        <f>1-raw[[#This Row],[outbound_loss]]</f>
        <v>0</v>
      </c>
      <c r="J109">
        <f>IF(AND(raw[[#This Row],[outbound_loss]]=0, raw[[#This Row],[total_matches]] &lt; 3), 0.15, raw[[#This Row],[outbound_loss]])</f>
        <v>1</v>
      </c>
      <c r="K109">
        <f>IF(AND(raw[[#This Row],[inbound_win]]=1, raw[[#This Row],[total_matches]] &lt; 3), 0.85, raw[[#This Row],[inbound_win]])</f>
        <v>0</v>
      </c>
      <c r="L109">
        <f>raw[[#This Row],[ol2]]*raw[[#This Row],[total_matches]]</f>
        <v>1</v>
      </c>
      <c r="M109">
        <f>_xlfn.XLOOKUP(raw[[#This Row],[opponent]],Table4[Row Labels],Table4[Team loss weight],0) * raw[[#This Row],[inbound_win]]</f>
        <v>0</v>
      </c>
      <c r="N109">
        <f>_xlfn.XLOOKUP(raw[[#This Row],[team]],Table4[Row Labels],Table4[Team loss weight],0) * raw[[#This Row],[outbound_loss]]</f>
        <v>1.5384615384615383</v>
      </c>
      <c r="O109">
        <f>raw[[#This Row],[cum_weight_add]]-raw[[#This Row],[cum_weight_loss]]</f>
        <v>-1.5384615384615383</v>
      </c>
    </row>
    <row r="110" spans="1:15" x14ac:dyDescent="0.3">
      <c r="A110" t="s">
        <v>37</v>
      </c>
      <c r="B110" t="s">
        <v>33</v>
      </c>
      <c r="C110" t="str">
        <f>_xlfn.CONCAT(raw[[#This Row],[team]],raw[[#This Row],[opponent]])</f>
        <v>KenyaSri Lanka</v>
      </c>
      <c r="D110">
        <v>1</v>
      </c>
      <c r="E110">
        <v>0</v>
      </c>
      <c r="F110">
        <v>1</v>
      </c>
      <c r="G110">
        <v>0</v>
      </c>
      <c r="H110">
        <v>1</v>
      </c>
      <c r="I110">
        <f>1-raw[[#This Row],[outbound_loss]]</f>
        <v>0</v>
      </c>
      <c r="J110">
        <f>IF(AND(raw[[#This Row],[outbound_loss]]=0, raw[[#This Row],[total_matches]] &lt; 3), 0.15, raw[[#This Row],[outbound_loss]])</f>
        <v>1</v>
      </c>
      <c r="K110">
        <f>IF(AND(raw[[#This Row],[inbound_win]]=1, raw[[#This Row],[total_matches]] &lt; 3), 0.85, raw[[#This Row],[inbound_win]])</f>
        <v>0</v>
      </c>
      <c r="L110">
        <f>raw[[#This Row],[ol2]]*raw[[#This Row],[total_matches]]</f>
        <v>1</v>
      </c>
      <c r="M110">
        <f>_xlfn.XLOOKUP(raw[[#This Row],[opponent]],Table4[Row Labels],Table4[Team loss weight],0) * raw[[#This Row],[inbound_win]]</f>
        <v>0</v>
      </c>
      <c r="N110">
        <f>_xlfn.XLOOKUP(raw[[#This Row],[team]],Table4[Row Labels],Table4[Team loss weight],0) * raw[[#This Row],[outbound_loss]]</f>
        <v>1.5384615384615383</v>
      </c>
      <c r="O110">
        <f>raw[[#This Row],[cum_weight_add]]-raw[[#This Row],[cum_weight_loss]]</f>
        <v>-1.5384615384615383</v>
      </c>
    </row>
    <row r="111" spans="1:15" x14ac:dyDescent="0.3">
      <c r="A111" t="s">
        <v>37</v>
      </c>
      <c r="B111" t="s">
        <v>35</v>
      </c>
      <c r="C111" t="str">
        <f>_xlfn.CONCAT(raw[[#This Row],[team]],raw[[#This Row],[opponent]])</f>
        <v>KenyaZimbabwe</v>
      </c>
      <c r="D111">
        <v>1</v>
      </c>
      <c r="E111">
        <v>0</v>
      </c>
      <c r="F111">
        <v>1</v>
      </c>
      <c r="G111">
        <v>0</v>
      </c>
      <c r="H111">
        <v>1</v>
      </c>
      <c r="I111">
        <f>1-raw[[#This Row],[outbound_loss]]</f>
        <v>0</v>
      </c>
      <c r="J111">
        <f>IF(AND(raw[[#This Row],[outbound_loss]]=0, raw[[#This Row],[total_matches]] &lt; 3), 0.15, raw[[#This Row],[outbound_loss]])</f>
        <v>1</v>
      </c>
      <c r="K111">
        <f>IF(AND(raw[[#This Row],[inbound_win]]=1, raw[[#This Row],[total_matches]] &lt; 3), 0.85, raw[[#This Row],[inbound_win]])</f>
        <v>0</v>
      </c>
      <c r="L111">
        <f>raw[[#This Row],[ol2]]*raw[[#This Row],[total_matches]]</f>
        <v>1</v>
      </c>
      <c r="M111">
        <f>_xlfn.XLOOKUP(raw[[#This Row],[opponent]],Table4[Row Labels],Table4[Team loss weight],0) * raw[[#This Row],[inbound_win]]</f>
        <v>0</v>
      </c>
      <c r="N111">
        <f>_xlfn.XLOOKUP(raw[[#This Row],[team]],Table4[Row Labels],Table4[Team loss weight],0) * raw[[#This Row],[outbound_loss]]</f>
        <v>1.5384615384615383</v>
      </c>
      <c r="O111">
        <f>raw[[#This Row],[cum_weight_add]]-raw[[#This Row],[cum_weight_loss]]</f>
        <v>-1.5384615384615383</v>
      </c>
    </row>
    <row r="112" spans="1:15" x14ac:dyDescent="0.3">
      <c r="A112" t="s">
        <v>39</v>
      </c>
      <c r="B112" t="s">
        <v>40</v>
      </c>
      <c r="C112" t="str">
        <f>_xlfn.CONCAT(raw[[#This Row],[team]],raw[[#This Row],[opponent]])</f>
        <v>NamibiaOman</v>
      </c>
      <c r="D112">
        <v>2</v>
      </c>
      <c r="E112">
        <v>2</v>
      </c>
      <c r="F112">
        <v>0</v>
      </c>
      <c r="G112">
        <v>0</v>
      </c>
      <c r="H112">
        <v>0</v>
      </c>
      <c r="I112">
        <f>1-raw[[#This Row],[outbound_loss]]</f>
        <v>1</v>
      </c>
      <c r="J112">
        <f>IF(AND(raw[[#This Row],[outbound_loss]]=0, raw[[#This Row],[total_matches]] &lt; 3), 0.15, raw[[#This Row],[outbound_loss]])</f>
        <v>0.15</v>
      </c>
      <c r="K112">
        <f>IF(AND(raw[[#This Row],[inbound_win]]=1, raw[[#This Row],[total_matches]] &lt; 3), 0.85, raw[[#This Row],[inbound_win]])</f>
        <v>0.85</v>
      </c>
      <c r="L112">
        <f>raw[[#This Row],[ol2]]*raw[[#This Row],[total_matches]]</f>
        <v>0.3</v>
      </c>
      <c r="M112">
        <f>_xlfn.XLOOKUP(raw[[#This Row],[opponent]],Table4[Row Labels],Table4[Team loss weight],0) * raw[[#This Row],[inbound_win]]</f>
        <v>5.238095238095239</v>
      </c>
      <c r="N112">
        <f>_xlfn.XLOOKUP(raw[[#This Row],[team]],Table4[Row Labels],Table4[Team loss weight],0) * raw[[#This Row],[outbound_loss]]</f>
        <v>0</v>
      </c>
      <c r="O112">
        <f>raw[[#This Row],[cum_weight_add]]-raw[[#This Row],[cum_weight_loss]]</f>
        <v>5.238095238095239</v>
      </c>
    </row>
    <row r="113" spans="1:15" x14ac:dyDescent="0.3">
      <c r="A113" t="s">
        <v>39</v>
      </c>
      <c r="B113" t="s">
        <v>38</v>
      </c>
      <c r="C113" t="str">
        <f>_xlfn.CONCAT(raw[[#This Row],[team]],raw[[#This Row],[opponent]])</f>
        <v>NamibiaPapua New Guinea</v>
      </c>
      <c r="D113">
        <v>2</v>
      </c>
      <c r="E113">
        <v>2</v>
      </c>
      <c r="F113">
        <v>0</v>
      </c>
      <c r="G113">
        <v>0</v>
      </c>
      <c r="H113">
        <v>0</v>
      </c>
      <c r="I113">
        <f>1-raw[[#This Row],[outbound_loss]]</f>
        <v>1</v>
      </c>
      <c r="J113">
        <f>IF(AND(raw[[#This Row],[outbound_loss]]=0, raw[[#This Row],[total_matches]] &lt; 3), 0.15, raw[[#This Row],[outbound_loss]])</f>
        <v>0.15</v>
      </c>
      <c r="K113">
        <f>IF(AND(raw[[#This Row],[inbound_win]]=1, raw[[#This Row],[total_matches]] &lt; 3), 0.85, raw[[#This Row],[inbound_win]])</f>
        <v>0.85</v>
      </c>
      <c r="L113">
        <f>raw[[#This Row],[ol2]]*raw[[#This Row],[total_matches]]</f>
        <v>0.3</v>
      </c>
      <c r="M113">
        <f>_xlfn.XLOOKUP(raw[[#This Row],[opponent]],Table4[Row Labels],Table4[Team loss weight],0) * raw[[#This Row],[inbound_win]]</f>
        <v>2.7377521613832854</v>
      </c>
      <c r="N113">
        <f>_xlfn.XLOOKUP(raw[[#This Row],[team]],Table4[Row Labels],Table4[Team loss weight],0) * raw[[#This Row],[outbound_loss]]</f>
        <v>0</v>
      </c>
      <c r="O113">
        <f>raw[[#This Row],[cum_weight_add]]-raw[[#This Row],[cum_weight_loss]]</f>
        <v>2.7377521613832854</v>
      </c>
    </row>
    <row r="114" spans="1:15" x14ac:dyDescent="0.3">
      <c r="A114" t="s">
        <v>39</v>
      </c>
      <c r="B114" t="s">
        <v>34</v>
      </c>
      <c r="C114" t="str">
        <f>_xlfn.CONCAT(raw[[#This Row],[team]],raw[[#This Row],[opponent]])</f>
        <v>NamibiaUnited Arab Emirates</v>
      </c>
      <c r="D114">
        <v>2</v>
      </c>
      <c r="E114">
        <v>0</v>
      </c>
      <c r="F114">
        <v>2</v>
      </c>
      <c r="G114">
        <v>0</v>
      </c>
      <c r="H114">
        <v>1</v>
      </c>
      <c r="I114">
        <f>1-raw[[#This Row],[outbound_loss]]</f>
        <v>0</v>
      </c>
      <c r="J114">
        <f>IF(AND(raw[[#This Row],[outbound_loss]]=0, raw[[#This Row],[total_matches]] &lt; 3), 0.15, raw[[#This Row],[outbound_loss]])</f>
        <v>1</v>
      </c>
      <c r="K114">
        <f>IF(AND(raw[[#This Row],[inbound_win]]=1, raw[[#This Row],[total_matches]] &lt; 3), 0.85, raw[[#This Row],[inbound_win]])</f>
        <v>0</v>
      </c>
      <c r="L114">
        <f>raw[[#This Row],[ol2]]*raw[[#This Row],[total_matches]]</f>
        <v>2</v>
      </c>
      <c r="M114">
        <f>_xlfn.XLOOKUP(raw[[#This Row],[opponent]],Table4[Row Labels],Table4[Team loss weight],0) * raw[[#This Row],[inbound_win]]</f>
        <v>0</v>
      </c>
      <c r="N114">
        <f>_xlfn.XLOOKUP(raw[[#This Row],[team]],Table4[Row Labels],Table4[Team loss weight],0) * raw[[#This Row],[outbound_loss]]</f>
        <v>3.0434782608695654</v>
      </c>
      <c r="O114">
        <f>raw[[#This Row],[cum_weight_add]]-raw[[#This Row],[cum_weight_loss]]</f>
        <v>-3.0434782608695654</v>
      </c>
    </row>
    <row r="115" spans="1:15" x14ac:dyDescent="0.3">
      <c r="A115" t="s">
        <v>39</v>
      </c>
      <c r="B115" t="s">
        <v>41</v>
      </c>
      <c r="C115" t="str">
        <f>_xlfn.CONCAT(raw[[#This Row],[team]],raw[[#This Row],[opponent]])</f>
        <v>NamibiaUnited States of America</v>
      </c>
      <c r="D115">
        <v>1</v>
      </c>
      <c r="E115">
        <v>0</v>
      </c>
      <c r="F115">
        <v>1</v>
      </c>
      <c r="G115">
        <v>0</v>
      </c>
      <c r="H115">
        <v>1</v>
      </c>
      <c r="I115">
        <f>1-raw[[#This Row],[outbound_loss]]</f>
        <v>0</v>
      </c>
      <c r="J115">
        <f>IF(AND(raw[[#This Row],[outbound_loss]]=0, raw[[#This Row],[total_matches]] &lt; 3), 0.15, raw[[#This Row],[outbound_loss]])</f>
        <v>1</v>
      </c>
      <c r="K115">
        <f>IF(AND(raw[[#This Row],[inbound_win]]=1, raw[[#This Row],[total_matches]] &lt; 3), 0.85, raw[[#This Row],[inbound_win]])</f>
        <v>0</v>
      </c>
      <c r="L115">
        <f>raw[[#This Row],[ol2]]*raw[[#This Row],[total_matches]]</f>
        <v>1</v>
      </c>
      <c r="M115">
        <f>_xlfn.XLOOKUP(raw[[#This Row],[opponent]],Table4[Row Labels],Table4[Team loss weight],0) * raw[[#This Row],[inbound_win]]</f>
        <v>0</v>
      </c>
      <c r="N115">
        <f>_xlfn.XLOOKUP(raw[[#This Row],[team]],Table4[Row Labels],Table4[Team loss weight],0) * raw[[#This Row],[outbound_loss]]</f>
        <v>3.0434782608695654</v>
      </c>
      <c r="O115">
        <f>raw[[#This Row],[cum_weight_add]]-raw[[#This Row],[cum_weight_loss]]</f>
        <v>-3.0434782608695654</v>
      </c>
    </row>
    <row r="116" spans="1:15" x14ac:dyDescent="0.3">
      <c r="A116" t="s">
        <v>42</v>
      </c>
      <c r="B116" t="s">
        <v>40</v>
      </c>
      <c r="C116" t="str">
        <f>_xlfn.CONCAT(raw[[#This Row],[team]],raw[[#This Row],[opponent]])</f>
        <v>NepalOman</v>
      </c>
      <c r="D116">
        <v>2</v>
      </c>
      <c r="E116">
        <v>0</v>
      </c>
      <c r="F116">
        <v>2</v>
      </c>
      <c r="G116">
        <v>0</v>
      </c>
      <c r="H116">
        <v>1</v>
      </c>
      <c r="I116">
        <f>1-raw[[#This Row],[outbound_loss]]</f>
        <v>0</v>
      </c>
      <c r="J116">
        <f>IF(AND(raw[[#This Row],[outbound_loss]]=0, raw[[#This Row],[total_matches]] &lt; 3), 0.15, raw[[#This Row],[outbound_loss]])</f>
        <v>1</v>
      </c>
      <c r="K116">
        <f>IF(AND(raw[[#This Row],[inbound_win]]=1, raw[[#This Row],[total_matches]] &lt; 3), 0.85, raw[[#This Row],[inbound_win]])</f>
        <v>0</v>
      </c>
      <c r="L116">
        <f>raw[[#This Row],[ol2]]*raw[[#This Row],[total_matches]]</f>
        <v>2</v>
      </c>
      <c r="M116">
        <f>_xlfn.XLOOKUP(raw[[#This Row],[opponent]],Table4[Row Labels],Table4[Team loss weight],0) * raw[[#This Row],[inbound_win]]</f>
        <v>0</v>
      </c>
      <c r="N116">
        <f>_xlfn.XLOOKUP(raw[[#This Row],[team]],Table4[Row Labels],Table4[Team loss weight],0) * raw[[#This Row],[outbound_loss]]</f>
        <v>4.8484848484848486</v>
      </c>
      <c r="O116">
        <f>raw[[#This Row],[cum_weight_add]]-raw[[#This Row],[cum_weight_loss]]</f>
        <v>-4.8484848484848486</v>
      </c>
    </row>
    <row r="117" spans="1:15" x14ac:dyDescent="0.3">
      <c r="A117" t="s">
        <v>42</v>
      </c>
      <c r="B117" t="s">
        <v>34</v>
      </c>
      <c r="C117" t="str">
        <f>_xlfn.CONCAT(raw[[#This Row],[team]],raw[[#This Row],[opponent]])</f>
        <v>NepalUnited Arab Emirates</v>
      </c>
      <c r="D117">
        <v>4</v>
      </c>
      <c r="E117">
        <v>2</v>
      </c>
      <c r="F117">
        <v>2</v>
      </c>
      <c r="G117">
        <v>0</v>
      </c>
      <c r="H117">
        <v>0.5</v>
      </c>
      <c r="I117">
        <f>1-raw[[#This Row],[outbound_loss]]</f>
        <v>0.5</v>
      </c>
      <c r="J117">
        <f>IF(AND(raw[[#This Row],[outbound_loss]]=0, raw[[#This Row],[total_matches]] &lt; 3), 0.15, raw[[#This Row],[outbound_loss]])</f>
        <v>0.5</v>
      </c>
      <c r="K117">
        <f>IF(AND(raw[[#This Row],[inbound_win]]=1, raw[[#This Row],[total_matches]] &lt; 3), 0.85, raw[[#This Row],[inbound_win]])</f>
        <v>0.5</v>
      </c>
      <c r="L117">
        <f>raw[[#This Row],[ol2]]*raw[[#This Row],[total_matches]]</f>
        <v>2</v>
      </c>
      <c r="M117">
        <f>_xlfn.XLOOKUP(raw[[#This Row],[opponent]],Table4[Row Labels],Table4[Team loss weight],0) * raw[[#This Row],[inbound_win]]</f>
        <v>2.0628683693516696</v>
      </c>
      <c r="N117">
        <f>_xlfn.XLOOKUP(raw[[#This Row],[team]],Table4[Row Labels],Table4[Team loss weight],0) * raw[[#This Row],[outbound_loss]]</f>
        <v>2.4242424242424243</v>
      </c>
      <c r="O117">
        <f>raw[[#This Row],[cum_weight_add]]-raw[[#This Row],[cum_weight_loss]]</f>
        <v>-0.36137405489075469</v>
      </c>
    </row>
    <row r="118" spans="1:15" x14ac:dyDescent="0.3">
      <c r="A118" t="s">
        <v>42</v>
      </c>
      <c r="B118" t="s">
        <v>41</v>
      </c>
      <c r="C118" t="str">
        <f>_xlfn.CONCAT(raw[[#This Row],[team]],raw[[#This Row],[opponent]])</f>
        <v>NepalUnited States of America</v>
      </c>
      <c r="D118">
        <v>2</v>
      </c>
      <c r="E118">
        <v>2</v>
      </c>
      <c r="F118">
        <v>0</v>
      </c>
      <c r="G118">
        <v>0</v>
      </c>
      <c r="H118">
        <v>0</v>
      </c>
      <c r="I118">
        <f>1-raw[[#This Row],[outbound_loss]]</f>
        <v>1</v>
      </c>
      <c r="J118">
        <f>IF(AND(raw[[#This Row],[outbound_loss]]=0, raw[[#This Row],[total_matches]] &lt; 3), 0.15, raw[[#This Row],[outbound_loss]])</f>
        <v>0.15</v>
      </c>
      <c r="K118">
        <f>IF(AND(raw[[#This Row],[inbound_win]]=1, raw[[#This Row],[total_matches]] &lt; 3), 0.85, raw[[#This Row],[inbound_win]])</f>
        <v>0.85</v>
      </c>
      <c r="L118">
        <f>raw[[#This Row],[ol2]]*raw[[#This Row],[total_matches]]</f>
        <v>0.3</v>
      </c>
      <c r="M118">
        <f>_xlfn.XLOOKUP(raw[[#This Row],[opponent]],Table4[Row Labels],Table4[Team loss weight],0) * raw[[#This Row],[inbound_win]]</f>
        <v>3.8338658146964857</v>
      </c>
      <c r="N118">
        <f>_xlfn.XLOOKUP(raw[[#This Row],[team]],Table4[Row Labels],Table4[Team loss weight],0) * raw[[#This Row],[outbound_loss]]</f>
        <v>0</v>
      </c>
      <c r="O118">
        <f>raw[[#This Row],[cum_weight_add]]-raw[[#This Row],[cum_weight_loss]]</f>
        <v>3.8338658146964857</v>
      </c>
    </row>
    <row r="119" spans="1:15" x14ac:dyDescent="0.3">
      <c r="A119" t="s">
        <v>31</v>
      </c>
      <c r="B119" t="s">
        <v>27</v>
      </c>
      <c r="C119" t="str">
        <f>_xlfn.CONCAT(raw[[#This Row],[team]],raw[[#This Row],[opponent]])</f>
        <v>NetherlandsAfghanistan</v>
      </c>
      <c r="D119">
        <v>1</v>
      </c>
      <c r="E119">
        <v>1</v>
      </c>
      <c r="F119">
        <v>0</v>
      </c>
      <c r="G119">
        <v>0</v>
      </c>
      <c r="H119">
        <v>0</v>
      </c>
      <c r="I119">
        <f>1-raw[[#This Row],[outbound_loss]]</f>
        <v>1</v>
      </c>
      <c r="J119">
        <f>IF(AND(raw[[#This Row],[outbound_loss]]=0, raw[[#This Row],[total_matches]] &lt; 3), 0.15, raw[[#This Row],[outbound_loss]])</f>
        <v>0.15</v>
      </c>
      <c r="K119">
        <f>IF(AND(raw[[#This Row],[inbound_win]]=1, raw[[#This Row],[total_matches]] &lt; 3), 0.85, raw[[#This Row],[inbound_win]])</f>
        <v>0.85</v>
      </c>
      <c r="L119">
        <f>raw[[#This Row],[ol2]]*raw[[#This Row],[total_matches]]</f>
        <v>0.15</v>
      </c>
      <c r="M119">
        <f>_xlfn.XLOOKUP(raw[[#This Row],[opponent]],Table4[Row Labels],Table4[Team loss weight],0) * raw[[#This Row],[inbound_win]]</f>
        <v>8.1415929203539825</v>
      </c>
      <c r="N119">
        <f>_xlfn.XLOOKUP(raw[[#This Row],[team]],Table4[Row Labels],Table4[Team loss weight],0) * raw[[#This Row],[outbound_loss]]</f>
        <v>0</v>
      </c>
      <c r="O119">
        <f>raw[[#This Row],[cum_weight_add]]-raw[[#This Row],[cum_weight_loss]]</f>
        <v>8.1415929203539825</v>
      </c>
    </row>
    <row r="120" spans="1:15" x14ac:dyDescent="0.3">
      <c r="A120" t="s">
        <v>31</v>
      </c>
      <c r="B120" t="s">
        <v>28</v>
      </c>
      <c r="C120" t="str">
        <f>_xlfn.CONCAT(raw[[#This Row],[team]],raw[[#This Row],[opponent]])</f>
        <v>NetherlandsBangladesh</v>
      </c>
      <c r="D120">
        <v>1</v>
      </c>
      <c r="E120">
        <v>0</v>
      </c>
      <c r="F120">
        <v>1</v>
      </c>
      <c r="G120">
        <v>0</v>
      </c>
      <c r="H120">
        <v>1</v>
      </c>
      <c r="I120">
        <f>1-raw[[#This Row],[outbound_loss]]</f>
        <v>0</v>
      </c>
      <c r="J120">
        <f>IF(AND(raw[[#This Row],[outbound_loss]]=0, raw[[#This Row],[total_matches]] &lt; 3), 0.15, raw[[#This Row],[outbound_loss]])</f>
        <v>1</v>
      </c>
      <c r="K120">
        <f>IF(AND(raw[[#This Row],[inbound_win]]=1, raw[[#This Row],[total_matches]] &lt; 3), 0.85, raw[[#This Row],[inbound_win]])</f>
        <v>0</v>
      </c>
      <c r="L120">
        <f>raw[[#This Row],[ol2]]*raw[[#This Row],[total_matches]]</f>
        <v>1</v>
      </c>
      <c r="M120">
        <f>_xlfn.XLOOKUP(raw[[#This Row],[opponent]],Table4[Row Labels],Table4[Team loss weight],0) * raw[[#This Row],[inbound_win]]</f>
        <v>0</v>
      </c>
      <c r="N120">
        <f>_xlfn.XLOOKUP(raw[[#This Row],[team]],Table4[Row Labels],Table4[Team loss weight],0) * raw[[#This Row],[outbound_loss]]</f>
        <v>1.6568047337278105</v>
      </c>
      <c r="O120">
        <f>raw[[#This Row],[cum_weight_add]]-raw[[#This Row],[cum_weight_loss]]</f>
        <v>-1.6568047337278105</v>
      </c>
    </row>
    <row r="121" spans="1:15" x14ac:dyDescent="0.3">
      <c r="A121" t="s">
        <v>31</v>
      </c>
      <c r="B121" t="s">
        <v>36</v>
      </c>
      <c r="C121" t="str">
        <f>_xlfn.CONCAT(raw[[#This Row],[team]],raw[[#This Row],[opponent]])</f>
        <v>NetherlandsCanada</v>
      </c>
      <c r="D121">
        <v>2</v>
      </c>
      <c r="E121">
        <v>2</v>
      </c>
      <c r="F121">
        <v>0</v>
      </c>
      <c r="G121">
        <v>0</v>
      </c>
      <c r="H121">
        <v>0</v>
      </c>
      <c r="I121">
        <f>1-raw[[#This Row],[outbound_loss]]</f>
        <v>1</v>
      </c>
      <c r="J121">
        <f>IF(AND(raw[[#This Row],[outbound_loss]]=0, raw[[#This Row],[total_matches]] &lt; 3), 0.15, raw[[#This Row],[outbound_loss]])</f>
        <v>0.15</v>
      </c>
      <c r="K121">
        <f>IF(AND(raw[[#This Row],[inbound_win]]=1, raw[[#This Row],[total_matches]] &lt; 3), 0.85, raw[[#This Row],[inbound_win]])</f>
        <v>0.85</v>
      </c>
      <c r="L121">
        <f>raw[[#This Row],[ol2]]*raw[[#This Row],[total_matches]]</f>
        <v>0.3</v>
      </c>
      <c r="M121">
        <f>_xlfn.XLOOKUP(raw[[#This Row],[opponent]],Table4[Row Labels],Table4[Team loss weight],0) * raw[[#This Row],[inbound_win]]</f>
        <v>1.411764705882353</v>
      </c>
      <c r="N121">
        <f>_xlfn.XLOOKUP(raw[[#This Row],[team]],Table4[Row Labels],Table4[Team loss weight],0) * raw[[#This Row],[outbound_loss]]</f>
        <v>0</v>
      </c>
      <c r="O121">
        <f>raw[[#This Row],[cum_weight_add]]-raw[[#This Row],[cum_weight_loss]]</f>
        <v>1.411764705882353</v>
      </c>
    </row>
    <row r="122" spans="1:15" x14ac:dyDescent="0.3">
      <c r="A122" t="s">
        <v>31</v>
      </c>
      <c r="B122" t="s">
        <v>5</v>
      </c>
      <c r="C122" t="str">
        <f>_xlfn.CONCAT(raw[[#This Row],[team]],raw[[#This Row],[opponent]])</f>
        <v>NetherlandsEngland</v>
      </c>
      <c r="D122">
        <v>1</v>
      </c>
      <c r="E122">
        <v>0</v>
      </c>
      <c r="F122">
        <v>1</v>
      </c>
      <c r="G122">
        <v>0</v>
      </c>
      <c r="H122">
        <v>1</v>
      </c>
      <c r="I122">
        <f>1-raw[[#This Row],[outbound_loss]]</f>
        <v>0</v>
      </c>
      <c r="J122">
        <f>IF(AND(raw[[#This Row],[outbound_loss]]=0, raw[[#This Row],[total_matches]] &lt; 3), 0.15, raw[[#This Row],[outbound_loss]])</f>
        <v>1</v>
      </c>
      <c r="K122">
        <f>IF(AND(raw[[#This Row],[inbound_win]]=1, raw[[#This Row],[total_matches]] &lt; 3), 0.85, raw[[#This Row],[inbound_win]])</f>
        <v>0</v>
      </c>
      <c r="L122">
        <f>raw[[#This Row],[ol2]]*raw[[#This Row],[total_matches]]</f>
        <v>1</v>
      </c>
      <c r="M122">
        <f>_xlfn.XLOOKUP(raw[[#This Row],[opponent]],Table4[Row Labels],Table4[Team loss weight],0) * raw[[#This Row],[inbound_win]]</f>
        <v>0</v>
      </c>
      <c r="N122">
        <f>_xlfn.XLOOKUP(raw[[#This Row],[team]],Table4[Row Labels],Table4[Team loss weight],0) * raw[[#This Row],[outbound_loss]]</f>
        <v>1.6568047337278105</v>
      </c>
      <c r="O122">
        <f>raw[[#This Row],[cum_weight_add]]-raw[[#This Row],[cum_weight_loss]]</f>
        <v>-1.6568047337278105</v>
      </c>
    </row>
    <row r="123" spans="1:15" x14ac:dyDescent="0.3">
      <c r="A123" t="s">
        <v>31</v>
      </c>
      <c r="B123" t="s">
        <v>0</v>
      </c>
      <c r="C123" t="str">
        <f>_xlfn.CONCAT(raw[[#This Row],[team]],raw[[#This Row],[opponent]])</f>
        <v>NetherlandsIndia</v>
      </c>
      <c r="D123">
        <v>1</v>
      </c>
      <c r="E123">
        <v>0</v>
      </c>
      <c r="F123">
        <v>1</v>
      </c>
      <c r="G123">
        <v>0</v>
      </c>
      <c r="H123">
        <v>1</v>
      </c>
      <c r="I123">
        <f>1-raw[[#This Row],[outbound_loss]]</f>
        <v>0</v>
      </c>
      <c r="J123">
        <f>IF(AND(raw[[#This Row],[outbound_loss]]=0, raw[[#This Row],[total_matches]] &lt; 3), 0.15, raw[[#This Row],[outbound_loss]])</f>
        <v>1</v>
      </c>
      <c r="K123">
        <f>IF(AND(raw[[#This Row],[inbound_win]]=1, raw[[#This Row],[total_matches]] &lt; 3), 0.85, raw[[#This Row],[inbound_win]])</f>
        <v>0</v>
      </c>
      <c r="L123">
        <f>raw[[#This Row],[ol2]]*raw[[#This Row],[total_matches]]</f>
        <v>1</v>
      </c>
      <c r="M123">
        <f>_xlfn.XLOOKUP(raw[[#This Row],[opponent]],Table4[Row Labels],Table4[Team loss weight],0) * raw[[#This Row],[inbound_win]]</f>
        <v>0</v>
      </c>
      <c r="N123">
        <f>_xlfn.XLOOKUP(raw[[#This Row],[team]],Table4[Row Labels],Table4[Team loss weight],0) * raw[[#This Row],[outbound_loss]]</f>
        <v>1.6568047337278105</v>
      </c>
      <c r="O123">
        <f>raw[[#This Row],[cum_weight_add]]-raw[[#This Row],[cum_weight_loss]]</f>
        <v>-1.6568047337278105</v>
      </c>
    </row>
    <row r="124" spans="1:15" x14ac:dyDescent="0.3">
      <c r="A124" t="s">
        <v>31</v>
      </c>
      <c r="B124" t="s">
        <v>30</v>
      </c>
      <c r="C124" t="str">
        <f>_xlfn.CONCAT(raw[[#This Row],[team]],raw[[#This Row],[opponent]])</f>
        <v>NetherlandsIreland</v>
      </c>
      <c r="D124">
        <v>2</v>
      </c>
      <c r="E124">
        <v>0</v>
      </c>
      <c r="F124">
        <v>2</v>
      </c>
      <c r="G124">
        <v>0</v>
      </c>
      <c r="H124">
        <v>1</v>
      </c>
      <c r="I124">
        <f>1-raw[[#This Row],[outbound_loss]]</f>
        <v>0</v>
      </c>
      <c r="J124">
        <f>IF(AND(raw[[#This Row],[outbound_loss]]=0, raw[[#This Row],[total_matches]] &lt; 3), 0.15, raw[[#This Row],[outbound_loss]])</f>
        <v>1</v>
      </c>
      <c r="K124">
        <f>IF(AND(raw[[#This Row],[inbound_win]]=1, raw[[#This Row],[total_matches]] &lt; 3), 0.85, raw[[#This Row],[inbound_win]])</f>
        <v>0</v>
      </c>
      <c r="L124">
        <f>raw[[#This Row],[ol2]]*raw[[#This Row],[total_matches]]</f>
        <v>2</v>
      </c>
      <c r="M124">
        <f>_xlfn.XLOOKUP(raw[[#This Row],[opponent]],Table4[Row Labels],Table4[Team loss weight],0) * raw[[#This Row],[inbound_win]]</f>
        <v>0</v>
      </c>
      <c r="N124">
        <f>_xlfn.XLOOKUP(raw[[#This Row],[team]],Table4[Row Labels],Table4[Team loss weight],0) * raw[[#This Row],[outbound_loss]]</f>
        <v>1.6568047337278105</v>
      </c>
      <c r="O124">
        <f>raw[[#This Row],[cum_weight_add]]-raw[[#This Row],[cum_weight_loss]]</f>
        <v>-1.6568047337278105</v>
      </c>
    </row>
    <row r="125" spans="1:15" x14ac:dyDescent="0.3">
      <c r="A125" t="s">
        <v>31</v>
      </c>
      <c r="B125" t="s">
        <v>37</v>
      </c>
      <c r="C125" t="str">
        <f>_xlfn.CONCAT(raw[[#This Row],[team]],raw[[#This Row],[opponent]])</f>
        <v>NetherlandsKenya</v>
      </c>
      <c r="D125">
        <v>1</v>
      </c>
      <c r="E125">
        <v>0</v>
      </c>
      <c r="F125">
        <v>1</v>
      </c>
      <c r="G125">
        <v>0</v>
      </c>
      <c r="H125">
        <v>1</v>
      </c>
      <c r="I125">
        <f>1-raw[[#This Row],[outbound_loss]]</f>
        <v>0</v>
      </c>
      <c r="J125">
        <f>IF(AND(raw[[#This Row],[outbound_loss]]=0, raw[[#This Row],[total_matches]] &lt; 3), 0.15, raw[[#This Row],[outbound_loss]])</f>
        <v>1</v>
      </c>
      <c r="K125">
        <f>IF(AND(raw[[#This Row],[inbound_win]]=1, raw[[#This Row],[total_matches]] &lt; 3), 0.85, raw[[#This Row],[inbound_win]])</f>
        <v>0</v>
      </c>
      <c r="L125">
        <f>raw[[#This Row],[ol2]]*raw[[#This Row],[total_matches]]</f>
        <v>1</v>
      </c>
      <c r="M125">
        <f>_xlfn.XLOOKUP(raw[[#This Row],[opponent]],Table4[Row Labels],Table4[Team loss weight],0) * raw[[#This Row],[inbound_win]]</f>
        <v>0</v>
      </c>
      <c r="N125">
        <f>_xlfn.XLOOKUP(raw[[#This Row],[team]],Table4[Row Labels],Table4[Team loss weight],0) * raw[[#This Row],[outbound_loss]]</f>
        <v>1.6568047337278105</v>
      </c>
      <c r="O125">
        <f>raw[[#This Row],[cum_weight_add]]-raw[[#This Row],[cum_weight_loss]]</f>
        <v>-1.6568047337278105</v>
      </c>
    </row>
    <row r="126" spans="1:15" x14ac:dyDescent="0.3">
      <c r="A126" t="s">
        <v>31</v>
      </c>
      <c r="B126" t="s">
        <v>32</v>
      </c>
      <c r="C126" t="str">
        <f>_xlfn.CONCAT(raw[[#This Row],[team]],raw[[#This Row],[opponent]])</f>
        <v>NetherlandsScotland</v>
      </c>
      <c r="D126">
        <v>1</v>
      </c>
      <c r="E126">
        <v>0</v>
      </c>
      <c r="F126">
        <v>1</v>
      </c>
      <c r="G126">
        <v>0</v>
      </c>
      <c r="H126">
        <v>1</v>
      </c>
      <c r="I126">
        <f>1-raw[[#This Row],[outbound_loss]]</f>
        <v>0</v>
      </c>
      <c r="J126">
        <f>IF(AND(raw[[#This Row],[outbound_loss]]=0, raw[[#This Row],[total_matches]] &lt; 3), 0.15, raw[[#This Row],[outbound_loss]])</f>
        <v>1</v>
      </c>
      <c r="K126">
        <f>IF(AND(raw[[#This Row],[inbound_win]]=1, raw[[#This Row],[total_matches]] &lt; 3), 0.85, raw[[#This Row],[inbound_win]])</f>
        <v>0</v>
      </c>
      <c r="L126">
        <f>raw[[#This Row],[ol2]]*raw[[#This Row],[total_matches]]</f>
        <v>1</v>
      </c>
      <c r="M126">
        <f>_xlfn.XLOOKUP(raw[[#This Row],[opponent]],Table4[Row Labels],Table4[Team loss weight],0) * raw[[#This Row],[inbound_win]]</f>
        <v>0</v>
      </c>
      <c r="N126">
        <f>_xlfn.XLOOKUP(raw[[#This Row],[team]],Table4[Row Labels],Table4[Team loss weight],0) * raw[[#This Row],[outbound_loss]]</f>
        <v>1.6568047337278105</v>
      </c>
      <c r="O126">
        <f>raw[[#This Row],[cum_weight_add]]-raw[[#This Row],[cum_weight_loss]]</f>
        <v>-1.6568047337278105</v>
      </c>
    </row>
    <row r="127" spans="1:15" x14ac:dyDescent="0.3">
      <c r="A127" t="s">
        <v>31</v>
      </c>
      <c r="B127" t="s">
        <v>4</v>
      </c>
      <c r="C127" t="str">
        <f>_xlfn.CONCAT(raw[[#This Row],[team]],raw[[#This Row],[opponent]])</f>
        <v>NetherlandsSouth Africa</v>
      </c>
      <c r="D127">
        <v>1</v>
      </c>
      <c r="E127">
        <v>0</v>
      </c>
      <c r="F127">
        <v>1</v>
      </c>
      <c r="G127">
        <v>0</v>
      </c>
      <c r="H127">
        <v>1</v>
      </c>
      <c r="I127">
        <f>1-raw[[#This Row],[outbound_loss]]</f>
        <v>0</v>
      </c>
      <c r="J127">
        <f>IF(AND(raw[[#This Row],[outbound_loss]]=0, raw[[#This Row],[total_matches]] &lt; 3), 0.15, raw[[#This Row],[outbound_loss]])</f>
        <v>1</v>
      </c>
      <c r="K127">
        <f>IF(AND(raw[[#This Row],[inbound_win]]=1, raw[[#This Row],[total_matches]] &lt; 3), 0.85, raw[[#This Row],[inbound_win]])</f>
        <v>0</v>
      </c>
      <c r="L127">
        <f>raw[[#This Row],[ol2]]*raw[[#This Row],[total_matches]]</f>
        <v>1</v>
      </c>
      <c r="M127">
        <f>_xlfn.XLOOKUP(raw[[#This Row],[opponent]],Table4[Row Labels],Table4[Team loss weight],0) * raw[[#This Row],[inbound_win]]</f>
        <v>0</v>
      </c>
      <c r="N127">
        <f>_xlfn.XLOOKUP(raw[[#This Row],[team]],Table4[Row Labels],Table4[Team loss weight],0) * raw[[#This Row],[outbound_loss]]</f>
        <v>1.6568047337278105</v>
      </c>
      <c r="O127">
        <f>raw[[#This Row],[cum_weight_add]]-raw[[#This Row],[cum_weight_loss]]</f>
        <v>-1.6568047337278105</v>
      </c>
    </row>
    <row r="128" spans="1:15" x14ac:dyDescent="0.3">
      <c r="A128" t="s">
        <v>31</v>
      </c>
      <c r="B128" t="s">
        <v>6</v>
      </c>
      <c r="C128" t="str">
        <f>_xlfn.CONCAT(raw[[#This Row],[team]],raw[[#This Row],[opponent]])</f>
        <v>NetherlandsWest Indies</v>
      </c>
      <c r="D128">
        <v>1</v>
      </c>
      <c r="E128">
        <v>0</v>
      </c>
      <c r="F128">
        <v>1</v>
      </c>
      <c r="G128">
        <v>0</v>
      </c>
      <c r="H128">
        <v>1</v>
      </c>
      <c r="I128">
        <f>1-raw[[#This Row],[outbound_loss]]</f>
        <v>0</v>
      </c>
      <c r="J128">
        <f>IF(AND(raw[[#This Row],[outbound_loss]]=0, raw[[#This Row],[total_matches]] &lt; 3), 0.15, raw[[#This Row],[outbound_loss]])</f>
        <v>1</v>
      </c>
      <c r="K128">
        <f>IF(AND(raw[[#This Row],[inbound_win]]=1, raw[[#This Row],[total_matches]] &lt; 3), 0.85, raw[[#This Row],[inbound_win]])</f>
        <v>0</v>
      </c>
      <c r="L128">
        <f>raw[[#This Row],[ol2]]*raw[[#This Row],[total_matches]]</f>
        <v>1</v>
      </c>
      <c r="M128">
        <f>_xlfn.XLOOKUP(raw[[#This Row],[opponent]],Table4[Row Labels],Table4[Team loss weight],0) * raw[[#This Row],[inbound_win]]</f>
        <v>0</v>
      </c>
      <c r="N128">
        <f>_xlfn.XLOOKUP(raw[[#This Row],[team]],Table4[Row Labels],Table4[Team loss weight],0) * raw[[#This Row],[outbound_loss]]</f>
        <v>1.6568047337278105</v>
      </c>
      <c r="O128">
        <f>raw[[#This Row],[cum_weight_add]]-raw[[#This Row],[cum_weight_loss]]</f>
        <v>-1.6568047337278105</v>
      </c>
    </row>
    <row r="129" spans="1:15" x14ac:dyDescent="0.3">
      <c r="A129" t="s">
        <v>31</v>
      </c>
      <c r="B129" t="s">
        <v>35</v>
      </c>
      <c r="C129" t="str">
        <f>_xlfn.CONCAT(raw[[#This Row],[team]],raw[[#This Row],[opponent]])</f>
        <v>NetherlandsZimbabwe</v>
      </c>
      <c r="D129">
        <v>2</v>
      </c>
      <c r="E129">
        <v>2</v>
      </c>
      <c r="F129">
        <v>0</v>
      </c>
      <c r="G129">
        <v>0</v>
      </c>
      <c r="H129">
        <v>0</v>
      </c>
      <c r="I129">
        <f>1-raw[[#This Row],[outbound_loss]]</f>
        <v>1</v>
      </c>
      <c r="J129">
        <f>IF(AND(raw[[#This Row],[outbound_loss]]=0, raw[[#This Row],[total_matches]] &lt; 3), 0.15, raw[[#This Row],[outbound_loss]])</f>
        <v>0.15</v>
      </c>
      <c r="K129">
        <f>IF(AND(raw[[#This Row],[inbound_win]]=1, raw[[#This Row],[total_matches]] &lt; 3), 0.85, raw[[#This Row],[inbound_win]])</f>
        <v>0.85</v>
      </c>
      <c r="L129">
        <f>raw[[#This Row],[ol2]]*raw[[#This Row],[total_matches]]</f>
        <v>0.3</v>
      </c>
      <c r="M129">
        <f>_xlfn.XLOOKUP(raw[[#This Row],[opponent]],Table4[Row Labels],Table4[Team loss weight],0) * raw[[#This Row],[inbound_win]]</f>
        <v>14.315352697095435</v>
      </c>
      <c r="N129">
        <f>_xlfn.XLOOKUP(raw[[#This Row],[team]],Table4[Row Labels],Table4[Team loss weight],0) * raw[[#This Row],[outbound_loss]]</f>
        <v>0</v>
      </c>
      <c r="O129">
        <f>raw[[#This Row],[cum_weight_add]]-raw[[#This Row],[cum_weight_loss]]</f>
        <v>14.315352697095435</v>
      </c>
    </row>
    <row r="130" spans="1:15" x14ac:dyDescent="0.3">
      <c r="A130" t="s">
        <v>3</v>
      </c>
      <c r="B130" t="s">
        <v>27</v>
      </c>
      <c r="C130" t="str">
        <f>_xlfn.CONCAT(raw[[#This Row],[team]],raw[[#This Row],[opponent]])</f>
        <v>New ZealandAfghanistan</v>
      </c>
      <c r="D130">
        <v>2</v>
      </c>
      <c r="E130">
        <v>2</v>
      </c>
      <c r="F130">
        <v>0</v>
      </c>
      <c r="G130">
        <v>0</v>
      </c>
      <c r="H130">
        <v>0</v>
      </c>
      <c r="I130">
        <f>1-raw[[#This Row],[outbound_loss]]</f>
        <v>1</v>
      </c>
      <c r="J130">
        <f>IF(AND(raw[[#This Row],[outbound_loss]]=0, raw[[#This Row],[total_matches]] &lt; 3), 0.15, raw[[#This Row],[outbound_loss]])</f>
        <v>0.15</v>
      </c>
      <c r="K130">
        <f>IF(AND(raw[[#This Row],[inbound_win]]=1, raw[[#This Row],[total_matches]] &lt; 3), 0.85, raw[[#This Row],[inbound_win]])</f>
        <v>0.85</v>
      </c>
      <c r="L130">
        <f>raw[[#This Row],[ol2]]*raw[[#This Row],[total_matches]]</f>
        <v>0.3</v>
      </c>
      <c r="M130">
        <f>_xlfn.XLOOKUP(raw[[#This Row],[opponent]],Table4[Row Labels],Table4[Team loss weight],0) * raw[[#This Row],[inbound_win]]</f>
        <v>8.1415929203539825</v>
      </c>
      <c r="N130">
        <f>_xlfn.XLOOKUP(raw[[#This Row],[team]],Table4[Row Labels],Table4[Team loss weight],0) * raw[[#This Row],[outbound_loss]]</f>
        <v>0</v>
      </c>
      <c r="O130">
        <f>raw[[#This Row],[cum_weight_add]]-raw[[#This Row],[cum_weight_loss]]</f>
        <v>8.1415929203539825</v>
      </c>
    </row>
    <row r="131" spans="1:15" x14ac:dyDescent="0.3">
      <c r="A131" t="s">
        <v>3</v>
      </c>
      <c r="B131" t="s">
        <v>1</v>
      </c>
      <c r="C131" t="str">
        <f>_xlfn.CONCAT(raw[[#This Row],[team]],raw[[#This Row],[opponent]])</f>
        <v>New ZealandAustralia</v>
      </c>
      <c r="D131">
        <v>13</v>
      </c>
      <c r="E131">
        <v>5</v>
      </c>
      <c r="F131">
        <v>8</v>
      </c>
      <c r="G131">
        <v>0</v>
      </c>
      <c r="H131">
        <v>0.62</v>
      </c>
      <c r="I131">
        <f>1-raw[[#This Row],[outbound_loss]]</f>
        <v>0.38</v>
      </c>
      <c r="J131">
        <f>IF(AND(raw[[#This Row],[outbound_loss]]=0, raw[[#This Row],[total_matches]] &lt; 3), 0.15, raw[[#This Row],[outbound_loss]])</f>
        <v>0.62</v>
      </c>
      <c r="K131">
        <f>IF(AND(raw[[#This Row],[inbound_win]]=1, raw[[#This Row],[total_matches]] &lt; 3), 0.85, raw[[#This Row],[inbound_win]])</f>
        <v>0.38</v>
      </c>
      <c r="L131">
        <f>raw[[#This Row],[ol2]]*raw[[#This Row],[total_matches]]</f>
        <v>8.06</v>
      </c>
      <c r="M131">
        <f>_xlfn.XLOOKUP(raw[[#This Row],[opponent]],Table4[Row Labels],Table4[Team loss weight],0) * raw[[#This Row],[inbound_win]]</f>
        <v>19.768194070080863</v>
      </c>
      <c r="N131">
        <f>_xlfn.XLOOKUP(raw[[#This Row],[team]],Table4[Row Labels],Table4[Team loss weight],0) * raw[[#This Row],[outbound_loss]]</f>
        <v>22.325379609544473</v>
      </c>
      <c r="O131">
        <f>raw[[#This Row],[cum_weight_add]]-raw[[#This Row],[cum_weight_loss]]</f>
        <v>-2.5571855394636103</v>
      </c>
    </row>
    <row r="132" spans="1:15" x14ac:dyDescent="0.3">
      <c r="A132" t="s">
        <v>3</v>
      </c>
      <c r="B132" t="s">
        <v>28</v>
      </c>
      <c r="C132" t="str">
        <f>_xlfn.CONCAT(raw[[#This Row],[team]],raw[[#This Row],[opponent]])</f>
        <v>New ZealandBangladesh</v>
      </c>
      <c r="D132">
        <v>14</v>
      </c>
      <c r="E132">
        <v>9</v>
      </c>
      <c r="F132">
        <v>5</v>
      </c>
      <c r="G132">
        <v>0</v>
      </c>
      <c r="H132">
        <v>0.36</v>
      </c>
      <c r="I132">
        <f>1-raw[[#This Row],[outbound_loss]]</f>
        <v>0.64</v>
      </c>
      <c r="J132">
        <f>IF(AND(raw[[#This Row],[outbound_loss]]=0, raw[[#This Row],[total_matches]] &lt; 3), 0.15, raw[[#This Row],[outbound_loss]])</f>
        <v>0.36</v>
      </c>
      <c r="K132">
        <f>IF(AND(raw[[#This Row],[inbound_win]]=1, raw[[#This Row],[total_matches]] &lt; 3), 0.85, raw[[#This Row],[inbound_win]])</f>
        <v>0.64</v>
      </c>
      <c r="L132">
        <f>raw[[#This Row],[ol2]]*raw[[#This Row],[total_matches]]</f>
        <v>5.04</v>
      </c>
      <c r="M132">
        <f>_xlfn.XLOOKUP(raw[[#This Row],[opponent]],Table4[Row Labels],Table4[Team loss weight],0) * raw[[#This Row],[inbound_win]]</f>
        <v>13.511111111111111</v>
      </c>
      <c r="N132">
        <f>_xlfn.XLOOKUP(raw[[#This Row],[team]],Table4[Row Labels],Table4[Team loss weight],0) * raw[[#This Row],[outbound_loss]]</f>
        <v>12.963123644251629</v>
      </c>
      <c r="O132">
        <f>raw[[#This Row],[cum_weight_add]]-raw[[#This Row],[cum_weight_loss]]</f>
        <v>0.54798746685948174</v>
      </c>
    </row>
    <row r="133" spans="1:15" x14ac:dyDescent="0.3">
      <c r="A133" t="s">
        <v>3</v>
      </c>
      <c r="B133" t="s">
        <v>36</v>
      </c>
      <c r="C133" t="str">
        <f>_xlfn.CONCAT(raw[[#This Row],[team]],raw[[#This Row],[opponent]])</f>
        <v>New ZealandCanada</v>
      </c>
      <c r="D133">
        <v>1</v>
      </c>
      <c r="E133">
        <v>1</v>
      </c>
      <c r="F133">
        <v>0</v>
      </c>
      <c r="G133">
        <v>0</v>
      </c>
      <c r="H133">
        <v>0</v>
      </c>
      <c r="I133">
        <f>1-raw[[#This Row],[outbound_loss]]</f>
        <v>1</v>
      </c>
      <c r="J133">
        <f>IF(AND(raw[[#This Row],[outbound_loss]]=0, raw[[#This Row],[total_matches]] &lt; 3), 0.15, raw[[#This Row],[outbound_loss]])</f>
        <v>0.15</v>
      </c>
      <c r="K133">
        <f>IF(AND(raw[[#This Row],[inbound_win]]=1, raw[[#This Row],[total_matches]] &lt; 3), 0.85, raw[[#This Row],[inbound_win]])</f>
        <v>0.85</v>
      </c>
      <c r="L133">
        <f>raw[[#This Row],[ol2]]*raw[[#This Row],[total_matches]]</f>
        <v>0.15</v>
      </c>
      <c r="M133">
        <f>_xlfn.XLOOKUP(raw[[#This Row],[opponent]],Table4[Row Labels],Table4[Team loss weight],0) * raw[[#This Row],[inbound_win]]</f>
        <v>1.411764705882353</v>
      </c>
      <c r="N133">
        <f>_xlfn.XLOOKUP(raw[[#This Row],[team]],Table4[Row Labels],Table4[Team loss weight],0) * raw[[#This Row],[outbound_loss]]</f>
        <v>0</v>
      </c>
      <c r="O133">
        <f>raw[[#This Row],[cum_weight_add]]-raw[[#This Row],[cum_weight_loss]]</f>
        <v>1.411764705882353</v>
      </c>
    </row>
    <row r="134" spans="1:15" x14ac:dyDescent="0.3">
      <c r="A134" t="s">
        <v>3</v>
      </c>
      <c r="B134" t="s">
        <v>5</v>
      </c>
      <c r="C134" t="str">
        <f>_xlfn.CONCAT(raw[[#This Row],[team]],raw[[#This Row],[opponent]])</f>
        <v>New ZealandEngland</v>
      </c>
      <c r="D134">
        <v>21</v>
      </c>
      <c r="E134">
        <v>8</v>
      </c>
      <c r="F134">
        <v>12</v>
      </c>
      <c r="G134">
        <v>1</v>
      </c>
      <c r="H134">
        <v>0.56999999999999995</v>
      </c>
      <c r="I134">
        <f>1-raw[[#This Row],[outbound_loss]]</f>
        <v>0.43000000000000005</v>
      </c>
      <c r="J134">
        <f>IF(AND(raw[[#This Row],[outbound_loss]]=0, raw[[#This Row],[total_matches]] &lt; 3), 0.15, raw[[#This Row],[outbound_loss]])</f>
        <v>0.56999999999999995</v>
      </c>
      <c r="K134">
        <f>IF(AND(raw[[#This Row],[inbound_win]]=1, raw[[#This Row],[total_matches]] &lt; 3), 0.85, raw[[#This Row],[inbound_win]])</f>
        <v>0.43000000000000005</v>
      </c>
      <c r="L134">
        <f>raw[[#This Row],[ol2]]*raw[[#This Row],[total_matches]]</f>
        <v>11.969999999999999</v>
      </c>
      <c r="M134">
        <f>_xlfn.XLOOKUP(raw[[#This Row],[opponent]],Table4[Row Labels],Table4[Team loss weight],0) * raw[[#This Row],[inbound_win]]</f>
        <v>22.400523560209429</v>
      </c>
      <c r="N134">
        <f>_xlfn.XLOOKUP(raw[[#This Row],[team]],Table4[Row Labels],Table4[Team loss weight],0) * raw[[#This Row],[outbound_loss]]</f>
        <v>20.524945770065077</v>
      </c>
      <c r="O134">
        <f>raw[[#This Row],[cum_weight_add]]-raw[[#This Row],[cum_weight_loss]]</f>
        <v>1.8755777901443516</v>
      </c>
    </row>
    <row r="135" spans="1:15" x14ac:dyDescent="0.3">
      <c r="A135" t="s">
        <v>3</v>
      </c>
      <c r="B135" t="s">
        <v>0</v>
      </c>
      <c r="C135" t="str">
        <f>_xlfn.CONCAT(raw[[#This Row],[team]],raw[[#This Row],[opponent]])</f>
        <v>New ZealandIndia</v>
      </c>
      <c r="D135">
        <v>22</v>
      </c>
      <c r="E135">
        <v>12</v>
      </c>
      <c r="F135">
        <v>9</v>
      </c>
      <c r="G135">
        <v>1</v>
      </c>
      <c r="H135">
        <v>0.41</v>
      </c>
      <c r="I135">
        <f>1-raw[[#This Row],[outbound_loss]]</f>
        <v>0.59000000000000008</v>
      </c>
      <c r="J135">
        <f>IF(AND(raw[[#This Row],[outbound_loss]]=0, raw[[#This Row],[total_matches]] &lt; 3), 0.15, raw[[#This Row],[outbound_loss]])</f>
        <v>0.41</v>
      </c>
      <c r="K135">
        <f>IF(AND(raw[[#This Row],[inbound_win]]=1, raw[[#This Row],[total_matches]] &lt; 3), 0.85, raw[[#This Row],[inbound_win]])</f>
        <v>0.59000000000000008</v>
      </c>
      <c r="L135">
        <f>raw[[#This Row],[ol2]]*raw[[#This Row],[total_matches]]</f>
        <v>9.02</v>
      </c>
      <c r="M135">
        <f>_xlfn.XLOOKUP(raw[[#This Row],[opponent]],Table4[Row Labels],Table4[Team loss weight],0) * raw[[#This Row],[inbound_win]]</f>
        <v>37.977011494252878</v>
      </c>
      <c r="N135">
        <f>_xlfn.XLOOKUP(raw[[#This Row],[team]],Table4[Row Labels],Table4[Team loss weight],0) * raw[[#This Row],[outbound_loss]]</f>
        <v>14.763557483731022</v>
      </c>
      <c r="O135">
        <f>raw[[#This Row],[cum_weight_add]]-raw[[#This Row],[cum_weight_loss]]</f>
        <v>23.213454010521858</v>
      </c>
    </row>
    <row r="136" spans="1:15" x14ac:dyDescent="0.3">
      <c r="A136" t="s">
        <v>3</v>
      </c>
      <c r="B136" t="s">
        <v>30</v>
      </c>
      <c r="C136" t="str">
        <f>_xlfn.CONCAT(raw[[#This Row],[team]],raw[[#This Row],[opponent]])</f>
        <v>New ZealandIreland</v>
      </c>
      <c r="D136">
        <v>2</v>
      </c>
      <c r="E136">
        <v>2</v>
      </c>
      <c r="F136">
        <v>0</v>
      </c>
      <c r="G136">
        <v>0</v>
      </c>
      <c r="H136">
        <v>0</v>
      </c>
      <c r="I136">
        <f>1-raw[[#This Row],[outbound_loss]]</f>
        <v>1</v>
      </c>
      <c r="J136">
        <f>IF(AND(raw[[#This Row],[outbound_loss]]=0, raw[[#This Row],[total_matches]] &lt; 3), 0.15, raw[[#This Row],[outbound_loss]])</f>
        <v>0.15</v>
      </c>
      <c r="K136">
        <f>IF(AND(raw[[#This Row],[inbound_win]]=1, raw[[#This Row],[total_matches]] &lt; 3), 0.85, raw[[#This Row],[inbound_win]])</f>
        <v>0.85</v>
      </c>
      <c r="L136">
        <f>raw[[#This Row],[ol2]]*raw[[#This Row],[total_matches]]</f>
        <v>0.3</v>
      </c>
      <c r="M136">
        <f>_xlfn.XLOOKUP(raw[[#This Row],[opponent]],Table4[Row Labels],Table4[Team loss weight],0) * raw[[#This Row],[inbound_win]]</f>
        <v>8.4210526315789469</v>
      </c>
      <c r="N136">
        <f>_xlfn.XLOOKUP(raw[[#This Row],[team]],Table4[Row Labels],Table4[Team loss weight],0) * raw[[#This Row],[outbound_loss]]</f>
        <v>0</v>
      </c>
      <c r="O136">
        <f>raw[[#This Row],[cum_weight_add]]-raw[[#This Row],[cum_weight_loss]]</f>
        <v>8.4210526315789469</v>
      </c>
    </row>
    <row r="137" spans="1:15" x14ac:dyDescent="0.3">
      <c r="A137" t="s">
        <v>3</v>
      </c>
      <c r="B137" t="s">
        <v>37</v>
      </c>
      <c r="C137" t="str">
        <f>_xlfn.CONCAT(raw[[#This Row],[team]],raw[[#This Row],[opponent]])</f>
        <v>New ZealandKenya</v>
      </c>
      <c r="D137">
        <v>1</v>
      </c>
      <c r="E137">
        <v>1</v>
      </c>
      <c r="F137">
        <v>0</v>
      </c>
      <c r="G137">
        <v>0</v>
      </c>
      <c r="H137">
        <v>0</v>
      </c>
      <c r="I137">
        <f>1-raw[[#This Row],[outbound_loss]]</f>
        <v>1</v>
      </c>
      <c r="J137">
        <f>IF(AND(raw[[#This Row],[outbound_loss]]=0, raw[[#This Row],[total_matches]] &lt; 3), 0.15, raw[[#This Row],[outbound_loss]])</f>
        <v>0.15</v>
      </c>
      <c r="K137">
        <f>IF(AND(raw[[#This Row],[inbound_win]]=1, raw[[#This Row],[total_matches]] &lt; 3), 0.85, raw[[#This Row],[inbound_win]])</f>
        <v>0.85</v>
      </c>
      <c r="L137">
        <f>raw[[#This Row],[ol2]]*raw[[#This Row],[total_matches]]</f>
        <v>0.15</v>
      </c>
      <c r="M137">
        <f>_xlfn.XLOOKUP(raw[[#This Row],[opponent]],Table4[Row Labels],Table4[Team loss weight],0) * raw[[#This Row],[inbound_win]]</f>
        <v>1.5384615384615383</v>
      </c>
      <c r="N137">
        <f>_xlfn.XLOOKUP(raw[[#This Row],[team]],Table4[Row Labels],Table4[Team loss weight],0) * raw[[#This Row],[outbound_loss]]</f>
        <v>0</v>
      </c>
      <c r="O137">
        <f>raw[[#This Row],[cum_weight_add]]-raw[[#This Row],[cum_weight_loss]]</f>
        <v>1.5384615384615383</v>
      </c>
    </row>
    <row r="138" spans="1:15" x14ac:dyDescent="0.3">
      <c r="A138" t="s">
        <v>3</v>
      </c>
      <c r="B138" t="s">
        <v>2</v>
      </c>
      <c r="C138" t="str">
        <f>_xlfn.CONCAT(raw[[#This Row],[team]],raw[[#This Row],[opponent]])</f>
        <v>New ZealandPakistan</v>
      </c>
      <c r="D138">
        <v>23</v>
      </c>
      <c r="E138">
        <v>16</v>
      </c>
      <c r="F138">
        <v>7</v>
      </c>
      <c r="G138">
        <v>0</v>
      </c>
      <c r="H138">
        <v>0.3</v>
      </c>
      <c r="I138">
        <f>1-raw[[#This Row],[outbound_loss]]</f>
        <v>0.7</v>
      </c>
      <c r="J138">
        <f>IF(AND(raw[[#This Row],[outbound_loss]]=0, raw[[#This Row],[total_matches]] &lt; 3), 0.15, raw[[#This Row],[outbound_loss]])</f>
        <v>0.3</v>
      </c>
      <c r="K138">
        <f>IF(AND(raw[[#This Row],[inbound_win]]=1, raw[[#This Row],[total_matches]] &lt; 3), 0.85, raw[[#This Row],[inbound_win]])</f>
        <v>0.7</v>
      </c>
      <c r="L138">
        <f>raw[[#This Row],[ol2]]*raw[[#This Row],[total_matches]]</f>
        <v>6.8999999999999995</v>
      </c>
      <c r="M138">
        <f>_xlfn.XLOOKUP(raw[[#This Row],[opponent]],Table4[Row Labels],Table4[Team loss weight],0) * raw[[#This Row],[inbound_win]]</f>
        <v>24.908759124087599</v>
      </c>
      <c r="N138">
        <f>_xlfn.XLOOKUP(raw[[#This Row],[team]],Table4[Row Labels],Table4[Team loss weight],0) * raw[[#This Row],[outbound_loss]]</f>
        <v>10.802603036876357</v>
      </c>
      <c r="O138">
        <f>raw[[#This Row],[cum_weight_add]]-raw[[#This Row],[cum_weight_loss]]</f>
        <v>14.106156087211241</v>
      </c>
    </row>
    <row r="139" spans="1:15" x14ac:dyDescent="0.3">
      <c r="A139" t="s">
        <v>3</v>
      </c>
      <c r="B139" t="s">
        <v>32</v>
      </c>
      <c r="C139" t="str">
        <f>_xlfn.CONCAT(raw[[#This Row],[team]],raw[[#This Row],[opponent]])</f>
        <v>New ZealandScotland</v>
      </c>
      <c r="D139">
        <v>1</v>
      </c>
      <c r="E139">
        <v>1</v>
      </c>
      <c r="F139">
        <v>0</v>
      </c>
      <c r="G139">
        <v>0</v>
      </c>
      <c r="H139">
        <v>0</v>
      </c>
      <c r="I139">
        <f>1-raw[[#This Row],[outbound_loss]]</f>
        <v>1</v>
      </c>
      <c r="J139">
        <f>IF(AND(raw[[#This Row],[outbound_loss]]=0, raw[[#This Row],[total_matches]] &lt; 3), 0.15, raw[[#This Row],[outbound_loss]])</f>
        <v>0.15</v>
      </c>
      <c r="K139">
        <f>IF(AND(raw[[#This Row],[inbound_win]]=1, raw[[#This Row],[total_matches]] &lt; 3), 0.85, raw[[#This Row],[inbound_win]])</f>
        <v>0.85</v>
      </c>
      <c r="L139">
        <f>raw[[#This Row],[ol2]]*raw[[#This Row],[total_matches]]</f>
        <v>0.15</v>
      </c>
      <c r="M139">
        <f>_xlfn.XLOOKUP(raw[[#This Row],[opponent]],Table4[Row Labels],Table4[Team loss weight],0) * raw[[#This Row],[inbound_win]]</f>
        <v>4.0035587188612096</v>
      </c>
      <c r="N139">
        <f>_xlfn.XLOOKUP(raw[[#This Row],[team]],Table4[Row Labels],Table4[Team loss weight],0) * raw[[#This Row],[outbound_loss]]</f>
        <v>0</v>
      </c>
      <c r="O139">
        <f>raw[[#This Row],[cum_weight_add]]-raw[[#This Row],[cum_weight_loss]]</f>
        <v>4.0035587188612096</v>
      </c>
    </row>
    <row r="140" spans="1:15" x14ac:dyDescent="0.3">
      <c r="A140" t="s">
        <v>3</v>
      </c>
      <c r="B140" t="s">
        <v>4</v>
      </c>
      <c r="C140" t="str">
        <f>_xlfn.CONCAT(raw[[#This Row],[team]],raw[[#This Row],[opponent]])</f>
        <v>New ZealandSouth Africa</v>
      </c>
      <c r="D140">
        <v>19</v>
      </c>
      <c r="E140">
        <v>8</v>
      </c>
      <c r="F140">
        <v>11</v>
      </c>
      <c r="G140">
        <v>0</v>
      </c>
      <c r="H140">
        <v>0.57999999999999996</v>
      </c>
      <c r="I140">
        <f>1-raw[[#This Row],[outbound_loss]]</f>
        <v>0.42000000000000004</v>
      </c>
      <c r="J140">
        <f>IF(AND(raw[[#This Row],[outbound_loss]]=0, raw[[#This Row],[total_matches]] &lt; 3), 0.15, raw[[#This Row],[outbound_loss]])</f>
        <v>0.57999999999999996</v>
      </c>
      <c r="K140">
        <f>IF(AND(raw[[#This Row],[inbound_win]]=1, raw[[#This Row],[total_matches]] &lt; 3), 0.85, raw[[#This Row],[inbound_win]])</f>
        <v>0.42000000000000004</v>
      </c>
      <c r="L140">
        <f>raw[[#This Row],[ol2]]*raw[[#This Row],[total_matches]]</f>
        <v>11.02</v>
      </c>
      <c r="M140">
        <f>_xlfn.XLOOKUP(raw[[#This Row],[opponent]],Table4[Row Labels],Table4[Team loss weight],0) * raw[[#This Row],[inbound_win]]</f>
        <v>19.000000000000004</v>
      </c>
      <c r="N140">
        <f>_xlfn.XLOOKUP(raw[[#This Row],[team]],Table4[Row Labels],Table4[Team loss weight],0) * raw[[#This Row],[outbound_loss]]</f>
        <v>20.885032537960956</v>
      </c>
      <c r="O140">
        <f>raw[[#This Row],[cum_weight_add]]-raw[[#This Row],[cum_weight_loss]]</f>
        <v>-1.8850325379609529</v>
      </c>
    </row>
    <row r="141" spans="1:15" x14ac:dyDescent="0.3">
      <c r="A141" t="s">
        <v>3</v>
      </c>
      <c r="B141" t="s">
        <v>33</v>
      </c>
      <c r="C141" t="str">
        <f>_xlfn.CONCAT(raw[[#This Row],[team]],raw[[#This Row],[opponent]])</f>
        <v>New ZealandSri Lanka</v>
      </c>
      <c r="D141">
        <v>23</v>
      </c>
      <c r="E141">
        <v>14</v>
      </c>
      <c r="F141">
        <v>9</v>
      </c>
      <c r="G141">
        <v>0</v>
      </c>
      <c r="H141">
        <v>0.39</v>
      </c>
      <c r="I141">
        <f>1-raw[[#This Row],[outbound_loss]]</f>
        <v>0.61</v>
      </c>
      <c r="J141">
        <f>IF(AND(raw[[#This Row],[outbound_loss]]=0, raw[[#This Row],[total_matches]] &lt; 3), 0.15, raw[[#This Row],[outbound_loss]])</f>
        <v>0.39</v>
      </c>
      <c r="K141">
        <f>IF(AND(raw[[#This Row],[inbound_win]]=1, raw[[#This Row],[total_matches]] &lt; 3), 0.85, raw[[#This Row],[inbound_win]])</f>
        <v>0.61</v>
      </c>
      <c r="L141">
        <f>raw[[#This Row],[ol2]]*raw[[#This Row],[total_matches]]</f>
        <v>8.9700000000000006</v>
      </c>
      <c r="M141">
        <f>_xlfn.XLOOKUP(raw[[#This Row],[opponent]],Table4[Row Labels],Table4[Team loss weight],0) * raw[[#This Row],[inbound_win]]</f>
        <v>24.802197802197796</v>
      </c>
      <c r="N141">
        <f>_xlfn.XLOOKUP(raw[[#This Row],[team]],Table4[Row Labels],Table4[Team loss weight],0) * raw[[#This Row],[outbound_loss]]</f>
        <v>14.043383947939265</v>
      </c>
      <c r="O141">
        <f>raw[[#This Row],[cum_weight_add]]-raw[[#This Row],[cum_weight_loss]]</f>
        <v>10.758813854258531</v>
      </c>
    </row>
    <row r="142" spans="1:15" x14ac:dyDescent="0.3">
      <c r="A142" t="s">
        <v>3</v>
      </c>
      <c r="B142" t="s">
        <v>6</v>
      </c>
      <c r="C142" t="str">
        <f>_xlfn.CONCAT(raw[[#This Row],[team]],raw[[#This Row],[opponent]])</f>
        <v>New ZealandWest Indies</v>
      </c>
      <c r="D142">
        <v>14</v>
      </c>
      <c r="E142">
        <v>8</v>
      </c>
      <c r="F142">
        <v>6</v>
      </c>
      <c r="G142">
        <v>0</v>
      </c>
      <c r="H142">
        <v>0.43</v>
      </c>
      <c r="I142">
        <f>1-raw[[#This Row],[outbound_loss]]</f>
        <v>0.57000000000000006</v>
      </c>
      <c r="J142">
        <f>IF(AND(raw[[#This Row],[outbound_loss]]=0, raw[[#This Row],[total_matches]] &lt; 3), 0.15, raw[[#This Row],[outbound_loss]])</f>
        <v>0.43</v>
      </c>
      <c r="K142">
        <f>IF(AND(raw[[#This Row],[inbound_win]]=1, raw[[#This Row],[total_matches]] &lt; 3), 0.85, raw[[#This Row],[inbound_win]])</f>
        <v>0.57000000000000006</v>
      </c>
      <c r="L142">
        <f>raw[[#This Row],[ol2]]*raw[[#This Row],[total_matches]]</f>
        <v>6.02</v>
      </c>
      <c r="M142">
        <f>_xlfn.XLOOKUP(raw[[#This Row],[opponent]],Table4[Row Labels],Table4[Team loss weight],0) * raw[[#This Row],[inbound_win]]</f>
        <v>14.946666666666667</v>
      </c>
      <c r="N142">
        <f>_xlfn.XLOOKUP(raw[[#This Row],[team]],Table4[Row Labels],Table4[Team loss weight],0) * raw[[#This Row],[outbound_loss]]</f>
        <v>15.483731019522779</v>
      </c>
      <c r="O142">
        <f>raw[[#This Row],[cum_weight_add]]-raw[[#This Row],[cum_weight_loss]]</f>
        <v>-0.53706435285611143</v>
      </c>
    </row>
    <row r="143" spans="1:15" x14ac:dyDescent="0.3">
      <c r="A143" t="s">
        <v>3</v>
      </c>
      <c r="B143" t="s">
        <v>35</v>
      </c>
      <c r="C143" t="str">
        <f>_xlfn.CONCAT(raw[[#This Row],[team]],raw[[#This Row],[opponent]])</f>
        <v>New ZealandZimbabwe</v>
      </c>
      <c r="D143">
        <v>10</v>
      </c>
      <c r="E143">
        <v>8</v>
      </c>
      <c r="F143">
        <v>2</v>
      </c>
      <c r="G143">
        <v>0</v>
      </c>
      <c r="H143">
        <v>0.2</v>
      </c>
      <c r="I143">
        <f>1-raw[[#This Row],[outbound_loss]]</f>
        <v>0.8</v>
      </c>
      <c r="J143">
        <f>IF(AND(raw[[#This Row],[outbound_loss]]=0, raw[[#This Row],[total_matches]] &lt; 3), 0.15, raw[[#This Row],[outbound_loss]])</f>
        <v>0.2</v>
      </c>
      <c r="K143">
        <f>IF(AND(raw[[#This Row],[inbound_win]]=1, raw[[#This Row],[total_matches]] &lt; 3), 0.85, raw[[#This Row],[inbound_win]])</f>
        <v>0.8</v>
      </c>
      <c r="L143">
        <f>raw[[#This Row],[ol2]]*raw[[#This Row],[total_matches]]</f>
        <v>2</v>
      </c>
      <c r="M143">
        <f>_xlfn.XLOOKUP(raw[[#This Row],[opponent]],Table4[Row Labels],Table4[Team loss weight],0) * raw[[#This Row],[inbound_win]]</f>
        <v>11.452282157676349</v>
      </c>
      <c r="N143">
        <f>_xlfn.XLOOKUP(raw[[#This Row],[team]],Table4[Row Labels],Table4[Team loss weight],0) * raw[[#This Row],[outbound_loss]]</f>
        <v>7.2017353579175722</v>
      </c>
      <c r="O143">
        <f>raw[[#This Row],[cum_weight_add]]-raw[[#This Row],[cum_weight_loss]]</f>
        <v>4.2505467997587765</v>
      </c>
    </row>
    <row r="144" spans="1:15" x14ac:dyDescent="0.3">
      <c r="A144" t="s">
        <v>40</v>
      </c>
      <c r="B144" t="s">
        <v>39</v>
      </c>
      <c r="C144" t="str">
        <f>_xlfn.CONCAT(raw[[#This Row],[team]],raw[[#This Row],[opponent]])</f>
        <v>OmanNamibia</v>
      </c>
      <c r="D144">
        <v>2</v>
      </c>
      <c r="E144">
        <v>0</v>
      </c>
      <c r="F144">
        <v>2</v>
      </c>
      <c r="G144">
        <v>0</v>
      </c>
      <c r="H144">
        <v>1</v>
      </c>
      <c r="I144">
        <f>1-raw[[#This Row],[outbound_loss]]</f>
        <v>0</v>
      </c>
      <c r="J144">
        <f>IF(AND(raw[[#This Row],[outbound_loss]]=0, raw[[#This Row],[total_matches]] &lt; 3), 0.15, raw[[#This Row],[outbound_loss]])</f>
        <v>1</v>
      </c>
      <c r="K144">
        <f>IF(AND(raw[[#This Row],[inbound_win]]=1, raw[[#This Row],[total_matches]] &lt; 3), 0.85, raw[[#This Row],[inbound_win]])</f>
        <v>0</v>
      </c>
      <c r="L144">
        <f>raw[[#This Row],[ol2]]*raw[[#This Row],[total_matches]]</f>
        <v>2</v>
      </c>
      <c r="M144">
        <f>_xlfn.XLOOKUP(raw[[#This Row],[opponent]],Table4[Row Labels],Table4[Team loss weight],0) * raw[[#This Row],[inbound_win]]</f>
        <v>0</v>
      </c>
      <c r="N144">
        <f>_xlfn.XLOOKUP(raw[[#This Row],[team]],Table4[Row Labels],Table4[Team loss weight],0) * raw[[#This Row],[outbound_loss]]</f>
        <v>5.238095238095239</v>
      </c>
      <c r="O144">
        <f>raw[[#This Row],[cum_weight_add]]-raw[[#This Row],[cum_weight_loss]]</f>
        <v>-5.238095238095239</v>
      </c>
    </row>
    <row r="145" spans="1:15" x14ac:dyDescent="0.3">
      <c r="A145" t="s">
        <v>40</v>
      </c>
      <c r="B145" t="s">
        <v>42</v>
      </c>
      <c r="C145" t="str">
        <f>_xlfn.CONCAT(raw[[#This Row],[team]],raw[[#This Row],[opponent]])</f>
        <v>OmanNepal</v>
      </c>
      <c r="D145">
        <v>2</v>
      </c>
      <c r="E145">
        <v>2</v>
      </c>
      <c r="F145">
        <v>0</v>
      </c>
      <c r="G145">
        <v>0</v>
      </c>
      <c r="H145">
        <v>0</v>
      </c>
      <c r="I145">
        <f>1-raw[[#This Row],[outbound_loss]]</f>
        <v>1</v>
      </c>
      <c r="J145">
        <f>IF(AND(raw[[#This Row],[outbound_loss]]=0, raw[[#This Row],[total_matches]] &lt; 3), 0.15, raw[[#This Row],[outbound_loss]])</f>
        <v>0.15</v>
      </c>
      <c r="K145">
        <f>IF(AND(raw[[#This Row],[inbound_win]]=1, raw[[#This Row],[total_matches]] &lt; 3), 0.85, raw[[#This Row],[inbound_win]])</f>
        <v>0.85</v>
      </c>
      <c r="L145">
        <f>raw[[#This Row],[ol2]]*raw[[#This Row],[total_matches]]</f>
        <v>0.3</v>
      </c>
      <c r="M145">
        <f>_xlfn.XLOOKUP(raw[[#This Row],[opponent]],Table4[Row Labels],Table4[Team loss weight],0) * raw[[#This Row],[inbound_win]]</f>
        <v>4.8484848484848486</v>
      </c>
      <c r="N145">
        <f>_xlfn.XLOOKUP(raw[[#This Row],[team]],Table4[Row Labels],Table4[Team loss weight],0) * raw[[#This Row],[outbound_loss]]</f>
        <v>0</v>
      </c>
      <c r="O145">
        <f>raw[[#This Row],[cum_weight_add]]-raw[[#This Row],[cum_weight_loss]]</f>
        <v>4.8484848484848486</v>
      </c>
    </row>
    <row r="146" spans="1:15" x14ac:dyDescent="0.3">
      <c r="A146" t="s">
        <v>40</v>
      </c>
      <c r="B146" t="s">
        <v>38</v>
      </c>
      <c r="C146" t="str">
        <f>_xlfn.CONCAT(raw[[#This Row],[team]],raw[[#This Row],[opponent]])</f>
        <v>OmanPapua New Guinea</v>
      </c>
      <c r="D146">
        <v>2</v>
      </c>
      <c r="E146">
        <v>2</v>
      </c>
      <c r="F146">
        <v>0</v>
      </c>
      <c r="G146">
        <v>0</v>
      </c>
      <c r="H146">
        <v>0</v>
      </c>
      <c r="I146">
        <f>1-raw[[#This Row],[outbound_loss]]</f>
        <v>1</v>
      </c>
      <c r="J146">
        <f>IF(AND(raw[[#This Row],[outbound_loss]]=0, raw[[#This Row],[total_matches]] &lt; 3), 0.15, raw[[#This Row],[outbound_loss]])</f>
        <v>0.15</v>
      </c>
      <c r="K146">
        <f>IF(AND(raw[[#This Row],[inbound_win]]=1, raw[[#This Row],[total_matches]] &lt; 3), 0.85, raw[[#This Row],[inbound_win]])</f>
        <v>0.85</v>
      </c>
      <c r="L146">
        <f>raw[[#This Row],[ol2]]*raw[[#This Row],[total_matches]]</f>
        <v>0.3</v>
      </c>
      <c r="M146">
        <f>_xlfn.XLOOKUP(raw[[#This Row],[opponent]],Table4[Row Labels],Table4[Team loss weight],0) * raw[[#This Row],[inbound_win]]</f>
        <v>2.7377521613832854</v>
      </c>
      <c r="N146">
        <f>_xlfn.XLOOKUP(raw[[#This Row],[team]],Table4[Row Labels],Table4[Team loss weight],0) * raw[[#This Row],[outbound_loss]]</f>
        <v>0</v>
      </c>
      <c r="O146">
        <f>raw[[#This Row],[cum_weight_add]]-raw[[#This Row],[cum_weight_loss]]</f>
        <v>2.7377521613832854</v>
      </c>
    </row>
    <row r="147" spans="1:15" x14ac:dyDescent="0.3">
      <c r="A147" t="s">
        <v>40</v>
      </c>
      <c r="B147" t="s">
        <v>32</v>
      </c>
      <c r="C147" t="str">
        <f>_xlfn.CONCAT(raw[[#This Row],[team]],raw[[#This Row],[opponent]])</f>
        <v>OmanScotland</v>
      </c>
      <c r="D147">
        <v>2</v>
      </c>
      <c r="E147">
        <v>1</v>
      </c>
      <c r="F147">
        <v>1</v>
      </c>
      <c r="G147">
        <v>0</v>
      </c>
      <c r="H147">
        <v>0.5</v>
      </c>
      <c r="I147">
        <f>1-raw[[#This Row],[outbound_loss]]</f>
        <v>0.5</v>
      </c>
      <c r="J147">
        <f>IF(AND(raw[[#This Row],[outbound_loss]]=0, raw[[#This Row],[total_matches]] &lt; 3), 0.15, raw[[#This Row],[outbound_loss]])</f>
        <v>0.5</v>
      </c>
      <c r="K147">
        <f>IF(AND(raw[[#This Row],[inbound_win]]=1, raw[[#This Row],[total_matches]] &lt; 3), 0.85, raw[[#This Row],[inbound_win]])</f>
        <v>0.5</v>
      </c>
      <c r="L147">
        <f>raw[[#This Row],[ol2]]*raw[[#This Row],[total_matches]]</f>
        <v>1</v>
      </c>
      <c r="M147">
        <f>_xlfn.XLOOKUP(raw[[#This Row],[opponent]],Table4[Row Labels],Table4[Team loss weight],0) * raw[[#This Row],[inbound_win]]</f>
        <v>2.0017793594306048</v>
      </c>
      <c r="N147">
        <f>_xlfn.XLOOKUP(raw[[#This Row],[team]],Table4[Row Labels],Table4[Team loss weight],0) * raw[[#This Row],[outbound_loss]]</f>
        <v>2.6190476190476195</v>
      </c>
      <c r="O147">
        <f>raw[[#This Row],[cum_weight_add]]-raw[[#This Row],[cum_weight_loss]]</f>
        <v>-0.6172682596170147</v>
      </c>
    </row>
    <row r="148" spans="1:15" x14ac:dyDescent="0.3">
      <c r="A148" t="s">
        <v>40</v>
      </c>
      <c r="B148" t="s">
        <v>34</v>
      </c>
      <c r="C148" t="str">
        <f>_xlfn.CONCAT(raw[[#This Row],[team]],raw[[#This Row],[opponent]])</f>
        <v>OmanUnited Arab Emirates</v>
      </c>
      <c r="D148">
        <v>1</v>
      </c>
      <c r="E148">
        <v>1</v>
      </c>
      <c r="F148">
        <v>0</v>
      </c>
      <c r="G148">
        <v>0</v>
      </c>
      <c r="H148">
        <v>0</v>
      </c>
      <c r="I148">
        <f>1-raw[[#This Row],[outbound_loss]]</f>
        <v>1</v>
      </c>
      <c r="J148">
        <f>IF(AND(raw[[#This Row],[outbound_loss]]=0, raw[[#This Row],[total_matches]] &lt; 3), 0.15, raw[[#This Row],[outbound_loss]])</f>
        <v>0.15</v>
      </c>
      <c r="K148">
        <f>IF(AND(raw[[#This Row],[inbound_win]]=1, raw[[#This Row],[total_matches]] &lt; 3), 0.85, raw[[#This Row],[inbound_win]])</f>
        <v>0.85</v>
      </c>
      <c r="L148">
        <f>raw[[#This Row],[ol2]]*raw[[#This Row],[total_matches]]</f>
        <v>0.15</v>
      </c>
      <c r="M148">
        <f>_xlfn.XLOOKUP(raw[[#This Row],[opponent]],Table4[Row Labels],Table4[Team loss weight],0) * raw[[#This Row],[inbound_win]]</f>
        <v>4.1257367387033392</v>
      </c>
      <c r="N148">
        <f>_xlfn.XLOOKUP(raw[[#This Row],[team]],Table4[Row Labels],Table4[Team loss weight],0) * raw[[#This Row],[outbound_loss]]</f>
        <v>0</v>
      </c>
      <c r="O148">
        <f>raw[[#This Row],[cum_weight_add]]-raw[[#This Row],[cum_weight_loss]]</f>
        <v>4.1257367387033392</v>
      </c>
    </row>
    <row r="149" spans="1:15" x14ac:dyDescent="0.3">
      <c r="A149" t="s">
        <v>40</v>
      </c>
      <c r="B149" t="s">
        <v>41</v>
      </c>
      <c r="C149" t="str">
        <f>_xlfn.CONCAT(raw[[#This Row],[team]],raw[[#This Row],[opponent]])</f>
        <v>OmanUnited States of America</v>
      </c>
      <c r="D149">
        <v>2</v>
      </c>
      <c r="E149">
        <v>2</v>
      </c>
      <c r="F149">
        <v>0</v>
      </c>
      <c r="G149">
        <v>0</v>
      </c>
      <c r="H149">
        <v>0</v>
      </c>
      <c r="I149">
        <f>1-raw[[#This Row],[outbound_loss]]</f>
        <v>1</v>
      </c>
      <c r="J149">
        <f>IF(AND(raw[[#This Row],[outbound_loss]]=0, raw[[#This Row],[total_matches]] &lt; 3), 0.15, raw[[#This Row],[outbound_loss]])</f>
        <v>0.15</v>
      </c>
      <c r="K149">
        <f>IF(AND(raw[[#This Row],[inbound_win]]=1, raw[[#This Row],[total_matches]] &lt; 3), 0.85, raw[[#This Row],[inbound_win]])</f>
        <v>0.85</v>
      </c>
      <c r="L149">
        <f>raw[[#This Row],[ol2]]*raw[[#This Row],[total_matches]]</f>
        <v>0.3</v>
      </c>
      <c r="M149">
        <f>_xlfn.XLOOKUP(raw[[#This Row],[opponent]],Table4[Row Labels],Table4[Team loss weight],0) * raw[[#This Row],[inbound_win]]</f>
        <v>3.8338658146964857</v>
      </c>
      <c r="N149">
        <f>_xlfn.XLOOKUP(raw[[#This Row],[team]],Table4[Row Labels],Table4[Team loss weight],0) * raw[[#This Row],[outbound_loss]]</f>
        <v>0</v>
      </c>
      <c r="O149">
        <f>raw[[#This Row],[cum_weight_add]]-raw[[#This Row],[cum_weight_loss]]</f>
        <v>3.8338658146964857</v>
      </c>
    </row>
    <row r="150" spans="1:15" x14ac:dyDescent="0.3">
      <c r="A150" t="s">
        <v>2</v>
      </c>
      <c r="B150" t="s">
        <v>27</v>
      </c>
      <c r="C150" t="str">
        <f>_xlfn.CONCAT(raw[[#This Row],[team]],raw[[#This Row],[opponent]])</f>
        <v>PakistanAfghanistan</v>
      </c>
      <c r="D150">
        <v>4</v>
      </c>
      <c r="E150">
        <v>4</v>
      </c>
      <c r="F150">
        <v>0</v>
      </c>
      <c r="G150">
        <v>0</v>
      </c>
      <c r="H150">
        <v>0</v>
      </c>
      <c r="I150">
        <f>1-raw[[#This Row],[outbound_loss]]</f>
        <v>1</v>
      </c>
      <c r="J150">
        <f>IF(AND(raw[[#This Row],[outbound_loss]]=0, raw[[#This Row],[total_matches]] &lt; 3), 0.15, raw[[#This Row],[outbound_loss]])</f>
        <v>0</v>
      </c>
      <c r="K150">
        <f>IF(AND(raw[[#This Row],[inbound_win]]=1, raw[[#This Row],[total_matches]] &lt; 3), 0.85, raw[[#This Row],[inbound_win]])</f>
        <v>1</v>
      </c>
      <c r="L150">
        <f>raw[[#This Row],[ol2]]*raw[[#This Row],[total_matches]]</f>
        <v>0</v>
      </c>
      <c r="M150">
        <f>_xlfn.XLOOKUP(raw[[#This Row],[opponent]],Table4[Row Labels],Table4[Team loss weight],0) * raw[[#This Row],[inbound_win]]</f>
        <v>8.1415929203539825</v>
      </c>
      <c r="N150">
        <f>_xlfn.XLOOKUP(raw[[#This Row],[team]],Table4[Row Labels],Table4[Team loss weight],0) * raw[[#This Row],[outbound_loss]]</f>
        <v>0</v>
      </c>
      <c r="O150">
        <f>raw[[#This Row],[cum_weight_add]]-raw[[#This Row],[cum_weight_loss]]</f>
        <v>8.1415929203539825</v>
      </c>
    </row>
    <row r="151" spans="1:15" x14ac:dyDescent="0.3">
      <c r="A151" t="s">
        <v>2</v>
      </c>
      <c r="B151" t="s">
        <v>1</v>
      </c>
      <c r="C151" t="str">
        <f>_xlfn.CONCAT(raw[[#This Row],[team]],raw[[#This Row],[opponent]])</f>
        <v>PakistanAustralia</v>
      </c>
      <c r="D151">
        <v>19</v>
      </c>
      <c r="E151">
        <v>3</v>
      </c>
      <c r="F151">
        <v>16</v>
      </c>
      <c r="G151">
        <v>0</v>
      </c>
      <c r="H151">
        <v>0.84</v>
      </c>
      <c r="I151">
        <f>1-raw[[#This Row],[outbound_loss]]</f>
        <v>0.16000000000000003</v>
      </c>
      <c r="J151">
        <f>IF(AND(raw[[#This Row],[outbound_loss]]=0, raw[[#This Row],[total_matches]] &lt; 3), 0.15, raw[[#This Row],[outbound_loss]])</f>
        <v>0.84</v>
      </c>
      <c r="K151">
        <f>IF(AND(raw[[#This Row],[inbound_win]]=1, raw[[#This Row],[total_matches]] &lt; 3), 0.85, raw[[#This Row],[inbound_win]])</f>
        <v>0.16000000000000003</v>
      </c>
      <c r="L151">
        <f>raw[[#This Row],[ol2]]*raw[[#This Row],[total_matches]]</f>
        <v>15.959999999999999</v>
      </c>
      <c r="M151">
        <f>_xlfn.XLOOKUP(raw[[#This Row],[opponent]],Table4[Row Labels],Table4[Team loss weight],0) * raw[[#This Row],[inbound_win]]</f>
        <v>8.3234501347708907</v>
      </c>
      <c r="N151">
        <f>_xlfn.XLOOKUP(raw[[#This Row],[team]],Table4[Row Labels],Table4[Team loss weight],0) * raw[[#This Row],[outbound_loss]]</f>
        <v>29.890510948905117</v>
      </c>
      <c r="O151">
        <f>raw[[#This Row],[cum_weight_add]]-raw[[#This Row],[cum_weight_loss]]</f>
        <v>-21.567060814134226</v>
      </c>
    </row>
    <row r="152" spans="1:15" x14ac:dyDescent="0.3">
      <c r="A152" t="s">
        <v>2</v>
      </c>
      <c r="B152" t="s">
        <v>28</v>
      </c>
      <c r="C152" t="str">
        <f>_xlfn.CONCAT(raw[[#This Row],[team]],raw[[#This Row],[opponent]])</f>
        <v>PakistanBangladesh</v>
      </c>
      <c r="D152">
        <v>11</v>
      </c>
      <c r="E152">
        <v>7</v>
      </c>
      <c r="F152">
        <v>4</v>
      </c>
      <c r="G152">
        <v>0</v>
      </c>
      <c r="H152">
        <v>0.36</v>
      </c>
      <c r="I152">
        <f>1-raw[[#This Row],[outbound_loss]]</f>
        <v>0.64</v>
      </c>
      <c r="J152">
        <f>IF(AND(raw[[#This Row],[outbound_loss]]=0, raw[[#This Row],[total_matches]] &lt; 3), 0.15, raw[[#This Row],[outbound_loss]])</f>
        <v>0.36</v>
      </c>
      <c r="K152">
        <f>IF(AND(raw[[#This Row],[inbound_win]]=1, raw[[#This Row],[total_matches]] &lt; 3), 0.85, raw[[#This Row],[inbound_win]])</f>
        <v>0.64</v>
      </c>
      <c r="L152">
        <f>raw[[#This Row],[ol2]]*raw[[#This Row],[total_matches]]</f>
        <v>3.96</v>
      </c>
      <c r="M152">
        <f>_xlfn.XLOOKUP(raw[[#This Row],[opponent]],Table4[Row Labels],Table4[Team loss weight],0) * raw[[#This Row],[inbound_win]]</f>
        <v>13.511111111111111</v>
      </c>
      <c r="N152">
        <f>_xlfn.XLOOKUP(raw[[#This Row],[team]],Table4[Row Labels],Table4[Team loss weight],0) * raw[[#This Row],[outbound_loss]]</f>
        <v>12.810218978102194</v>
      </c>
      <c r="O152">
        <f>raw[[#This Row],[cum_weight_add]]-raw[[#This Row],[cum_weight_loss]]</f>
        <v>0.70089213300891728</v>
      </c>
    </row>
    <row r="153" spans="1:15" x14ac:dyDescent="0.3">
      <c r="A153" t="s">
        <v>2</v>
      </c>
      <c r="B153" t="s">
        <v>36</v>
      </c>
      <c r="C153" t="str">
        <f>_xlfn.CONCAT(raw[[#This Row],[team]],raw[[#This Row],[opponent]])</f>
        <v>PakistanCanada</v>
      </c>
      <c r="D153">
        <v>1</v>
      </c>
      <c r="E153">
        <v>1</v>
      </c>
      <c r="F153">
        <v>0</v>
      </c>
      <c r="G153">
        <v>0</v>
      </c>
      <c r="H153">
        <v>0</v>
      </c>
      <c r="I153">
        <f>1-raw[[#This Row],[outbound_loss]]</f>
        <v>1</v>
      </c>
      <c r="J153">
        <f>IF(AND(raw[[#This Row],[outbound_loss]]=0, raw[[#This Row],[total_matches]] &lt; 3), 0.15, raw[[#This Row],[outbound_loss]])</f>
        <v>0.15</v>
      </c>
      <c r="K153">
        <f>IF(AND(raw[[#This Row],[inbound_win]]=1, raw[[#This Row],[total_matches]] &lt; 3), 0.85, raw[[#This Row],[inbound_win]])</f>
        <v>0.85</v>
      </c>
      <c r="L153">
        <f>raw[[#This Row],[ol2]]*raw[[#This Row],[total_matches]]</f>
        <v>0.15</v>
      </c>
      <c r="M153">
        <f>_xlfn.XLOOKUP(raw[[#This Row],[opponent]],Table4[Row Labels],Table4[Team loss weight],0) * raw[[#This Row],[inbound_win]]</f>
        <v>1.411764705882353</v>
      </c>
      <c r="N153">
        <f>_xlfn.XLOOKUP(raw[[#This Row],[team]],Table4[Row Labels],Table4[Team loss weight],0) * raw[[#This Row],[outbound_loss]]</f>
        <v>0</v>
      </c>
      <c r="O153">
        <f>raw[[#This Row],[cum_weight_add]]-raw[[#This Row],[cum_weight_loss]]</f>
        <v>1.411764705882353</v>
      </c>
    </row>
    <row r="154" spans="1:15" x14ac:dyDescent="0.3">
      <c r="A154" t="s">
        <v>2</v>
      </c>
      <c r="B154" t="s">
        <v>5</v>
      </c>
      <c r="C154" t="str">
        <f>_xlfn.CONCAT(raw[[#This Row],[team]],raw[[#This Row],[opponent]])</f>
        <v>PakistanEngland</v>
      </c>
      <c r="D154">
        <v>19</v>
      </c>
      <c r="E154">
        <v>4</v>
      </c>
      <c r="F154">
        <v>15</v>
      </c>
      <c r="G154">
        <v>0</v>
      </c>
      <c r="H154">
        <v>0.79</v>
      </c>
      <c r="I154">
        <f>1-raw[[#This Row],[outbound_loss]]</f>
        <v>0.20999999999999996</v>
      </c>
      <c r="J154">
        <f>IF(AND(raw[[#This Row],[outbound_loss]]=0, raw[[#This Row],[total_matches]] &lt; 3), 0.15, raw[[#This Row],[outbound_loss]])</f>
        <v>0.79</v>
      </c>
      <c r="K154">
        <f>IF(AND(raw[[#This Row],[inbound_win]]=1, raw[[#This Row],[total_matches]] &lt; 3), 0.85, raw[[#This Row],[inbound_win]])</f>
        <v>0.20999999999999996</v>
      </c>
      <c r="L154">
        <f>raw[[#This Row],[ol2]]*raw[[#This Row],[total_matches]]</f>
        <v>15.010000000000002</v>
      </c>
      <c r="M154">
        <f>_xlfn.XLOOKUP(raw[[#This Row],[opponent]],Table4[Row Labels],Table4[Team loss weight],0) * raw[[#This Row],[inbound_win]]</f>
        <v>10.939790575916229</v>
      </c>
      <c r="N154">
        <f>_xlfn.XLOOKUP(raw[[#This Row],[team]],Table4[Row Labels],Table4[Team loss weight],0) * raw[[#This Row],[outbound_loss]]</f>
        <v>28.111313868613149</v>
      </c>
      <c r="O154">
        <f>raw[[#This Row],[cum_weight_add]]-raw[[#This Row],[cum_weight_loss]]</f>
        <v>-17.171523292696918</v>
      </c>
    </row>
    <row r="155" spans="1:15" x14ac:dyDescent="0.3">
      <c r="A155" t="s">
        <v>2</v>
      </c>
      <c r="B155" t="s">
        <v>29</v>
      </c>
      <c r="C155" t="str">
        <f>_xlfn.CONCAT(raw[[#This Row],[team]],raw[[#This Row],[opponent]])</f>
        <v>PakistanHong Kong</v>
      </c>
      <c r="D155">
        <v>1</v>
      </c>
      <c r="E155">
        <v>1</v>
      </c>
      <c r="F155">
        <v>0</v>
      </c>
      <c r="G155">
        <v>0</v>
      </c>
      <c r="H155">
        <v>0</v>
      </c>
      <c r="I155">
        <f>1-raw[[#This Row],[outbound_loss]]</f>
        <v>1</v>
      </c>
      <c r="J155">
        <f>IF(AND(raw[[#This Row],[outbound_loss]]=0, raw[[#This Row],[total_matches]] &lt; 3), 0.15, raw[[#This Row],[outbound_loss]])</f>
        <v>0.15</v>
      </c>
      <c r="K155">
        <f>IF(AND(raw[[#This Row],[inbound_win]]=1, raw[[#This Row],[total_matches]] &lt; 3), 0.85, raw[[#This Row],[inbound_win]])</f>
        <v>0.85</v>
      </c>
      <c r="L155">
        <f>raw[[#This Row],[ol2]]*raw[[#This Row],[total_matches]]</f>
        <v>0.15</v>
      </c>
      <c r="M155">
        <f>_xlfn.XLOOKUP(raw[[#This Row],[opponent]],Table4[Row Labels],Table4[Team loss weight],0) * raw[[#This Row],[inbound_win]]</f>
        <v>3.0674846625766872</v>
      </c>
      <c r="N155">
        <f>_xlfn.XLOOKUP(raw[[#This Row],[team]],Table4[Row Labels],Table4[Team loss weight],0) * raw[[#This Row],[outbound_loss]]</f>
        <v>0</v>
      </c>
      <c r="O155">
        <f>raw[[#This Row],[cum_weight_add]]-raw[[#This Row],[cum_weight_loss]]</f>
        <v>3.0674846625766872</v>
      </c>
    </row>
    <row r="156" spans="1:15" x14ac:dyDescent="0.3">
      <c r="A156" t="s">
        <v>2</v>
      </c>
      <c r="B156" t="s">
        <v>0</v>
      </c>
      <c r="C156" t="str">
        <f>_xlfn.CONCAT(raw[[#This Row],[team]],raw[[#This Row],[opponent]])</f>
        <v>PakistanIndia</v>
      </c>
      <c r="D156">
        <v>13</v>
      </c>
      <c r="E156">
        <v>4</v>
      </c>
      <c r="F156">
        <v>9</v>
      </c>
      <c r="G156">
        <v>0</v>
      </c>
      <c r="H156">
        <v>0.69</v>
      </c>
      <c r="I156">
        <f>1-raw[[#This Row],[outbound_loss]]</f>
        <v>0.31000000000000005</v>
      </c>
      <c r="J156">
        <f>IF(AND(raw[[#This Row],[outbound_loss]]=0, raw[[#This Row],[total_matches]] &lt; 3), 0.15, raw[[#This Row],[outbound_loss]])</f>
        <v>0.69</v>
      </c>
      <c r="K156">
        <f>IF(AND(raw[[#This Row],[inbound_win]]=1, raw[[#This Row],[total_matches]] &lt; 3), 0.85, raw[[#This Row],[inbound_win]])</f>
        <v>0.31000000000000005</v>
      </c>
      <c r="L156">
        <f>raw[[#This Row],[ol2]]*raw[[#This Row],[total_matches]]</f>
        <v>8.9699999999999989</v>
      </c>
      <c r="M156">
        <f>_xlfn.XLOOKUP(raw[[#This Row],[opponent]],Table4[Row Labels],Table4[Team loss weight],0) * raw[[#This Row],[inbound_win]]</f>
        <v>19.954022988505752</v>
      </c>
      <c r="N156">
        <f>_xlfn.XLOOKUP(raw[[#This Row],[team]],Table4[Row Labels],Table4[Team loss weight],0) * raw[[#This Row],[outbound_loss]]</f>
        <v>24.552919708029204</v>
      </c>
      <c r="O156">
        <f>raw[[#This Row],[cum_weight_add]]-raw[[#This Row],[cum_weight_loss]]</f>
        <v>-4.5988967195234522</v>
      </c>
    </row>
    <row r="157" spans="1:15" x14ac:dyDescent="0.3">
      <c r="A157" t="s">
        <v>2</v>
      </c>
      <c r="B157" t="s">
        <v>30</v>
      </c>
      <c r="C157" t="str">
        <f>_xlfn.CONCAT(raw[[#This Row],[team]],raw[[#This Row],[opponent]])</f>
        <v>PakistanIreland</v>
      </c>
      <c r="D157">
        <v>4</v>
      </c>
      <c r="E157">
        <v>3</v>
      </c>
      <c r="F157">
        <v>0</v>
      </c>
      <c r="G157">
        <v>1</v>
      </c>
      <c r="H157">
        <v>0</v>
      </c>
      <c r="I157">
        <f>1-raw[[#This Row],[outbound_loss]]</f>
        <v>1</v>
      </c>
      <c r="J157">
        <f>IF(AND(raw[[#This Row],[outbound_loss]]=0, raw[[#This Row],[total_matches]] &lt; 3), 0.15, raw[[#This Row],[outbound_loss]])</f>
        <v>0</v>
      </c>
      <c r="K157">
        <f>IF(AND(raw[[#This Row],[inbound_win]]=1, raw[[#This Row],[total_matches]] &lt; 3), 0.85, raw[[#This Row],[inbound_win]])</f>
        <v>1</v>
      </c>
      <c r="L157">
        <f>raw[[#This Row],[ol2]]*raw[[#This Row],[total_matches]]</f>
        <v>0</v>
      </c>
      <c r="M157">
        <f>_xlfn.XLOOKUP(raw[[#This Row],[opponent]],Table4[Row Labels],Table4[Team loss weight],0) * raw[[#This Row],[inbound_win]]</f>
        <v>8.4210526315789469</v>
      </c>
      <c r="N157">
        <f>_xlfn.XLOOKUP(raw[[#This Row],[team]],Table4[Row Labels],Table4[Team loss weight],0) * raw[[#This Row],[outbound_loss]]</f>
        <v>0</v>
      </c>
      <c r="O157">
        <f>raw[[#This Row],[cum_weight_add]]-raw[[#This Row],[cum_weight_loss]]</f>
        <v>8.4210526315789469</v>
      </c>
    </row>
    <row r="158" spans="1:15" x14ac:dyDescent="0.3">
      <c r="A158" t="s">
        <v>2</v>
      </c>
      <c r="B158" t="s">
        <v>37</v>
      </c>
      <c r="C158" t="str">
        <f>_xlfn.CONCAT(raw[[#This Row],[team]],raw[[#This Row],[opponent]])</f>
        <v>PakistanKenya</v>
      </c>
      <c r="D158">
        <v>1</v>
      </c>
      <c r="E158">
        <v>1</v>
      </c>
      <c r="F158">
        <v>0</v>
      </c>
      <c r="G158">
        <v>0</v>
      </c>
      <c r="H158">
        <v>0</v>
      </c>
      <c r="I158">
        <f>1-raw[[#This Row],[outbound_loss]]</f>
        <v>1</v>
      </c>
      <c r="J158">
        <f>IF(AND(raw[[#This Row],[outbound_loss]]=0, raw[[#This Row],[total_matches]] &lt; 3), 0.15, raw[[#This Row],[outbound_loss]])</f>
        <v>0.15</v>
      </c>
      <c r="K158">
        <f>IF(AND(raw[[#This Row],[inbound_win]]=1, raw[[#This Row],[total_matches]] &lt; 3), 0.85, raw[[#This Row],[inbound_win]])</f>
        <v>0.85</v>
      </c>
      <c r="L158">
        <f>raw[[#This Row],[ol2]]*raw[[#This Row],[total_matches]]</f>
        <v>0.15</v>
      </c>
      <c r="M158">
        <f>_xlfn.XLOOKUP(raw[[#This Row],[opponent]],Table4[Row Labels],Table4[Team loss weight],0) * raw[[#This Row],[inbound_win]]</f>
        <v>1.5384615384615383</v>
      </c>
      <c r="N158">
        <f>_xlfn.XLOOKUP(raw[[#This Row],[team]],Table4[Row Labels],Table4[Team loss weight],0) * raw[[#This Row],[outbound_loss]]</f>
        <v>0</v>
      </c>
      <c r="O158">
        <f>raw[[#This Row],[cum_weight_add]]-raw[[#This Row],[cum_weight_loss]]</f>
        <v>1.5384615384615383</v>
      </c>
    </row>
    <row r="159" spans="1:15" x14ac:dyDescent="0.3">
      <c r="A159" t="s">
        <v>2</v>
      </c>
      <c r="B159" t="s">
        <v>3</v>
      </c>
      <c r="C159" t="str">
        <f>_xlfn.CONCAT(raw[[#This Row],[team]],raw[[#This Row],[opponent]])</f>
        <v>PakistanNew Zealand</v>
      </c>
      <c r="D159">
        <v>23</v>
      </c>
      <c r="E159">
        <v>7</v>
      </c>
      <c r="F159">
        <v>16</v>
      </c>
      <c r="G159">
        <v>0</v>
      </c>
      <c r="H159">
        <v>0.7</v>
      </c>
      <c r="I159">
        <f>1-raw[[#This Row],[outbound_loss]]</f>
        <v>0.30000000000000004</v>
      </c>
      <c r="J159">
        <f>IF(AND(raw[[#This Row],[outbound_loss]]=0, raw[[#This Row],[total_matches]] &lt; 3), 0.15, raw[[#This Row],[outbound_loss]])</f>
        <v>0.7</v>
      </c>
      <c r="K159">
        <f>IF(AND(raw[[#This Row],[inbound_win]]=1, raw[[#This Row],[total_matches]] &lt; 3), 0.85, raw[[#This Row],[inbound_win]])</f>
        <v>0.30000000000000004</v>
      </c>
      <c r="L159">
        <f>raw[[#This Row],[ol2]]*raw[[#This Row],[total_matches]]</f>
        <v>16.099999999999998</v>
      </c>
      <c r="M159">
        <f>_xlfn.XLOOKUP(raw[[#This Row],[opponent]],Table4[Row Labels],Table4[Team loss weight],0) * raw[[#This Row],[inbound_win]]</f>
        <v>10.802603036876359</v>
      </c>
      <c r="N159">
        <f>_xlfn.XLOOKUP(raw[[#This Row],[team]],Table4[Row Labels],Table4[Team loss weight],0) * raw[[#This Row],[outbound_loss]]</f>
        <v>24.908759124087599</v>
      </c>
      <c r="O159">
        <f>raw[[#This Row],[cum_weight_add]]-raw[[#This Row],[cum_weight_loss]]</f>
        <v>-14.106156087211239</v>
      </c>
    </row>
    <row r="160" spans="1:15" x14ac:dyDescent="0.3">
      <c r="A160" t="s">
        <v>2</v>
      </c>
      <c r="B160" t="s">
        <v>32</v>
      </c>
      <c r="C160" t="str">
        <f>_xlfn.CONCAT(raw[[#This Row],[team]],raw[[#This Row],[opponent]])</f>
        <v>PakistanScotland</v>
      </c>
      <c r="D160">
        <v>1</v>
      </c>
      <c r="E160">
        <v>1</v>
      </c>
      <c r="F160">
        <v>0</v>
      </c>
      <c r="G160">
        <v>0</v>
      </c>
      <c r="H160">
        <v>0</v>
      </c>
      <c r="I160">
        <f>1-raw[[#This Row],[outbound_loss]]</f>
        <v>1</v>
      </c>
      <c r="J160">
        <f>IF(AND(raw[[#This Row],[outbound_loss]]=0, raw[[#This Row],[total_matches]] &lt; 3), 0.15, raw[[#This Row],[outbound_loss]])</f>
        <v>0.15</v>
      </c>
      <c r="K160">
        <f>IF(AND(raw[[#This Row],[inbound_win]]=1, raw[[#This Row],[total_matches]] &lt; 3), 0.85, raw[[#This Row],[inbound_win]])</f>
        <v>0.85</v>
      </c>
      <c r="L160">
        <f>raw[[#This Row],[ol2]]*raw[[#This Row],[total_matches]]</f>
        <v>0.15</v>
      </c>
      <c r="M160">
        <f>_xlfn.XLOOKUP(raw[[#This Row],[opponent]],Table4[Row Labels],Table4[Team loss weight],0) * raw[[#This Row],[inbound_win]]</f>
        <v>4.0035587188612096</v>
      </c>
      <c r="N160">
        <f>_xlfn.XLOOKUP(raw[[#This Row],[team]],Table4[Row Labels],Table4[Team loss weight],0) * raw[[#This Row],[outbound_loss]]</f>
        <v>0</v>
      </c>
      <c r="O160">
        <f>raw[[#This Row],[cum_weight_add]]-raw[[#This Row],[cum_weight_loss]]</f>
        <v>4.0035587188612096</v>
      </c>
    </row>
    <row r="161" spans="1:15" x14ac:dyDescent="0.3">
      <c r="A161" t="s">
        <v>2</v>
      </c>
      <c r="B161" t="s">
        <v>4</v>
      </c>
      <c r="C161" t="str">
        <f>_xlfn.CONCAT(raw[[#This Row],[team]],raw[[#This Row],[opponent]])</f>
        <v>PakistanSouth Africa</v>
      </c>
      <c r="D161">
        <v>22</v>
      </c>
      <c r="E161">
        <v>10</v>
      </c>
      <c r="F161">
        <v>12</v>
      </c>
      <c r="G161">
        <v>0</v>
      </c>
      <c r="H161">
        <v>0.55000000000000004</v>
      </c>
      <c r="I161">
        <f>1-raw[[#This Row],[outbound_loss]]</f>
        <v>0.44999999999999996</v>
      </c>
      <c r="J161">
        <f>IF(AND(raw[[#This Row],[outbound_loss]]=0, raw[[#This Row],[total_matches]] &lt; 3), 0.15, raw[[#This Row],[outbound_loss]])</f>
        <v>0.55000000000000004</v>
      </c>
      <c r="K161">
        <f>IF(AND(raw[[#This Row],[inbound_win]]=1, raw[[#This Row],[total_matches]] &lt; 3), 0.85, raw[[#This Row],[inbound_win]])</f>
        <v>0.44999999999999996</v>
      </c>
      <c r="L161">
        <f>raw[[#This Row],[ol2]]*raw[[#This Row],[total_matches]]</f>
        <v>12.100000000000001</v>
      </c>
      <c r="M161">
        <f>_xlfn.XLOOKUP(raw[[#This Row],[opponent]],Table4[Row Labels],Table4[Team loss weight],0) * raw[[#This Row],[inbound_win]]</f>
        <v>20.357142857142858</v>
      </c>
      <c r="N161">
        <f>_xlfn.XLOOKUP(raw[[#This Row],[team]],Table4[Row Labels],Table4[Team loss weight],0) * raw[[#This Row],[outbound_loss]]</f>
        <v>19.571167883211686</v>
      </c>
      <c r="O161">
        <f>raw[[#This Row],[cum_weight_add]]-raw[[#This Row],[cum_weight_loss]]</f>
        <v>0.78597497393117166</v>
      </c>
    </row>
    <row r="162" spans="1:15" x14ac:dyDescent="0.3">
      <c r="A162" t="s">
        <v>2</v>
      </c>
      <c r="B162" t="s">
        <v>33</v>
      </c>
      <c r="C162" t="str">
        <f>_xlfn.CONCAT(raw[[#This Row],[team]],raw[[#This Row],[opponent]])</f>
        <v>PakistanSri Lanka</v>
      </c>
      <c r="D162">
        <v>34</v>
      </c>
      <c r="E162">
        <v>22</v>
      </c>
      <c r="F162">
        <v>12</v>
      </c>
      <c r="G162">
        <v>0</v>
      </c>
      <c r="H162">
        <v>0.35</v>
      </c>
      <c r="I162">
        <f>1-raw[[#This Row],[outbound_loss]]</f>
        <v>0.65</v>
      </c>
      <c r="J162">
        <f>IF(AND(raw[[#This Row],[outbound_loss]]=0, raw[[#This Row],[total_matches]] &lt; 3), 0.15, raw[[#This Row],[outbound_loss]])</f>
        <v>0.35</v>
      </c>
      <c r="K162">
        <f>IF(AND(raw[[#This Row],[inbound_win]]=1, raw[[#This Row],[total_matches]] &lt; 3), 0.85, raw[[#This Row],[inbound_win]])</f>
        <v>0.65</v>
      </c>
      <c r="L162">
        <f>raw[[#This Row],[ol2]]*raw[[#This Row],[total_matches]]</f>
        <v>11.899999999999999</v>
      </c>
      <c r="M162">
        <f>_xlfn.XLOOKUP(raw[[#This Row],[opponent]],Table4[Row Labels],Table4[Team loss weight],0) * raw[[#This Row],[inbound_win]]</f>
        <v>26.428571428571423</v>
      </c>
      <c r="N162">
        <f>_xlfn.XLOOKUP(raw[[#This Row],[team]],Table4[Row Labels],Table4[Team loss weight],0) * raw[[#This Row],[outbound_loss]]</f>
        <v>12.454379562043799</v>
      </c>
      <c r="O162">
        <f>raw[[#This Row],[cum_weight_add]]-raw[[#This Row],[cum_weight_loss]]</f>
        <v>13.974191866527624</v>
      </c>
    </row>
    <row r="163" spans="1:15" x14ac:dyDescent="0.3">
      <c r="A163" t="s">
        <v>2</v>
      </c>
      <c r="B163" t="s">
        <v>34</v>
      </c>
      <c r="C163" t="str">
        <f>_xlfn.CONCAT(raw[[#This Row],[team]],raw[[#This Row],[opponent]])</f>
        <v>PakistanUnited Arab Emirates</v>
      </c>
      <c r="D163">
        <v>1</v>
      </c>
      <c r="E163">
        <v>1</v>
      </c>
      <c r="F163">
        <v>0</v>
      </c>
      <c r="G163">
        <v>0</v>
      </c>
      <c r="H163">
        <v>0</v>
      </c>
      <c r="I163">
        <f>1-raw[[#This Row],[outbound_loss]]</f>
        <v>1</v>
      </c>
      <c r="J163">
        <f>IF(AND(raw[[#This Row],[outbound_loss]]=0, raw[[#This Row],[total_matches]] &lt; 3), 0.15, raw[[#This Row],[outbound_loss]])</f>
        <v>0.15</v>
      </c>
      <c r="K163">
        <f>IF(AND(raw[[#This Row],[inbound_win]]=1, raw[[#This Row],[total_matches]] &lt; 3), 0.85, raw[[#This Row],[inbound_win]])</f>
        <v>0.85</v>
      </c>
      <c r="L163">
        <f>raw[[#This Row],[ol2]]*raw[[#This Row],[total_matches]]</f>
        <v>0.15</v>
      </c>
      <c r="M163">
        <f>_xlfn.XLOOKUP(raw[[#This Row],[opponent]],Table4[Row Labels],Table4[Team loss weight],0) * raw[[#This Row],[inbound_win]]</f>
        <v>4.1257367387033392</v>
      </c>
      <c r="N163">
        <f>_xlfn.XLOOKUP(raw[[#This Row],[team]],Table4[Row Labels],Table4[Team loss weight],0) * raw[[#This Row],[outbound_loss]]</f>
        <v>0</v>
      </c>
      <c r="O163">
        <f>raw[[#This Row],[cum_weight_add]]-raw[[#This Row],[cum_weight_loss]]</f>
        <v>4.1257367387033392</v>
      </c>
    </row>
    <row r="164" spans="1:15" x14ac:dyDescent="0.3">
      <c r="A164" t="s">
        <v>2</v>
      </c>
      <c r="B164" t="s">
        <v>6</v>
      </c>
      <c r="C164" t="str">
        <f>_xlfn.CONCAT(raw[[#This Row],[team]],raw[[#This Row],[opponent]])</f>
        <v>PakistanWest Indies</v>
      </c>
      <c r="D164">
        <v>20</v>
      </c>
      <c r="E164">
        <v>12</v>
      </c>
      <c r="F164">
        <v>7</v>
      </c>
      <c r="G164">
        <v>1</v>
      </c>
      <c r="H164">
        <v>0.35</v>
      </c>
      <c r="I164">
        <f>1-raw[[#This Row],[outbound_loss]]</f>
        <v>0.65</v>
      </c>
      <c r="J164">
        <f>IF(AND(raw[[#This Row],[outbound_loss]]=0, raw[[#This Row],[total_matches]] &lt; 3), 0.15, raw[[#This Row],[outbound_loss]])</f>
        <v>0.35</v>
      </c>
      <c r="K164">
        <f>IF(AND(raw[[#This Row],[inbound_win]]=1, raw[[#This Row],[total_matches]] &lt; 3), 0.85, raw[[#This Row],[inbound_win]])</f>
        <v>0.65</v>
      </c>
      <c r="L164">
        <f>raw[[#This Row],[ol2]]*raw[[#This Row],[total_matches]]</f>
        <v>7</v>
      </c>
      <c r="M164">
        <f>_xlfn.XLOOKUP(raw[[#This Row],[opponent]],Table4[Row Labels],Table4[Team loss weight],0) * raw[[#This Row],[inbound_win]]</f>
        <v>17.044444444444444</v>
      </c>
      <c r="N164">
        <f>_xlfn.XLOOKUP(raw[[#This Row],[team]],Table4[Row Labels],Table4[Team loss weight],0) * raw[[#This Row],[outbound_loss]]</f>
        <v>12.454379562043799</v>
      </c>
      <c r="O164">
        <f>raw[[#This Row],[cum_weight_add]]-raw[[#This Row],[cum_weight_loss]]</f>
        <v>4.5900648824006449</v>
      </c>
    </row>
    <row r="165" spans="1:15" x14ac:dyDescent="0.3">
      <c r="A165" t="s">
        <v>2</v>
      </c>
      <c r="B165" t="s">
        <v>35</v>
      </c>
      <c r="C165" t="str">
        <f>_xlfn.CONCAT(raw[[#This Row],[team]],raw[[#This Row],[opponent]])</f>
        <v>PakistanZimbabwe</v>
      </c>
      <c r="D165">
        <v>21</v>
      </c>
      <c r="E165">
        <v>18</v>
      </c>
      <c r="F165">
        <v>2</v>
      </c>
      <c r="G165">
        <v>1</v>
      </c>
      <c r="H165">
        <v>0.1</v>
      </c>
      <c r="I165">
        <f>1-raw[[#This Row],[outbound_loss]]</f>
        <v>0.9</v>
      </c>
      <c r="J165">
        <f>IF(AND(raw[[#This Row],[outbound_loss]]=0, raw[[#This Row],[total_matches]] &lt; 3), 0.15, raw[[#This Row],[outbound_loss]])</f>
        <v>0.1</v>
      </c>
      <c r="K165">
        <f>IF(AND(raw[[#This Row],[inbound_win]]=1, raw[[#This Row],[total_matches]] &lt; 3), 0.85, raw[[#This Row],[inbound_win]])</f>
        <v>0.9</v>
      </c>
      <c r="L165">
        <f>raw[[#This Row],[ol2]]*raw[[#This Row],[total_matches]]</f>
        <v>2.1</v>
      </c>
      <c r="M165">
        <f>_xlfn.XLOOKUP(raw[[#This Row],[opponent]],Table4[Row Labels],Table4[Team loss weight],0) * raw[[#This Row],[inbound_win]]</f>
        <v>12.883817427385891</v>
      </c>
      <c r="N165">
        <f>_xlfn.XLOOKUP(raw[[#This Row],[team]],Table4[Row Labels],Table4[Team loss weight],0) * raw[[#This Row],[outbound_loss]]</f>
        <v>3.5583941605839429</v>
      </c>
      <c r="O165">
        <f>raw[[#This Row],[cum_weight_add]]-raw[[#This Row],[cum_weight_loss]]</f>
        <v>9.3254232668019483</v>
      </c>
    </row>
    <row r="166" spans="1:15" x14ac:dyDescent="0.3">
      <c r="A166" t="s">
        <v>38</v>
      </c>
      <c r="B166" t="s">
        <v>29</v>
      </c>
      <c r="C166" t="str">
        <f>_xlfn.CONCAT(raw[[#This Row],[team]],raw[[#This Row],[opponent]])</f>
        <v>Papua New GuineaHong Kong</v>
      </c>
      <c r="D166">
        <v>5</v>
      </c>
      <c r="E166">
        <v>2</v>
      </c>
      <c r="F166">
        <v>3</v>
      </c>
      <c r="G166">
        <v>0</v>
      </c>
      <c r="H166">
        <v>0.6</v>
      </c>
      <c r="I166">
        <f>1-raw[[#This Row],[outbound_loss]]</f>
        <v>0.4</v>
      </c>
      <c r="J166">
        <f>IF(AND(raw[[#This Row],[outbound_loss]]=0, raw[[#This Row],[total_matches]] &lt; 3), 0.15, raw[[#This Row],[outbound_loss]])</f>
        <v>0.6</v>
      </c>
      <c r="K166">
        <f>IF(AND(raw[[#This Row],[inbound_win]]=1, raw[[#This Row],[total_matches]] &lt; 3), 0.85, raw[[#This Row],[inbound_win]])</f>
        <v>0.4</v>
      </c>
      <c r="L166">
        <f>raw[[#This Row],[ol2]]*raw[[#This Row],[total_matches]]</f>
        <v>3</v>
      </c>
      <c r="M166">
        <f>_xlfn.XLOOKUP(raw[[#This Row],[opponent]],Table4[Row Labels],Table4[Team loss weight],0) * raw[[#This Row],[inbound_win]]</f>
        <v>1.2269938650306749</v>
      </c>
      <c r="N166">
        <f>_xlfn.XLOOKUP(raw[[#This Row],[team]],Table4[Row Labels],Table4[Team loss weight],0) * raw[[#This Row],[outbound_loss]]</f>
        <v>1.6426512968299711</v>
      </c>
      <c r="O166">
        <f>raw[[#This Row],[cum_weight_add]]-raw[[#This Row],[cum_weight_loss]]</f>
        <v>-0.41565743179929626</v>
      </c>
    </row>
    <row r="167" spans="1:15" x14ac:dyDescent="0.3">
      <c r="A167" t="s">
        <v>38</v>
      </c>
      <c r="B167" t="s">
        <v>30</v>
      </c>
      <c r="C167" t="str">
        <f>_xlfn.CONCAT(raw[[#This Row],[team]],raw[[#This Row],[opponent]])</f>
        <v>Papua New GuineaIreland</v>
      </c>
      <c r="D167">
        <v>1</v>
      </c>
      <c r="E167">
        <v>0</v>
      </c>
      <c r="F167">
        <v>1</v>
      </c>
      <c r="G167">
        <v>0</v>
      </c>
      <c r="H167">
        <v>1</v>
      </c>
      <c r="I167">
        <f>1-raw[[#This Row],[outbound_loss]]</f>
        <v>0</v>
      </c>
      <c r="J167">
        <f>IF(AND(raw[[#This Row],[outbound_loss]]=0, raw[[#This Row],[total_matches]] &lt; 3), 0.15, raw[[#This Row],[outbound_loss]])</f>
        <v>1</v>
      </c>
      <c r="K167">
        <f>IF(AND(raw[[#This Row],[inbound_win]]=1, raw[[#This Row],[total_matches]] &lt; 3), 0.85, raw[[#This Row],[inbound_win]])</f>
        <v>0</v>
      </c>
      <c r="L167">
        <f>raw[[#This Row],[ol2]]*raw[[#This Row],[total_matches]]</f>
        <v>1</v>
      </c>
      <c r="M167">
        <f>_xlfn.XLOOKUP(raw[[#This Row],[opponent]],Table4[Row Labels],Table4[Team loss weight],0) * raw[[#This Row],[inbound_win]]</f>
        <v>0</v>
      </c>
      <c r="N167">
        <f>_xlfn.XLOOKUP(raw[[#This Row],[team]],Table4[Row Labels],Table4[Team loss weight],0) * raw[[#This Row],[outbound_loss]]</f>
        <v>2.7377521613832854</v>
      </c>
      <c r="O167">
        <f>raw[[#This Row],[cum_weight_add]]-raw[[#This Row],[cum_weight_loss]]</f>
        <v>-2.7377521613832854</v>
      </c>
    </row>
    <row r="168" spans="1:15" x14ac:dyDescent="0.3">
      <c r="A168" t="s">
        <v>38</v>
      </c>
      <c r="B168" t="s">
        <v>39</v>
      </c>
      <c r="C168" t="str">
        <f>_xlfn.CONCAT(raw[[#This Row],[team]],raw[[#This Row],[opponent]])</f>
        <v>Papua New GuineaNamibia</v>
      </c>
      <c r="D168">
        <v>2</v>
      </c>
      <c r="E168">
        <v>0</v>
      </c>
      <c r="F168">
        <v>2</v>
      </c>
      <c r="G168">
        <v>0</v>
      </c>
      <c r="H168">
        <v>1</v>
      </c>
      <c r="I168">
        <f>1-raw[[#This Row],[outbound_loss]]</f>
        <v>0</v>
      </c>
      <c r="J168">
        <f>IF(AND(raw[[#This Row],[outbound_loss]]=0, raw[[#This Row],[total_matches]] &lt; 3), 0.15, raw[[#This Row],[outbound_loss]])</f>
        <v>1</v>
      </c>
      <c r="K168">
        <f>IF(AND(raw[[#This Row],[inbound_win]]=1, raw[[#This Row],[total_matches]] &lt; 3), 0.85, raw[[#This Row],[inbound_win]])</f>
        <v>0</v>
      </c>
      <c r="L168">
        <f>raw[[#This Row],[ol2]]*raw[[#This Row],[total_matches]]</f>
        <v>2</v>
      </c>
      <c r="M168">
        <f>_xlfn.XLOOKUP(raw[[#This Row],[opponent]],Table4[Row Labels],Table4[Team loss weight],0) * raw[[#This Row],[inbound_win]]</f>
        <v>0</v>
      </c>
      <c r="N168">
        <f>_xlfn.XLOOKUP(raw[[#This Row],[team]],Table4[Row Labels],Table4[Team loss weight],0) * raw[[#This Row],[outbound_loss]]</f>
        <v>2.7377521613832854</v>
      </c>
      <c r="O168">
        <f>raw[[#This Row],[cum_weight_add]]-raw[[#This Row],[cum_weight_loss]]</f>
        <v>-2.7377521613832854</v>
      </c>
    </row>
    <row r="169" spans="1:15" x14ac:dyDescent="0.3">
      <c r="A169" t="s">
        <v>38</v>
      </c>
      <c r="B169" t="s">
        <v>40</v>
      </c>
      <c r="C169" t="str">
        <f>_xlfn.CONCAT(raw[[#This Row],[team]],raw[[#This Row],[opponent]])</f>
        <v>Papua New GuineaOman</v>
      </c>
      <c r="D169">
        <v>2</v>
      </c>
      <c r="E169">
        <v>0</v>
      </c>
      <c r="F169">
        <v>2</v>
      </c>
      <c r="G169">
        <v>0</v>
      </c>
      <c r="H169">
        <v>1</v>
      </c>
      <c r="I169">
        <f>1-raw[[#This Row],[outbound_loss]]</f>
        <v>0</v>
      </c>
      <c r="J169">
        <f>IF(AND(raw[[#This Row],[outbound_loss]]=0, raw[[#This Row],[total_matches]] &lt; 3), 0.15, raw[[#This Row],[outbound_loss]])</f>
        <v>1</v>
      </c>
      <c r="K169">
        <f>IF(AND(raw[[#This Row],[inbound_win]]=1, raw[[#This Row],[total_matches]] &lt; 3), 0.85, raw[[#This Row],[inbound_win]])</f>
        <v>0</v>
      </c>
      <c r="L169">
        <f>raw[[#This Row],[ol2]]*raw[[#This Row],[total_matches]]</f>
        <v>2</v>
      </c>
      <c r="M169">
        <f>_xlfn.XLOOKUP(raw[[#This Row],[opponent]],Table4[Row Labels],Table4[Team loss weight],0) * raw[[#This Row],[inbound_win]]</f>
        <v>0</v>
      </c>
      <c r="N169">
        <f>_xlfn.XLOOKUP(raw[[#This Row],[team]],Table4[Row Labels],Table4[Team loss weight],0) * raw[[#This Row],[outbound_loss]]</f>
        <v>2.7377521613832854</v>
      </c>
      <c r="O169">
        <f>raw[[#This Row],[cum_weight_add]]-raw[[#This Row],[cum_weight_loss]]</f>
        <v>-2.7377521613832854</v>
      </c>
    </row>
    <row r="170" spans="1:15" x14ac:dyDescent="0.3">
      <c r="A170" t="s">
        <v>38</v>
      </c>
      <c r="B170" t="s">
        <v>32</v>
      </c>
      <c r="C170" t="str">
        <f>_xlfn.CONCAT(raw[[#This Row],[team]],raw[[#This Row],[opponent]])</f>
        <v>Papua New GuineaScotland</v>
      </c>
      <c r="D170">
        <v>2</v>
      </c>
      <c r="E170">
        <v>0</v>
      </c>
      <c r="F170">
        <v>2</v>
      </c>
      <c r="G170">
        <v>0</v>
      </c>
      <c r="H170">
        <v>1</v>
      </c>
      <c r="I170">
        <f>1-raw[[#This Row],[outbound_loss]]</f>
        <v>0</v>
      </c>
      <c r="J170">
        <f>IF(AND(raw[[#This Row],[outbound_loss]]=0, raw[[#This Row],[total_matches]] &lt; 3), 0.15, raw[[#This Row],[outbound_loss]])</f>
        <v>1</v>
      </c>
      <c r="K170">
        <f>IF(AND(raw[[#This Row],[inbound_win]]=1, raw[[#This Row],[total_matches]] &lt; 3), 0.85, raw[[#This Row],[inbound_win]])</f>
        <v>0</v>
      </c>
      <c r="L170">
        <f>raw[[#This Row],[ol2]]*raw[[#This Row],[total_matches]]</f>
        <v>2</v>
      </c>
      <c r="M170">
        <f>_xlfn.XLOOKUP(raw[[#This Row],[opponent]],Table4[Row Labels],Table4[Team loss weight],0) * raw[[#This Row],[inbound_win]]</f>
        <v>0</v>
      </c>
      <c r="N170">
        <f>_xlfn.XLOOKUP(raw[[#This Row],[team]],Table4[Row Labels],Table4[Team loss weight],0) * raw[[#This Row],[outbound_loss]]</f>
        <v>2.7377521613832854</v>
      </c>
      <c r="O170">
        <f>raw[[#This Row],[cum_weight_add]]-raw[[#This Row],[cum_weight_loss]]</f>
        <v>-2.7377521613832854</v>
      </c>
    </row>
    <row r="171" spans="1:15" x14ac:dyDescent="0.3">
      <c r="A171" t="s">
        <v>38</v>
      </c>
      <c r="B171" t="s">
        <v>34</v>
      </c>
      <c r="C171" t="str">
        <f>_xlfn.CONCAT(raw[[#This Row],[team]],raw[[#This Row],[opponent]])</f>
        <v>Papua New GuineaUnited Arab Emirates</v>
      </c>
      <c r="D171">
        <v>3</v>
      </c>
      <c r="E171">
        <v>1</v>
      </c>
      <c r="F171">
        <v>2</v>
      </c>
      <c r="G171">
        <v>0</v>
      </c>
      <c r="H171">
        <v>0.67</v>
      </c>
      <c r="I171">
        <f>1-raw[[#This Row],[outbound_loss]]</f>
        <v>0.32999999999999996</v>
      </c>
      <c r="J171">
        <f>IF(AND(raw[[#This Row],[outbound_loss]]=0, raw[[#This Row],[total_matches]] &lt; 3), 0.15, raw[[#This Row],[outbound_loss]])</f>
        <v>0.67</v>
      </c>
      <c r="K171">
        <f>IF(AND(raw[[#This Row],[inbound_win]]=1, raw[[#This Row],[total_matches]] &lt; 3), 0.85, raw[[#This Row],[inbound_win]])</f>
        <v>0.32999999999999996</v>
      </c>
      <c r="L171">
        <f>raw[[#This Row],[ol2]]*raw[[#This Row],[total_matches]]</f>
        <v>2.0100000000000002</v>
      </c>
      <c r="M171">
        <f>_xlfn.XLOOKUP(raw[[#This Row],[opponent]],Table4[Row Labels],Table4[Team loss weight],0) * raw[[#This Row],[inbound_win]]</f>
        <v>1.3614931237721017</v>
      </c>
      <c r="N171">
        <f>_xlfn.XLOOKUP(raw[[#This Row],[team]],Table4[Row Labels],Table4[Team loss weight],0) * raw[[#This Row],[outbound_loss]]</f>
        <v>1.8342939481268012</v>
      </c>
      <c r="O171">
        <f>raw[[#This Row],[cum_weight_add]]-raw[[#This Row],[cum_weight_loss]]</f>
        <v>-0.4728008243546995</v>
      </c>
    </row>
    <row r="172" spans="1:15" x14ac:dyDescent="0.3">
      <c r="A172" t="s">
        <v>38</v>
      </c>
      <c r="B172" t="s">
        <v>41</v>
      </c>
      <c r="C172" t="str">
        <f>_xlfn.CONCAT(raw[[#This Row],[team]],raw[[#This Row],[opponent]])</f>
        <v>Papua New GuineaUnited States of America</v>
      </c>
      <c r="D172">
        <v>3</v>
      </c>
      <c r="E172">
        <v>1</v>
      </c>
      <c r="F172">
        <v>2</v>
      </c>
      <c r="G172">
        <v>0</v>
      </c>
      <c r="H172">
        <v>0.67</v>
      </c>
      <c r="I172">
        <f>1-raw[[#This Row],[outbound_loss]]</f>
        <v>0.32999999999999996</v>
      </c>
      <c r="J172">
        <f>IF(AND(raw[[#This Row],[outbound_loss]]=0, raw[[#This Row],[total_matches]] &lt; 3), 0.15, raw[[#This Row],[outbound_loss]])</f>
        <v>0.67</v>
      </c>
      <c r="K172">
        <f>IF(AND(raw[[#This Row],[inbound_win]]=1, raw[[#This Row],[total_matches]] &lt; 3), 0.85, raw[[#This Row],[inbound_win]])</f>
        <v>0.32999999999999996</v>
      </c>
      <c r="L172">
        <f>raw[[#This Row],[ol2]]*raw[[#This Row],[total_matches]]</f>
        <v>2.0100000000000002</v>
      </c>
      <c r="M172">
        <f>_xlfn.XLOOKUP(raw[[#This Row],[opponent]],Table4[Row Labels],Table4[Team loss weight],0) * raw[[#This Row],[inbound_win]]</f>
        <v>1.26517571884984</v>
      </c>
      <c r="N172">
        <f>_xlfn.XLOOKUP(raw[[#This Row],[team]],Table4[Row Labels],Table4[Team loss weight],0) * raw[[#This Row],[outbound_loss]]</f>
        <v>1.8342939481268012</v>
      </c>
      <c r="O172">
        <f>raw[[#This Row],[cum_weight_add]]-raw[[#This Row],[cum_weight_loss]]</f>
        <v>-0.56911822927696121</v>
      </c>
    </row>
    <row r="173" spans="1:15" x14ac:dyDescent="0.3">
      <c r="A173" t="s">
        <v>38</v>
      </c>
      <c r="B173" t="s">
        <v>6</v>
      </c>
      <c r="C173" t="str">
        <f>_xlfn.CONCAT(raw[[#This Row],[team]],raw[[#This Row],[opponent]])</f>
        <v>Papua New GuineaWest Indies</v>
      </c>
      <c r="D173">
        <v>1</v>
      </c>
      <c r="E173">
        <v>0</v>
      </c>
      <c r="F173">
        <v>1</v>
      </c>
      <c r="G173">
        <v>0</v>
      </c>
      <c r="H173">
        <v>1</v>
      </c>
      <c r="I173">
        <f>1-raw[[#This Row],[outbound_loss]]</f>
        <v>0</v>
      </c>
      <c r="J173">
        <f>IF(AND(raw[[#This Row],[outbound_loss]]=0, raw[[#This Row],[total_matches]] &lt; 3), 0.15, raw[[#This Row],[outbound_loss]])</f>
        <v>1</v>
      </c>
      <c r="K173">
        <f>IF(AND(raw[[#This Row],[inbound_win]]=1, raw[[#This Row],[total_matches]] &lt; 3), 0.85, raw[[#This Row],[inbound_win]])</f>
        <v>0</v>
      </c>
      <c r="L173">
        <f>raw[[#This Row],[ol2]]*raw[[#This Row],[total_matches]]</f>
        <v>1</v>
      </c>
      <c r="M173">
        <f>_xlfn.XLOOKUP(raw[[#This Row],[opponent]],Table4[Row Labels],Table4[Team loss weight],0) * raw[[#This Row],[inbound_win]]</f>
        <v>0</v>
      </c>
      <c r="N173">
        <f>_xlfn.XLOOKUP(raw[[#This Row],[team]],Table4[Row Labels],Table4[Team loss weight],0) * raw[[#This Row],[outbound_loss]]</f>
        <v>2.7377521613832854</v>
      </c>
      <c r="O173">
        <f>raw[[#This Row],[cum_weight_add]]-raw[[#This Row],[cum_weight_loss]]</f>
        <v>-2.7377521613832854</v>
      </c>
    </row>
    <row r="174" spans="1:15" x14ac:dyDescent="0.3">
      <c r="A174" t="s">
        <v>32</v>
      </c>
      <c r="B174" t="s">
        <v>27</v>
      </c>
      <c r="C174" t="str">
        <f>_xlfn.CONCAT(raw[[#This Row],[team]],raw[[#This Row],[opponent]])</f>
        <v>ScotlandAfghanistan</v>
      </c>
      <c r="D174">
        <v>6</v>
      </c>
      <c r="E174">
        <v>2</v>
      </c>
      <c r="F174">
        <v>4</v>
      </c>
      <c r="G174">
        <v>0</v>
      </c>
      <c r="H174">
        <v>0.67</v>
      </c>
      <c r="I174">
        <f>1-raw[[#This Row],[outbound_loss]]</f>
        <v>0.32999999999999996</v>
      </c>
      <c r="J174">
        <f>IF(AND(raw[[#This Row],[outbound_loss]]=0, raw[[#This Row],[total_matches]] &lt; 3), 0.15, raw[[#This Row],[outbound_loss]])</f>
        <v>0.67</v>
      </c>
      <c r="K174">
        <f>IF(AND(raw[[#This Row],[inbound_win]]=1, raw[[#This Row],[total_matches]] &lt; 3), 0.85, raw[[#This Row],[inbound_win]])</f>
        <v>0.32999999999999996</v>
      </c>
      <c r="L174">
        <f>raw[[#This Row],[ol2]]*raw[[#This Row],[total_matches]]</f>
        <v>4.0200000000000005</v>
      </c>
      <c r="M174">
        <f>_xlfn.XLOOKUP(raw[[#This Row],[opponent]],Table4[Row Labels],Table4[Team loss weight],0) * raw[[#This Row],[inbound_win]]</f>
        <v>2.686725663716814</v>
      </c>
      <c r="N174">
        <f>_xlfn.XLOOKUP(raw[[#This Row],[team]],Table4[Row Labels],Table4[Team loss weight],0) * raw[[#This Row],[outbound_loss]]</f>
        <v>2.6823843416370106</v>
      </c>
      <c r="O174">
        <f>raw[[#This Row],[cum_weight_add]]-raw[[#This Row],[cum_weight_loss]]</f>
        <v>4.3413220798034224E-3</v>
      </c>
    </row>
    <row r="175" spans="1:15" x14ac:dyDescent="0.3">
      <c r="A175" t="s">
        <v>32</v>
      </c>
      <c r="B175" t="s">
        <v>1</v>
      </c>
      <c r="C175" t="str">
        <f>_xlfn.CONCAT(raw[[#This Row],[team]],raw[[#This Row],[opponent]])</f>
        <v>ScotlandAustralia</v>
      </c>
      <c r="D175">
        <v>1</v>
      </c>
      <c r="E175">
        <v>0</v>
      </c>
      <c r="F175">
        <v>1</v>
      </c>
      <c r="G175">
        <v>0</v>
      </c>
      <c r="H175">
        <v>1</v>
      </c>
      <c r="I175">
        <f>1-raw[[#This Row],[outbound_loss]]</f>
        <v>0</v>
      </c>
      <c r="J175">
        <f>IF(AND(raw[[#This Row],[outbound_loss]]=0, raw[[#This Row],[total_matches]] &lt; 3), 0.15, raw[[#This Row],[outbound_loss]])</f>
        <v>1</v>
      </c>
      <c r="K175">
        <f>IF(AND(raw[[#This Row],[inbound_win]]=1, raw[[#This Row],[total_matches]] &lt; 3), 0.85, raw[[#This Row],[inbound_win]])</f>
        <v>0</v>
      </c>
      <c r="L175">
        <f>raw[[#This Row],[ol2]]*raw[[#This Row],[total_matches]]</f>
        <v>1</v>
      </c>
      <c r="M175">
        <f>_xlfn.XLOOKUP(raw[[#This Row],[opponent]],Table4[Row Labels],Table4[Team loss weight],0) * raw[[#This Row],[inbound_win]]</f>
        <v>0</v>
      </c>
      <c r="N175">
        <f>_xlfn.XLOOKUP(raw[[#This Row],[team]],Table4[Row Labels],Table4[Team loss weight],0) * raw[[#This Row],[outbound_loss]]</f>
        <v>4.0035587188612096</v>
      </c>
      <c r="O175">
        <f>raw[[#This Row],[cum_weight_add]]-raw[[#This Row],[cum_weight_loss]]</f>
        <v>-4.0035587188612096</v>
      </c>
    </row>
    <row r="176" spans="1:15" x14ac:dyDescent="0.3">
      <c r="A176" t="s">
        <v>32</v>
      </c>
      <c r="B176" t="s">
        <v>28</v>
      </c>
      <c r="C176" t="str">
        <f>_xlfn.CONCAT(raw[[#This Row],[team]],raw[[#This Row],[opponent]])</f>
        <v>ScotlandBangladesh</v>
      </c>
      <c r="D176">
        <v>1</v>
      </c>
      <c r="E176">
        <v>0</v>
      </c>
      <c r="F176">
        <v>1</v>
      </c>
      <c r="G176">
        <v>0</v>
      </c>
      <c r="H176">
        <v>1</v>
      </c>
      <c r="I176">
        <f>1-raw[[#This Row],[outbound_loss]]</f>
        <v>0</v>
      </c>
      <c r="J176">
        <f>IF(AND(raw[[#This Row],[outbound_loss]]=0, raw[[#This Row],[total_matches]] &lt; 3), 0.15, raw[[#This Row],[outbound_loss]])</f>
        <v>1</v>
      </c>
      <c r="K176">
        <f>IF(AND(raw[[#This Row],[inbound_win]]=1, raw[[#This Row],[total_matches]] &lt; 3), 0.85, raw[[#This Row],[inbound_win]])</f>
        <v>0</v>
      </c>
      <c r="L176">
        <f>raw[[#This Row],[ol2]]*raw[[#This Row],[total_matches]]</f>
        <v>1</v>
      </c>
      <c r="M176">
        <f>_xlfn.XLOOKUP(raw[[#This Row],[opponent]],Table4[Row Labels],Table4[Team loss weight],0) * raw[[#This Row],[inbound_win]]</f>
        <v>0</v>
      </c>
      <c r="N176">
        <f>_xlfn.XLOOKUP(raw[[#This Row],[team]],Table4[Row Labels],Table4[Team loss weight],0) * raw[[#This Row],[outbound_loss]]</f>
        <v>4.0035587188612096</v>
      </c>
      <c r="O176">
        <f>raw[[#This Row],[cum_weight_add]]-raw[[#This Row],[cum_weight_loss]]</f>
        <v>-4.0035587188612096</v>
      </c>
    </row>
    <row r="177" spans="1:15" x14ac:dyDescent="0.3">
      <c r="A177" t="s">
        <v>32</v>
      </c>
      <c r="B177" t="s">
        <v>36</v>
      </c>
      <c r="C177" t="str">
        <f>_xlfn.CONCAT(raw[[#This Row],[team]],raw[[#This Row],[opponent]])</f>
        <v>ScotlandCanada</v>
      </c>
      <c r="D177">
        <v>1</v>
      </c>
      <c r="E177">
        <v>1</v>
      </c>
      <c r="F177">
        <v>0</v>
      </c>
      <c r="G177">
        <v>0</v>
      </c>
      <c r="H177">
        <v>0</v>
      </c>
      <c r="I177">
        <f>1-raw[[#This Row],[outbound_loss]]</f>
        <v>1</v>
      </c>
      <c r="J177">
        <f>IF(AND(raw[[#This Row],[outbound_loss]]=0, raw[[#This Row],[total_matches]] &lt; 3), 0.15, raw[[#This Row],[outbound_loss]])</f>
        <v>0.15</v>
      </c>
      <c r="K177">
        <f>IF(AND(raw[[#This Row],[inbound_win]]=1, raw[[#This Row],[total_matches]] &lt; 3), 0.85, raw[[#This Row],[inbound_win]])</f>
        <v>0.85</v>
      </c>
      <c r="L177">
        <f>raw[[#This Row],[ol2]]*raw[[#This Row],[total_matches]]</f>
        <v>0.15</v>
      </c>
      <c r="M177">
        <f>_xlfn.XLOOKUP(raw[[#This Row],[opponent]],Table4[Row Labels],Table4[Team loss weight],0) * raw[[#This Row],[inbound_win]]</f>
        <v>1.411764705882353</v>
      </c>
      <c r="N177">
        <f>_xlfn.XLOOKUP(raw[[#This Row],[team]],Table4[Row Labels],Table4[Team loss weight],0) * raw[[#This Row],[outbound_loss]]</f>
        <v>0</v>
      </c>
      <c r="O177">
        <f>raw[[#This Row],[cum_weight_add]]-raw[[#This Row],[cum_weight_loss]]</f>
        <v>1.411764705882353</v>
      </c>
    </row>
    <row r="178" spans="1:15" x14ac:dyDescent="0.3">
      <c r="A178" t="s">
        <v>32</v>
      </c>
      <c r="B178" t="s">
        <v>5</v>
      </c>
      <c r="C178" t="str">
        <f>_xlfn.CONCAT(raw[[#This Row],[team]],raw[[#This Row],[opponent]])</f>
        <v>ScotlandEngland</v>
      </c>
      <c r="D178">
        <v>2</v>
      </c>
      <c r="E178">
        <v>0</v>
      </c>
      <c r="F178">
        <v>2</v>
      </c>
      <c r="G178">
        <v>0</v>
      </c>
      <c r="H178">
        <v>1</v>
      </c>
      <c r="I178">
        <f>1-raw[[#This Row],[outbound_loss]]</f>
        <v>0</v>
      </c>
      <c r="J178">
        <f>IF(AND(raw[[#This Row],[outbound_loss]]=0, raw[[#This Row],[total_matches]] &lt; 3), 0.15, raw[[#This Row],[outbound_loss]])</f>
        <v>1</v>
      </c>
      <c r="K178">
        <f>IF(AND(raw[[#This Row],[inbound_win]]=1, raw[[#This Row],[total_matches]] &lt; 3), 0.85, raw[[#This Row],[inbound_win]])</f>
        <v>0</v>
      </c>
      <c r="L178">
        <f>raw[[#This Row],[ol2]]*raw[[#This Row],[total_matches]]</f>
        <v>2</v>
      </c>
      <c r="M178">
        <f>_xlfn.XLOOKUP(raw[[#This Row],[opponent]],Table4[Row Labels],Table4[Team loss weight],0) * raw[[#This Row],[inbound_win]]</f>
        <v>0</v>
      </c>
      <c r="N178">
        <f>_xlfn.XLOOKUP(raw[[#This Row],[team]],Table4[Row Labels],Table4[Team loss weight],0) * raw[[#This Row],[outbound_loss]]</f>
        <v>4.0035587188612096</v>
      </c>
      <c r="O178">
        <f>raw[[#This Row],[cum_weight_add]]-raw[[#This Row],[cum_weight_loss]]</f>
        <v>-4.0035587188612096</v>
      </c>
    </row>
    <row r="179" spans="1:15" x14ac:dyDescent="0.3">
      <c r="A179" t="s">
        <v>32</v>
      </c>
      <c r="B179" t="s">
        <v>29</v>
      </c>
      <c r="C179" t="str">
        <f>_xlfn.CONCAT(raw[[#This Row],[team]],raw[[#This Row],[opponent]])</f>
        <v>ScotlandHong Kong</v>
      </c>
      <c r="D179">
        <v>3</v>
      </c>
      <c r="E179">
        <v>2</v>
      </c>
      <c r="F179">
        <v>1</v>
      </c>
      <c r="G179">
        <v>0</v>
      </c>
      <c r="H179">
        <v>0.33</v>
      </c>
      <c r="I179">
        <f>1-raw[[#This Row],[outbound_loss]]</f>
        <v>0.66999999999999993</v>
      </c>
      <c r="J179">
        <f>IF(AND(raw[[#This Row],[outbound_loss]]=0, raw[[#This Row],[total_matches]] &lt; 3), 0.15, raw[[#This Row],[outbound_loss]])</f>
        <v>0.33</v>
      </c>
      <c r="K179">
        <f>IF(AND(raw[[#This Row],[inbound_win]]=1, raw[[#This Row],[total_matches]] &lt; 3), 0.85, raw[[#This Row],[inbound_win]])</f>
        <v>0.66999999999999993</v>
      </c>
      <c r="L179">
        <f>raw[[#This Row],[ol2]]*raw[[#This Row],[total_matches]]</f>
        <v>0.99</v>
      </c>
      <c r="M179">
        <f>_xlfn.XLOOKUP(raw[[#This Row],[opponent]],Table4[Row Labels],Table4[Team loss weight],0) * raw[[#This Row],[inbound_win]]</f>
        <v>2.05521472392638</v>
      </c>
      <c r="N179">
        <f>_xlfn.XLOOKUP(raw[[#This Row],[team]],Table4[Row Labels],Table4[Team loss weight],0) * raw[[#This Row],[outbound_loss]]</f>
        <v>1.3211743772241993</v>
      </c>
      <c r="O179">
        <f>raw[[#This Row],[cum_weight_add]]-raw[[#This Row],[cum_weight_loss]]</f>
        <v>0.73404034670218077</v>
      </c>
    </row>
    <row r="180" spans="1:15" x14ac:dyDescent="0.3">
      <c r="A180" t="s">
        <v>32</v>
      </c>
      <c r="B180" t="s">
        <v>30</v>
      </c>
      <c r="C180" t="str">
        <f>_xlfn.CONCAT(raw[[#This Row],[team]],raw[[#This Row],[opponent]])</f>
        <v>ScotlandIreland</v>
      </c>
      <c r="D180">
        <v>8</v>
      </c>
      <c r="E180">
        <v>1</v>
      </c>
      <c r="F180">
        <v>7</v>
      </c>
      <c r="G180">
        <v>0</v>
      </c>
      <c r="H180">
        <v>0.88</v>
      </c>
      <c r="I180">
        <f>1-raw[[#This Row],[outbound_loss]]</f>
        <v>0.12</v>
      </c>
      <c r="J180">
        <f>IF(AND(raw[[#This Row],[outbound_loss]]=0, raw[[#This Row],[total_matches]] &lt; 3), 0.15, raw[[#This Row],[outbound_loss]])</f>
        <v>0.88</v>
      </c>
      <c r="K180">
        <f>IF(AND(raw[[#This Row],[inbound_win]]=1, raw[[#This Row],[total_matches]] &lt; 3), 0.85, raw[[#This Row],[inbound_win]])</f>
        <v>0.12</v>
      </c>
      <c r="L180">
        <f>raw[[#This Row],[ol2]]*raw[[#This Row],[total_matches]]</f>
        <v>7.04</v>
      </c>
      <c r="M180">
        <f>_xlfn.XLOOKUP(raw[[#This Row],[opponent]],Table4[Row Labels],Table4[Team loss weight],0) * raw[[#This Row],[inbound_win]]</f>
        <v>1.0105263157894735</v>
      </c>
      <c r="N180">
        <f>_xlfn.XLOOKUP(raw[[#This Row],[team]],Table4[Row Labels],Table4[Team loss weight],0) * raw[[#This Row],[outbound_loss]]</f>
        <v>3.5231316725978643</v>
      </c>
      <c r="O180">
        <f>raw[[#This Row],[cum_weight_add]]-raw[[#This Row],[cum_weight_loss]]</f>
        <v>-2.5126053568083906</v>
      </c>
    </row>
    <row r="181" spans="1:15" x14ac:dyDescent="0.3">
      <c r="A181" t="s">
        <v>32</v>
      </c>
      <c r="B181" t="s">
        <v>37</v>
      </c>
      <c r="C181" t="str">
        <f>_xlfn.CONCAT(raw[[#This Row],[team]],raw[[#This Row],[opponent]])</f>
        <v>ScotlandKenya</v>
      </c>
      <c r="D181">
        <v>1</v>
      </c>
      <c r="E181">
        <v>1</v>
      </c>
      <c r="F181">
        <v>0</v>
      </c>
      <c r="G181">
        <v>0</v>
      </c>
      <c r="H181">
        <v>0</v>
      </c>
      <c r="I181">
        <f>1-raw[[#This Row],[outbound_loss]]</f>
        <v>1</v>
      </c>
      <c r="J181">
        <f>IF(AND(raw[[#This Row],[outbound_loss]]=0, raw[[#This Row],[total_matches]] &lt; 3), 0.15, raw[[#This Row],[outbound_loss]])</f>
        <v>0.15</v>
      </c>
      <c r="K181">
        <f>IF(AND(raw[[#This Row],[inbound_win]]=1, raw[[#This Row],[total_matches]] &lt; 3), 0.85, raw[[#This Row],[inbound_win]])</f>
        <v>0.85</v>
      </c>
      <c r="L181">
        <f>raw[[#This Row],[ol2]]*raw[[#This Row],[total_matches]]</f>
        <v>0.15</v>
      </c>
      <c r="M181">
        <f>_xlfn.XLOOKUP(raw[[#This Row],[opponent]],Table4[Row Labels],Table4[Team loss weight],0) * raw[[#This Row],[inbound_win]]</f>
        <v>1.5384615384615383</v>
      </c>
      <c r="N181">
        <f>_xlfn.XLOOKUP(raw[[#This Row],[team]],Table4[Row Labels],Table4[Team loss weight],0) * raw[[#This Row],[outbound_loss]]</f>
        <v>0</v>
      </c>
      <c r="O181">
        <f>raw[[#This Row],[cum_weight_add]]-raw[[#This Row],[cum_weight_loss]]</f>
        <v>1.5384615384615383</v>
      </c>
    </row>
    <row r="182" spans="1:15" x14ac:dyDescent="0.3">
      <c r="A182" t="s">
        <v>32</v>
      </c>
      <c r="B182" t="s">
        <v>31</v>
      </c>
      <c r="C182" t="str">
        <f>_xlfn.CONCAT(raw[[#This Row],[team]],raw[[#This Row],[opponent]])</f>
        <v>ScotlandNetherlands</v>
      </c>
      <c r="D182">
        <v>1</v>
      </c>
      <c r="E182">
        <v>1</v>
      </c>
      <c r="F182">
        <v>0</v>
      </c>
      <c r="G182">
        <v>0</v>
      </c>
      <c r="H182">
        <v>0</v>
      </c>
      <c r="I182">
        <f>1-raw[[#This Row],[outbound_loss]]</f>
        <v>1</v>
      </c>
      <c r="J182">
        <f>IF(AND(raw[[#This Row],[outbound_loss]]=0, raw[[#This Row],[total_matches]] &lt; 3), 0.15, raw[[#This Row],[outbound_loss]])</f>
        <v>0.15</v>
      </c>
      <c r="K182">
        <f>IF(AND(raw[[#This Row],[inbound_win]]=1, raw[[#This Row],[total_matches]] &lt; 3), 0.85, raw[[#This Row],[inbound_win]])</f>
        <v>0.85</v>
      </c>
      <c r="L182">
        <f>raw[[#This Row],[ol2]]*raw[[#This Row],[total_matches]]</f>
        <v>0.15</v>
      </c>
      <c r="M182">
        <f>_xlfn.XLOOKUP(raw[[#This Row],[opponent]],Table4[Row Labels],Table4[Team loss weight],0) * raw[[#This Row],[inbound_win]]</f>
        <v>1.6568047337278105</v>
      </c>
      <c r="N182">
        <f>_xlfn.XLOOKUP(raw[[#This Row],[team]],Table4[Row Labels],Table4[Team loss weight],0) * raw[[#This Row],[outbound_loss]]</f>
        <v>0</v>
      </c>
      <c r="O182">
        <f>raw[[#This Row],[cum_weight_add]]-raw[[#This Row],[cum_weight_loss]]</f>
        <v>1.6568047337278105</v>
      </c>
    </row>
    <row r="183" spans="1:15" x14ac:dyDescent="0.3">
      <c r="A183" t="s">
        <v>32</v>
      </c>
      <c r="B183" t="s">
        <v>3</v>
      </c>
      <c r="C183" t="str">
        <f>_xlfn.CONCAT(raw[[#This Row],[team]],raw[[#This Row],[opponent]])</f>
        <v>ScotlandNew Zealand</v>
      </c>
      <c r="D183">
        <v>1</v>
      </c>
      <c r="E183">
        <v>0</v>
      </c>
      <c r="F183">
        <v>1</v>
      </c>
      <c r="G183">
        <v>0</v>
      </c>
      <c r="H183">
        <v>1</v>
      </c>
      <c r="I183">
        <f>1-raw[[#This Row],[outbound_loss]]</f>
        <v>0</v>
      </c>
      <c r="J183">
        <f>IF(AND(raw[[#This Row],[outbound_loss]]=0, raw[[#This Row],[total_matches]] &lt; 3), 0.15, raw[[#This Row],[outbound_loss]])</f>
        <v>1</v>
      </c>
      <c r="K183">
        <f>IF(AND(raw[[#This Row],[inbound_win]]=1, raw[[#This Row],[total_matches]] &lt; 3), 0.85, raw[[#This Row],[inbound_win]])</f>
        <v>0</v>
      </c>
      <c r="L183">
        <f>raw[[#This Row],[ol2]]*raw[[#This Row],[total_matches]]</f>
        <v>1</v>
      </c>
      <c r="M183">
        <f>_xlfn.XLOOKUP(raw[[#This Row],[opponent]],Table4[Row Labels],Table4[Team loss weight],0) * raw[[#This Row],[inbound_win]]</f>
        <v>0</v>
      </c>
      <c r="N183">
        <f>_xlfn.XLOOKUP(raw[[#This Row],[team]],Table4[Row Labels],Table4[Team loss weight],0) * raw[[#This Row],[outbound_loss]]</f>
        <v>4.0035587188612096</v>
      </c>
      <c r="O183">
        <f>raw[[#This Row],[cum_weight_add]]-raw[[#This Row],[cum_weight_loss]]</f>
        <v>-4.0035587188612096</v>
      </c>
    </row>
    <row r="184" spans="1:15" x14ac:dyDescent="0.3">
      <c r="A184" t="s">
        <v>32</v>
      </c>
      <c r="B184" t="s">
        <v>40</v>
      </c>
      <c r="C184" t="str">
        <f>_xlfn.CONCAT(raw[[#This Row],[team]],raw[[#This Row],[opponent]])</f>
        <v>ScotlandOman</v>
      </c>
      <c r="D184">
        <v>2</v>
      </c>
      <c r="E184">
        <v>1</v>
      </c>
      <c r="F184">
        <v>1</v>
      </c>
      <c r="G184">
        <v>0</v>
      </c>
      <c r="H184">
        <v>0.5</v>
      </c>
      <c r="I184">
        <f>1-raw[[#This Row],[outbound_loss]]</f>
        <v>0.5</v>
      </c>
      <c r="J184">
        <f>IF(AND(raw[[#This Row],[outbound_loss]]=0, raw[[#This Row],[total_matches]] &lt; 3), 0.15, raw[[#This Row],[outbound_loss]])</f>
        <v>0.5</v>
      </c>
      <c r="K184">
        <f>IF(AND(raw[[#This Row],[inbound_win]]=1, raw[[#This Row],[total_matches]] &lt; 3), 0.85, raw[[#This Row],[inbound_win]])</f>
        <v>0.5</v>
      </c>
      <c r="L184">
        <f>raw[[#This Row],[ol2]]*raw[[#This Row],[total_matches]]</f>
        <v>1</v>
      </c>
      <c r="M184">
        <f>_xlfn.XLOOKUP(raw[[#This Row],[opponent]],Table4[Row Labels],Table4[Team loss weight],0) * raw[[#This Row],[inbound_win]]</f>
        <v>2.6190476190476195</v>
      </c>
      <c r="N184">
        <f>_xlfn.XLOOKUP(raw[[#This Row],[team]],Table4[Row Labels],Table4[Team loss weight],0) * raw[[#This Row],[outbound_loss]]</f>
        <v>2.0017793594306048</v>
      </c>
      <c r="O184">
        <f>raw[[#This Row],[cum_weight_add]]-raw[[#This Row],[cum_weight_loss]]</f>
        <v>0.6172682596170147</v>
      </c>
    </row>
    <row r="185" spans="1:15" x14ac:dyDescent="0.3">
      <c r="A185" t="s">
        <v>32</v>
      </c>
      <c r="B185" t="s">
        <v>2</v>
      </c>
      <c r="C185" t="str">
        <f>_xlfn.CONCAT(raw[[#This Row],[team]],raw[[#This Row],[opponent]])</f>
        <v>ScotlandPakistan</v>
      </c>
      <c r="D185">
        <v>1</v>
      </c>
      <c r="E185">
        <v>0</v>
      </c>
      <c r="F185">
        <v>1</v>
      </c>
      <c r="G185">
        <v>0</v>
      </c>
      <c r="H185">
        <v>1</v>
      </c>
      <c r="I185">
        <f>1-raw[[#This Row],[outbound_loss]]</f>
        <v>0</v>
      </c>
      <c r="J185">
        <f>IF(AND(raw[[#This Row],[outbound_loss]]=0, raw[[#This Row],[total_matches]] &lt; 3), 0.15, raw[[#This Row],[outbound_loss]])</f>
        <v>1</v>
      </c>
      <c r="K185">
        <f>IF(AND(raw[[#This Row],[inbound_win]]=1, raw[[#This Row],[total_matches]] &lt; 3), 0.85, raw[[#This Row],[inbound_win]])</f>
        <v>0</v>
      </c>
      <c r="L185">
        <f>raw[[#This Row],[ol2]]*raw[[#This Row],[total_matches]]</f>
        <v>1</v>
      </c>
      <c r="M185">
        <f>_xlfn.XLOOKUP(raw[[#This Row],[opponent]],Table4[Row Labels],Table4[Team loss weight],0) * raw[[#This Row],[inbound_win]]</f>
        <v>0</v>
      </c>
      <c r="N185">
        <f>_xlfn.XLOOKUP(raw[[#This Row],[team]],Table4[Row Labels],Table4[Team loss weight],0) * raw[[#This Row],[outbound_loss]]</f>
        <v>4.0035587188612096</v>
      </c>
      <c r="O185">
        <f>raw[[#This Row],[cum_weight_add]]-raw[[#This Row],[cum_weight_loss]]</f>
        <v>-4.0035587188612096</v>
      </c>
    </row>
    <row r="186" spans="1:15" x14ac:dyDescent="0.3">
      <c r="A186" t="s">
        <v>32</v>
      </c>
      <c r="B186" t="s">
        <v>38</v>
      </c>
      <c r="C186" t="str">
        <f>_xlfn.CONCAT(raw[[#This Row],[team]],raw[[#This Row],[opponent]])</f>
        <v>ScotlandPapua New Guinea</v>
      </c>
      <c r="D186">
        <v>2</v>
      </c>
      <c r="E186">
        <v>2</v>
      </c>
      <c r="F186">
        <v>0</v>
      </c>
      <c r="G186">
        <v>0</v>
      </c>
      <c r="H186">
        <v>0</v>
      </c>
      <c r="I186">
        <f>1-raw[[#This Row],[outbound_loss]]</f>
        <v>1</v>
      </c>
      <c r="J186">
        <f>IF(AND(raw[[#This Row],[outbound_loss]]=0, raw[[#This Row],[total_matches]] &lt; 3), 0.15, raw[[#This Row],[outbound_loss]])</f>
        <v>0.15</v>
      </c>
      <c r="K186">
        <f>IF(AND(raw[[#This Row],[inbound_win]]=1, raw[[#This Row],[total_matches]] &lt; 3), 0.85, raw[[#This Row],[inbound_win]])</f>
        <v>0.85</v>
      </c>
      <c r="L186">
        <f>raw[[#This Row],[ol2]]*raw[[#This Row],[total_matches]]</f>
        <v>0.3</v>
      </c>
      <c r="M186">
        <f>_xlfn.XLOOKUP(raw[[#This Row],[opponent]],Table4[Row Labels],Table4[Team loss weight],0) * raw[[#This Row],[inbound_win]]</f>
        <v>2.7377521613832854</v>
      </c>
      <c r="N186">
        <f>_xlfn.XLOOKUP(raw[[#This Row],[team]],Table4[Row Labels],Table4[Team loss weight],0) * raw[[#This Row],[outbound_loss]]</f>
        <v>0</v>
      </c>
      <c r="O186">
        <f>raw[[#This Row],[cum_weight_add]]-raw[[#This Row],[cum_weight_loss]]</f>
        <v>2.7377521613832854</v>
      </c>
    </row>
    <row r="187" spans="1:15" x14ac:dyDescent="0.3">
      <c r="A187" t="s">
        <v>32</v>
      </c>
      <c r="B187" t="s">
        <v>33</v>
      </c>
      <c r="C187" t="str">
        <f>_xlfn.CONCAT(raw[[#This Row],[team]],raw[[#This Row],[opponent]])</f>
        <v>ScotlandSri Lanka</v>
      </c>
      <c r="D187">
        <v>2</v>
      </c>
      <c r="E187">
        <v>0</v>
      </c>
      <c r="F187">
        <v>2</v>
      </c>
      <c r="G187">
        <v>0</v>
      </c>
      <c r="H187">
        <v>1</v>
      </c>
      <c r="I187">
        <f>1-raw[[#This Row],[outbound_loss]]</f>
        <v>0</v>
      </c>
      <c r="J187">
        <f>IF(AND(raw[[#This Row],[outbound_loss]]=0, raw[[#This Row],[total_matches]] &lt; 3), 0.15, raw[[#This Row],[outbound_loss]])</f>
        <v>1</v>
      </c>
      <c r="K187">
        <f>IF(AND(raw[[#This Row],[inbound_win]]=1, raw[[#This Row],[total_matches]] &lt; 3), 0.85, raw[[#This Row],[inbound_win]])</f>
        <v>0</v>
      </c>
      <c r="L187">
        <f>raw[[#This Row],[ol2]]*raw[[#This Row],[total_matches]]</f>
        <v>2</v>
      </c>
      <c r="M187">
        <f>_xlfn.XLOOKUP(raw[[#This Row],[opponent]],Table4[Row Labels],Table4[Team loss weight],0) * raw[[#This Row],[inbound_win]]</f>
        <v>0</v>
      </c>
      <c r="N187">
        <f>_xlfn.XLOOKUP(raw[[#This Row],[team]],Table4[Row Labels],Table4[Team loss weight],0) * raw[[#This Row],[outbound_loss]]</f>
        <v>4.0035587188612096</v>
      </c>
      <c r="O187">
        <f>raw[[#This Row],[cum_weight_add]]-raw[[#This Row],[cum_weight_loss]]</f>
        <v>-4.0035587188612096</v>
      </c>
    </row>
    <row r="188" spans="1:15" x14ac:dyDescent="0.3">
      <c r="A188" t="s">
        <v>32</v>
      </c>
      <c r="B188" t="s">
        <v>34</v>
      </c>
      <c r="C188" t="str">
        <f>_xlfn.CONCAT(raw[[#This Row],[team]],raw[[#This Row],[opponent]])</f>
        <v>ScotlandUnited Arab Emirates</v>
      </c>
      <c r="D188">
        <v>7</v>
      </c>
      <c r="E188">
        <v>4</v>
      </c>
      <c r="F188">
        <v>3</v>
      </c>
      <c r="G188">
        <v>0</v>
      </c>
      <c r="H188">
        <v>0.43</v>
      </c>
      <c r="I188">
        <f>1-raw[[#This Row],[outbound_loss]]</f>
        <v>0.57000000000000006</v>
      </c>
      <c r="J188">
        <f>IF(AND(raw[[#This Row],[outbound_loss]]=0, raw[[#This Row],[total_matches]] &lt; 3), 0.15, raw[[#This Row],[outbound_loss]])</f>
        <v>0.43</v>
      </c>
      <c r="K188">
        <f>IF(AND(raw[[#This Row],[inbound_win]]=1, raw[[#This Row],[total_matches]] &lt; 3), 0.85, raw[[#This Row],[inbound_win]])</f>
        <v>0.57000000000000006</v>
      </c>
      <c r="L188">
        <f>raw[[#This Row],[ol2]]*raw[[#This Row],[total_matches]]</f>
        <v>3.01</v>
      </c>
      <c r="M188">
        <f>_xlfn.XLOOKUP(raw[[#This Row],[opponent]],Table4[Row Labels],Table4[Team loss weight],0) * raw[[#This Row],[inbound_win]]</f>
        <v>2.3516699410609037</v>
      </c>
      <c r="N188">
        <f>_xlfn.XLOOKUP(raw[[#This Row],[team]],Table4[Row Labels],Table4[Team loss weight],0) * raw[[#This Row],[outbound_loss]]</f>
        <v>1.7215302491103202</v>
      </c>
      <c r="O188">
        <f>raw[[#This Row],[cum_weight_add]]-raw[[#This Row],[cum_weight_loss]]</f>
        <v>0.6301396919505835</v>
      </c>
    </row>
    <row r="189" spans="1:15" x14ac:dyDescent="0.3">
      <c r="A189" t="s">
        <v>32</v>
      </c>
      <c r="B189" t="s">
        <v>41</v>
      </c>
      <c r="C189" t="str">
        <f>_xlfn.CONCAT(raw[[#This Row],[team]],raw[[#This Row],[opponent]])</f>
        <v>ScotlandUnited States of America</v>
      </c>
      <c r="D189">
        <v>2</v>
      </c>
      <c r="E189">
        <v>1</v>
      </c>
      <c r="F189">
        <v>1</v>
      </c>
      <c r="G189">
        <v>0</v>
      </c>
      <c r="H189">
        <v>0.5</v>
      </c>
      <c r="I189">
        <f>1-raw[[#This Row],[outbound_loss]]</f>
        <v>0.5</v>
      </c>
      <c r="J189">
        <f>IF(AND(raw[[#This Row],[outbound_loss]]=0, raw[[#This Row],[total_matches]] &lt; 3), 0.15, raw[[#This Row],[outbound_loss]])</f>
        <v>0.5</v>
      </c>
      <c r="K189">
        <f>IF(AND(raw[[#This Row],[inbound_win]]=1, raw[[#This Row],[total_matches]] &lt; 3), 0.85, raw[[#This Row],[inbound_win]])</f>
        <v>0.5</v>
      </c>
      <c r="L189">
        <f>raw[[#This Row],[ol2]]*raw[[#This Row],[total_matches]]</f>
        <v>1</v>
      </c>
      <c r="M189">
        <f>_xlfn.XLOOKUP(raw[[#This Row],[opponent]],Table4[Row Labels],Table4[Team loss weight],0) * raw[[#This Row],[inbound_win]]</f>
        <v>1.9169329073482428</v>
      </c>
      <c r="N189">
        <f>_xlfn.XLOOKUP(raw[[#This Row],[team]],Table4[Row Labels],Table4[Team loss weight],0) * raw[[#This Row],[outbound_loss]]</f>
        <v>2.0017793594306048</v>
      </c>
      <c r="O189">
        <f>raw[[#This Row],[cum_weight_add]]-raw[[#This Row],[cum_weight_loss]]</f>
        <v>-8.4846452082361967E-2</v>
      </c>
    </row>
    <row r="190" spans="1:15" x14ac:dyDescent="0.3">
      <c r="A190" t="s">
        <v>32</v>
      </c>
      <c r="B190" t="s">
        <v>6</v>
      </c>
      <c r="C190" t="str">
        <f>_xlfn.CONCAT(raw[[#This Row],[team]],raw[[#This Row],[opponent]])</f>
        <v>ScotlandWest Indies</v>
      </c>
      <c r="D190">
        <v>1</v>
      </c>
      <c r="E190">
        <v>0</v>
      </c>
      <c r="F190">
        <v>1</v>
      </c>
      <c r="G190">
        <v>0</v>
      </c>
      <c r="H190">
        <v>1</v>
      </c>
      <c r="I190">
        <f>1-raw[[#This Row],[outbound_loss]]</f>
        <v>0</v>
      </c>
      <c r="J190">
        <f>IF(AND(raw[[#This Row],[outbound_loss]]=0, raw[[#This Row],[total_matches]] &lt; 3), 0.15, raw[[#This Row],[outbound_loss]])</f>
        <v>1</v>
      </c>
      <c r="K190">
        <f>IF(AND(raw[[#This Row],[inbound_win]]=1, raw[[#This Row],[total_matches]] &lt; 3), 0.85, raw[[#This Row],[inbound_win]])</f>
        <v>0</v>
      </c>
      <c r="L190">
        <f>raw[[#This Row],[ol2]]*raw[[#This Row],[total_matches]]</f>
        <v>1</v>
      </c>
      <c r="M190">
        <f>_xlfn.XLOOKUP(raw[[#This Row],[opponent]],Table4[Row Labels],Table4[Team loss weight],0) * raw[[#This Row],[inbound_win]]</f>
        <v>0</v>
      </c>
      <c r="N190">
        <f>_xlfn.XLOOKUP(raw[[#This Row],[team]],Table4[Row Labels],Table4[Team loss weight],0) * raw[[#This Row],[outbound_loss]]</f>
        <v>4.0035587188612096</v>
      </c>
      <c r="O190">
        <f>raw[[#This Row],[cum_weight_add]]-raw[[#This Row],[cum_weight_loss]]</f>
        <v>-4.0035587188612096</v>
      </c>
    </row>
    <row r="191" spans="1:15" x14ac:dyDescent="0.3">
      <c r="A191" t="s">
        <v>32</v>
      </c>
      <c r="B191" t="s">
        <v>35</v>
      </c>
      <c r="C191" t="str">
        <f>_xlfn.CONCAT(raw[[#This Row],[team]],raw[[#This Row],[opponent]])</f>
        <v>ScotlandZimbabwe</v>
      </c>
      <c r="D191">
        <v>3</v>
      </c>
      <c r="E191">
        <v>1</v>
      </c>
      <c r="F191">
        <v>1</v>
      </c>
      <c r="G191">
        <v>1</v>
      </c>
      <c r="H191">
        <v>0.33</v>
      </c>
      <c r="I191">
        <f>1-raw[[#This Row],[outbound_loss]]</f>
        <v>0.66999999999999993</v>
      </c>
      <c r="J191">
        <f>IF(AND(raw[[#This Row],[outbound_loss]]=0, raw[[#This Row],[total_matches]] &lt; 3), 0.15, raw[[#This Row],[outbound_loss]])</f>
        <v>0.33</v>
      </c>
      <c r="K191">
        <f>IF(AND(raw[[#This Row],[inbound_win]]=1, raw[[#This Row],[total_matches]] &lt; 3), 0.85, raw[[#This Row],[inbound_win]])</f>
        <v>0.66999999999999993</v>
      </c>
      <c r="L191">
        <f>raw[[#This Row],[ol2]]*raw[[#This Row],[total_matches]]</f>
        <v>0.99</v>
      </c>
      <c r="M191">
        <f>_xlfn.XLOOKUP(raw[[#This Row],[opponent]],Table4[Row Labels],Table4[Team loss weight],0) * raw[[#This Row],[inbound_win]]</f>
        <v>9.5912863070539398</v>
      </c>
      <c r="N191">
        <f>_xlfn.XLOOKUP(raw[[#This Row],[team]],Table4[Row Labels],Table4[Team loss weight],0) * raw[[#This Row],[outbound_loss]]</f>
        <v>1.3211743772241993</v>
      </c>
      <c r="O191">
        <f>raw[[#This Row],[cum_weight_add]]-raw[[#This Row],[cum_weight_loss]]</f>
        <v>8.2701119298297403</v>
      </c>
    </row>
    <row r="192" spans="1:15" x14ac:dyDescent="0.3">
      <c r="A192" t="s">
        <v>4</v>
      </c>
      <c r="B192" t="s">
        <v>27</v>
      </c>
      <c r="C192" t="str">
        <f>_xlfn.CONCAT(raw[[#This Row],[team]],raw[[#This Row],[opponent]])</f>
        <v>South AfricaAfghanistan</v>
      </c>
      <c r="D192">
        <v>1</v>
      </c>
      <c r="E192">
        <v>1</v>
      </c>
      <c r="F192">
        <v>0</v>
      </c>
      <c r="G192">
        <v>0</v>
      </c>
      <c r="H192">
        <v>0</v>
      </c>
      <c r="I192">
        <f>1-raw[[#This Row],[outbound_loss]]</f>
        <v>1</v>
      </c>
      <c r="J192">
        <f>IF(AND(raw[[#This Row],[outbound_loss]]=0, raw[[#This Row],[total_matches]] &lt; 3), 0.15, raw[[#This Row],[outbound_loss]])</f>
        <v>0.15</v>
      </c>
      <c r="K192">
        <f>IF(AND(raw[[#This Row],[inbound_win]]=1, raw[[#This Row],[total_matches]] &lt; 3), 0.85, raw[[#This Row],[inbound_win]])</f>
        <v>0.85</v>
      </c>
      <c r="L192">
        <f>raw[[#This Row],[ol2]]*raw[[#This Row],[total_matches]]</f>
        <v>0.15</v>
      </c>
      <c r="M192">
        <f>_xlfn.XLOOKUP(raw[[#This Row],[opponent]],Table4[Row Labels],Table4[Team loss weight],0) * raw[[#This Row],[inbound_win]]</f>
        <v>8.1415929203539825</v>
      </c>
      <c r="N192">
        <f>_xlfn.XLOOKUP(raw[[#This Row],[team]],Table4[Row Labels],Table4[Team loss weight],0) * raw[[#This Row],[outbound_loss]]</f>
        <v>0</v>
      </c>
      <c r="O192">
        <f>raw[[#This Row],[cum_weight_add]]-raw[[#This Row],[cum_weight_loss]]</f>
        <v>8.1415929203539825</v>
      </c>
    </row>
    <row r="193" spans="1:15" x14ac:dyDescent="0.3">
      <c r="A193" t="s">
        <v>4</v>
      </c>
      <c r="B193" t="s">
        <v>1</v>
      </c>
      <c r="C193" t="str">
        <f>_xlfn.CONCAT(raw[[#This Row],[team]],raw[[#This Row],[opponent]])</f>
        <v>South AfricaAustralia</v>
      </c>
      <c r="D193">
        <v>25</v>
      </c>
      <c r="E193">
        <v>16</v>
      </c>
      <c r="F193">
        <v>9</v>
      </c>
      <c r="G193">
        <v>0</v>
      </c>
      <c r="H193">
        <v>0.36</v>
      </c>
      <c r="I193">
        <f>1-raw[[#This Row],[outbound_loss]]</f>
        <v>0.64</v>
      </c>
      <c r="J193">
        <f>IF(AND(raw[[#This Row],[outbound_loss]]=0, raw[[#This Row],[total_matches]] &lt; 3), 0.15, raw[[#This Row],[outbound_loss]])</f>
        <v>0.36</v>
      </c>
      <c r="K193">
        <f>IF(AND(raw[[#This Row],[inbound_win]]=1, raw[[#This Row],[total_matches]] &lt; 3), 0.85, raw[[#This Row],[inbound_win]])</f>
        <v>0.64</v>
      </c>
      <c r="L193">
        <f>raw[[#This Row],[ol2]]*raw[[#This Row],[total_matches]]</f>
        <v>9</v>
      </c>
      <c r="M193">
        <f>_xlfn.XLOOKUP(raw[[#This Row],[opponent]],Table4[Row Labels],Table4[Team loss weight],0) * raw[[#This Row],[inbound_win]]</f>
        <v>33.293800539083563</v>
      </c>
      <c r="N193">
        <f>_xlfn.XLOOKUP(raw[[#This Row],[team]],Table4[Row Labels],Table4[Team loss weight],0) * raw[[#This Row],[outbound_loss]]</f>
        <v>16.285714285714285</v>
      </c>
      <c r="O193">
        <f>raw[[#This Row],[cum_weight_add]]-raw[[#This Row],[cum_weight_loss]]</f>
        <v>17.008086253369278</v>
      </c>
    </row>
    <row r="194" spans="1:15" x14ac:dyDescent="0.3">
      <c r="A194" t="s">
        <v>4</v>
      </c>
      <c r="B194" t="s">
        <v>28</v>
      </c>
      <c r="C194" t="str">
        <f>_xlfn.CONCAT(raw[[#This Row],[team]],raw[[#This Row],[opponent]])</f>
        <v>South AfricaBangladesh</v>
      </c>
      <c r="D194">
        <v>8</v>
      </c>
      <c r="E194">
        <v>5</v>
      </c>
      <c r="F194">
        <v>3</v>
      </c>
      <c r="G194">
        <v>0</v>
      </c>
      <c r="H194">
        <v>0.38</v>
      </c>
      <c r="I194">
        <f>1-raw[[#This Row],[outbound_loss]]</f>
        <v>0.62</v>
      </c>
      <c r="J194">
        <f>IF(AND(raw[[#This Row],[outbound_loss]]=0, raw[[#This Row],[total_matches]] &lt; 3), 0.15, raw[[#This Row],[outbound_loss]])</f>
        <v>0.38</v>
      </c>
      <c r="K194">
        <f>IF(AND(raw[[#This Row],[inbound_win]]=1, raw[[#This Row],[total_matches]] &lt; 3), 0.85, raw[[#This Row],[inbound_win]])</f>
        <v>0.62</v>
      </c>
      <c r="L194">
        <f>raw[[#This Row],[ol2]]*raw[[#This Row],[total_matches]]</f>
        <v>3.04</v>
      </c>
      <c r="M194">
        <f>_xlfn.XLOOKUP(raw[[#This Row],[opponent]],Table4[Row Labels],Table4[Team loss weight],0) * raw[[#This Row],[inbound_win]]</f>
        <v>13.088888888888889</v>
      </c>
      <c r="N194">
        <f>_xlfn.XLOOKUP(raw[[#This Row],[team]],Table4[Row Labels],Table4[Team loss weight],0) * raw[[#This Row],[outbound_loss]]</f>
        <v>17.190476190476193</v>
      </c>
      <c r="O194">
        <f>raw[[#This Row],[cum_weight_add]]-raw[[#This Row],[cum_weight_loss]]</f>
        <v>-4.1015873015873048</v>
      </c>
    </row>
    <row r="195" spans="1:15" x14ac:dyDescent="0.3">
      <c r="A195" t="s">
        <v>4</v>
      </c>
      <c r="B195" t="s">
        <v>5</v>
      </c>
      <c r="C195" t="str">
        <f>_xlfn.CONCAT(raw[[#This Row],[team]],raw[[#This Row],[opponent]])</f>
        <v>South AfricaEngland</v>
      </c>
      <c r="D195">
        <v>17</v>
      </c>
      <c r="E195">
        <v>7</v>
      </c>
      <c r="F195">
        <v>10</v>
      </c>
      <c r="G195">
        <v>0</v>
      </c>
      <c r="H195">
        <v>0.59</v>
      </c>
      <c r="I195">
        <f>1-raw[[#This Row],[outbound_loss]]</f>
        <v>0.41000000000000003</v>
      </c>
      <c r="J195">
        <f>IF(AND(raw[[#This Row],[outbound_loss]]=0, raw[[#This Row],[total_matches]] &lt; 3), 0.15, raw[[#This Row],[outbound_loss]])</f>
        <v>0.59</v>
      </c>
      <c r="K195">
        <f>IF(AND(raw[[#This Row],[inbound_win]]=1, raw[[#This Row],[total_matches]] &lt; 3), 0.85, raw[[#This Row],[inbound_win]])</f>
        <v>0.41000000000000003</v>
      </c>
      <c r="L195">
        <f>raw[[#This Row],[ol2]]*raw[[#This Row],[total_matches]]</f>
        <v>10.029999999999999</v>
      </c>
      <c r="M195">
        <f>_xlfn.XLOOKUP(raw[[#This Row],[opponent]],Table4[Row Labels],Table4[Team loss weight],0) * raw[[#This Row],[inbound_win]]</f>
        <v>21.358638743455501</v>
      </c>
      <c r="N195">
        <f>_xlfn.XLOOKUP(raw[[#This Row],[team]],Table4[Row Labels],Table4[Team loss weight],0) * raw[[#This Row],[outbound_loss]]</f>
        <v>26.69047619047619</v>
      </c>
      <c r="O195">
        <f>raw[[#This Row],[cum_weight_add]]-raw[[#This Row],[cum_weight_loss]]</f>
        <v>-5.3318374470206891</v>
      </c>
    </row>
    <row r="196" spans="1:15" x14ac:dyDescent="0.3">
      <c r="A196" t="s">
        <v>4</v>
      </c>
      <c r="B196" t="s">
        <v>0</v>
      </c>
      <c r="C196" t="str">
        <f>_xlfn.CONCAT(raw[[#This Row],[team]],raw[[#This Row],[opponent]])</f>
        <v>South AfricaIndia</v>
      </c>
      <c r="D196">
        <v>23</v>
      </c>
      <c r="E196">
        <v>10</v>
      </c>
      <c r="F196">
        <v>13</v>
      </c>
      <c r="G196">
        <v>0</v>
      </c>
      <c r="H196">
        <v>0.56999999999999995</v>
      </c>
      <c r="I196">
        <f>1-raw[[#This Row],[outbound_loss]]</f>
        <v>0.43000000000000005</v>
      </c>
      <c r="J196">
        <f>IF(AND(raw[[#This Row],[outbound_loss]]=0, raw[[#This Row],[total_matches]] &lt; 3), 0.15, raw[[#This Row],[outbound_loss]])</f>
        <v>0.56999999999999995</v>
      </c>
      <c r="K196">
        <f>IF(AND(raw[[#This Row],[inbound_win]]=1, raw[[#This Row],[total_matches]] &lt; 3), 0.85, raw[[#This Row],[inbound_win]])</f>
        <v>0.43000000000000005</v>
      </c>
      <c r="L196">
        <f>raw[[#This Row],[ol2]]*raw[[#This Row],[total_matches]]</f>
        <v>13.11</v>
      </c>
      <c r="M196">
        <f>_xlfn.XLOOKUP(raw[[#This Row],[opponent]],Table4[Row Labels],Table4[Team loss weight],0) * raw[[#This Row],[inbound_win]]</f>
        <v>27.678160919540236</v>
      </c>
      <c r="N196">
        <f>_xlfn.XLOOKUP(raw[[#This Row],[team]],Table4[Row Labels],Table4[Team loss weight],0) * raw[[#This Row],[outbound_loss]]</f>
        <v>25.785714285714285</v>
      </c>
      <c r="O196">
        <f>raw[[#This Row],[cum_weight_add]]-raw[[#This Row],[cum_weight_loss]]</f>
        <v>1.8924466338259514</v>
      </c>
    </row>
    <row r="197" spans="1:15" x14ac:dyDescent="0.3">
      <c r="A197" t="s">
        <v>4</v>
      </c>
      <c r="B197" t="s">
        <v>30</v>
      </c>
      <c r="C197" t="str">
        <f>_xlfn.CONCAT(raw[[#This Row],[team]],raw[[#This Row],[opponent]])</f>
        <v>South AfricaIreland</v>
      </c>
      <c r="D197">
        <v>3</v>
      </c>
      <c r="E197">
        <v>3</v>
      </c>
      <c r="F197">
        <v>0</v>
      </c>
      <c r="G197">
        <v>0</v>
      </c>
      <c r="H197">
        <v>0</v>
      </c>
      <c r="I197">
        <f>1-raw[[#This Row],[outbound_loss]]</f>
        <v>1</v>
      </c>
      <c r="J197">
        <f>IF(AND(raw[[#This Row],[outbound_loss]]=0, raw[[#This Row],[total_matches]] &lt; 3), 0.15, raw[[#This Row],[outbound_loss]])</f>
        <v>0</v>
      </c>
      <c r="K197">
        <f>IF(AND(raw[[#This Row],[inbound_win]]=1, raw[[#This Row],[total_matches]] &lt; 3), 0.85, raw[[#This Row],[inbound_win]])</f>
        <v>1</v>
      </c>
      <c r="L197">
        <f>raw[[#This Row],[ol2]]*raw[[#This Row],[total_matches]]</f>
        <v>0</v>
      </c>
      <c r="M197">
        <f>_xlfn.XLOOKUP(raw[[#This Row],[opponent]],Table4[Row Labels],Table4[Team loss weight],0) * raw[[#This Row],[inbound_win]]</f>
        <v>8.4210526315789469</v>
      </c>
      <c r="N197">
        <f>_xlfn.XLOOKUP(raw[[#This Row],[team]],Table4[Row Labels],Table4[Team loss weight],0) * raw[[#This Row],[outbound_loss]]</f>
        <v>0</v>
      </c>
      <c r="O197">
        <f>raw[[#This Row],[cum_weight_add]]-raw[[#This Row],[cum_weight_loss]]</f>
        <v>8.4210526315789469</v>
      </c>
    </row>
    <row r="198" spans="1:15" x14ac:dyDescent="0.3">
      <c r="A198" t="s">
        <v>4</v>
      </c>
      <c r="B198" t="s">
        <v>31</v>
      </c>
      <c r="C198" t="str">
        <f>_xlfn.CONCAT(raw[[#This Row],[team]],raw[[#This Row],[opponent]])</f>
        <v>South AfricaNetherlands</v>
      </c>
      <c r="D198">
        <v>1</v>
      </c>
      <c r="E198">
        <v>1</v>
      </c>
      <c r="F198">
        <v>0</v>
      </c>
      <c r="G198">
        <v>0</v>
      </c>
      <c r="H198">
        <v>0</v>
      </c>
      <c r="I198">
        <f>1-raw[[#This Row],[outbound_loss]]</f>
        <v>1</v>
      </c>
      <c r="J198">
        <f>IF(AND(raw[[#This Row],[outbound_loss]]=0, raw[[#This Row],[total_matches]] &lt; 3), 0.15, raw[[#This Row],[outbound_loss]])</f>
        <v>0.15</v>
      </c>
      <c r="K198">
        <f>IF(AND(raw[[#This Row],[inbound_win]]=1, raw[[#This Row],[total_matches]] &lt; 3), 0.85, raw[[#This Row],[inbound_win]])</f>
        <v>0.85</v>
      </c>
      <c r="L198">
        <f>raw[[#This Row],[ol2]]*raw[[#This Row],[total_matches]]</f>
        <v>0.15</v>
      </c>
      <c r="M198">
        <f>_xlfn.XLOOKUP(raw[[#This Row],[opponent]],Table4[Row Labels],Table4[Team loss weight],0) * raw[[#This Row],[inbound_win]]</f>
        <v>1.6568047337278105</v>
      </c>
      <c r="N198">
        <f>_xlfn.XLOOKUP(raw[[#This Row],[team]],Table4[Row Labels],Table4[Team loss weight],0) * raw[[#This Row],[outbound_loss]]</f>
        <v>0</v>
      </c>
      <c r="O198">
        <f>raw[[#This Row],[cum_weight_add]]-raw[[#This Row],[cum_weight_loss]]</f>
        <v>1.6568047337278105</v>
      </c>
    </row>
    <row r="199" spans="1:15" x14ac:dyDescent="0.3">
      <c r="A199" t="s">
        <v>4</v>
      </c>
      <c r="B199" t="s">
        <v>3</v>
      </c>
      <c r="C199" t="str">
        <f>_xlfn.CONCAT(raw[[#This Row],[team]],raw[[#This Row],[opponent]])</f>
        <v>South AfricaNew Zealand</v>
      </c>
      <c r="D199">
        <v>19</v>
      </c>
      <c r="E199">
        <v>11</v>
      </c>
      <c r="F199">
        <v>8</v>
      </c>
      <c r="G199">
        <v>0</v>
      </c>
      <c r="H199">
        <v>0.42</v>
      </c>
      <c r="I199">
        <f>1-raw[[#This Row],[outbound_loss]]</f>
        <v>0.58000000000000007</v>
      </c>
      <c r="J199">
        <f>IF(AND(raw[[#This Row],[outbound_loss]]=0, raw[[#This Row],[total_matches]] &lt; 3), 0.15, raw[[#This Row],[outbound_loss]])</f>
        <v>0.42</v>
      </c>
      <c r="K199">
        <f>IF(AND(raw[[#This Row],[inbound_win]]=1, raw[[#This Row],[total_matches]] &lt; 3), 0.85, raw[[#This Row],[inbound_win]])</f>
        <v>0.58000000000000007</v>
      </c>
      <c r="L199">
        <f>raw[[#This Row],[ol2]]*raw[[#This Row],[total_matches]]</f>
        <v>7.9799999999999995</v>
      </c>
      <c r="M199">
        <f>_xlfn.XLOOKUP(raw[[#This Row],[opponent]],Table4[Row Labels],Table4[Team loss weight],0) * raw[[#This Row],[inbound_win]]</f>
        <v>20.88503253796096</v>
      </c>
      <c r="N199">
        <f>_xlfn.XLOOKUP(raw[[#This Row],[team]],Table4[Row Labels],Table4[Team loss weight],0) * raw[[#This Row],[outbound_loss]]</f>
        <v>19</v>
      </c>
      <c r="O199">
        <f>raw[[#This Row],[cum_weight_add]]-raw[[#This Row],[cum_weight_loss]]</f>
        <v>1.88503253796096</v>
      </c>
    </row>
    <row r="200" spans="1:15" x14ac:dyDescent="0.3">
      <c r="A200" t="s">
        <v>4</v>
      </c>
      <c r="B200" t="s">
        <v>2</v>
      </c>
      <c r="C200" t="str">
        <f>_xlfn.CONCAT(raw[[#This Row],[team]],raw[[#This Row],[opponent]])</f>
        <v>South AfricaPakistan</v>
      </c>
      <c r="D200">
        <v>22</v>
      </c>
      <c r="E200">
        <v>12</v>
      </c>
      <c r="F200">
        <v>10</v>
      </c>
      <c r="G200">
        <v>0</v>
      </c>
      <c r="H200">
        <v>0.45</v>
      </c>
      <c r="I200">
        <f>1-raw[[#This Row],[outbound_loss]]</f>
        <v>0.55000000000000004</v>
      </c>
      <c r="J200">
        <f>IF(AND(raw[[#This Row],[outbound_loss]]=0, raw[[#This Row],[total_matches]] &lt; 3), 0.15, raw[[#This Row],[outbound_loss]])</f>
        <v>0.45</v>
      </c>
      <c r="K200">
        <f>IF(AND(raw[[#This Row],[inbound_win]]=1, raw[[#This Row],[total_matches]] &lt; 3), 0.85, raw[[#This Row],[inbound_win]])</f>
        <v>0.55000000000000004</v>
      </c>
      <c r="L200">
        <f>raw[[#This Row],[ol2]]*raw[[#This Row],[total_matches]]</f>
        <v>9.9</v>
      </c>
      <c r="M200">
        <f>_xlfn.XLOOKUP(raw[[#This Row],[opponent]],Table4[Row Labels],Table4[Team loss weight],0) * raw[[#This Row],[inbound_win]]</f>
        <v>19.571167883211686</v>
      </c>
      <c r="N200">
        <f>_xlfn.XLOOKUP(raw[[#This Row],[team]],Table4[Row Labels],Table4[Team loss weight],0) * raw[[#This Row],[outbound_loss]]</f>
        <v>20.357142857142858</v>
      </c>
      <c r="O200">
        <f>raw[[#This Row],[cum_weight_add]]-raw[[#This Row],[cum_weight_loss]]</f>
        <v>-0.78597497393117166</v>
      </c>
    </row>
    <row r="201" spans="1:15" x14ac:dyDescent="0.3">
      <c r="A201" t="s">
        <v>4</v>
      </c>
      <c r="B201" t="s">
        <v>33</v>
      </c>
      <c r="C201" t="str">
        <f>_xlfn.CONCAT(raw[[#This Row],[team]],raw[[#This Row],[opponent]])</f>
        <v>South AfricaSri Lanka</v>
      </c>
      <c r="D201">
        <v>31</v>
      </c>
      <c r="E201">
        <v>22</v>
      </c>
      <c r="F201">
        <v>9</v>
      </c>
      <c r="G201">
        <v>0</v>
      </c>
      <c r="H201">
        <v>0.28999999999999998</v>
      </c>
      <c r="I201">
        <f>1-raw[[#This Row],[outbound_loss]]</f>
        <v>0.71</v>
      </c>
      <c r="J201">
        <f>IF(AND(raw[[#This Row],[outbound_loss]]=0, raw[[#This Row],[total_matches]] &lt; 3), 0.15, raw[[#This Row],[outbound_loss]])</f>
        <v>0.28999999999999998</v>
      </c>
      <c r="K201">
        <f>IF(AND(raw[[#This Row],[inbound_win]]=1, raw[[#This Row],[total_matches]] &lt; 3), 0.85, raw[[#This Row],[inbound_win]])</f>
        <v>0.71</v>
      </c>
      <c r="L201">
        <f>raw[[#This Row],[ol2]]*raw[[#This Row],[total_matches]]</f>
        <v>8.99</v>
      </c>
      <c r="M201">
        <f>_xlfn.XLOOKUP(raw[[#This Row],[opponent]],Table4[Row Labels],Table4[Team loss weight],0) * raw[[#This Row],[inbound_win]]</f>
        <v>28.868131868131861</v>
      </c>
      <c r="N201">
        <f>_xlfn.XLOOKUP(raw[[#This Row],[team]],Table4[Row Labels],Table4[Team loss weight],0) * raw[[#This Row],[outbound_loss]]</f>
        <v>13.119047619047619</v>
      </c>
      <c r="O201">
        <f>raw[[#This Row],[cum_weight_add]]-raw[[#This Row],[cum_weight_loss]]</f>
        <v>15.749084249084243</v>
      </c>
    </row>
    <row r="202" spans="1:15" x14ac:dyDescent="0.3">
      <c r="A202" t="s">
        <v>4</v>
      </c>
      <c r="B202" t="s">
        <v>34</v>
      </c>
      <c r="C202" t="str">
        <f>_xlfn.CONCAT(raw[[#This Row],[team]],raw[[#This Row],[opponent]])</f>
        <v>South AfricaUnited Arab Emirates</v>
      </c>
      <c r="D202">
        <v>1</v>
      </c>
      <c r="E202">
        <v>1</v>
      </c>
      <c r="F202">
        <v>0</v>
      </c>
      <c r="G202">
        <v>0</v>
      </c>
      <c r="H202">
        <v>0</v>
      </c>
      <c r="I202">
        <f>1-raw[[#This Row],[outbound_loss]]</f>
        <v>1</v>
      </c>
      <c r="J202">
        <f>IF(AND(raw[[#This Row],[outbound_loss]]=0, raw[[#This Row],[total_matches]] &lt; 3), 0.15, raw[[#This Row],[outbound_loss]])</f>
        <v>0.15</v>
      </c>
      <c r="K202">
        <f>IF(AND(raw[[#This Row],[inbound_win]]=1, raw[[#This Row],[total_matches]] &lt; 3), 0.85, raw[[#This Row],[inbound_win]])</f>
        <v>0.85</v>
      </c>
      <c r="L202">
        <f>raw[[#This Row],[ol2]]*raw[[#This Row],[total_matches]]</f>
        <v>0.15</v>
      </c>
      <c r="M202">
        <f>_xlfn.XLOOKUP(raw[[#This Row],[opponent]],Table4[Row Labels],Table4[Team loss weight],0) * raw[[#This Row],[inbound_win]]</f>
        <v>4.1257367387033392</v>
      </c>
      <c r="N202">
        <f>_xlfn.XLOOKUP(raw[[#This Row],[team]],Table4[Row Labels],Table4[Team loss weight],0) * raw[[#This Row],[outbound_loss]]</f>
        <v>0</v>
      </c>
      <c r="O202">
        <f>raw[[#This Row],[cum_weight_add]]-raw[[#This Row],[cum_weight_loss]]</f>
        <v>4.1257367387033392</v>
      </c>
    </row>
    <row r="203" spans="1:15" x14ac:dyDescent="0.3">
      <c r="A203" t="s">
        <v>4</v>
      </c>
      <c r="B203" t="s">
        <v>6</v>
      </c>
      <c r="C203" t="str">
        <f>_xlfn.CONCAT(raw[[#This Row],[team]],raw[[#This Row],[opponent]])</f>
        <v>South AfricaWest Indies</v>
      </c>
      <c r="D203">
        <v>11</v>
      </c>
      <c r="E203">
        <v>7</v>
      </c>
      <c r="F203">
        <v>3</v>
      </c>
      <c r="G203">
        <v>1</v>
      </c>
      <c r="H203">
        <v>0.27</v>
      </c>
      <c r="I203">
        <f>1-raw[[#This Row],[outbound_loss]]</f>
        <v>0.73</v>
      </c>
      <c r="J203">
        <f>IF(AND(raw[[#This Row],[outbound_loss]]=0, raw[[#This Row],[total_matches]] &lt; 3), 0.15, raw[[#This Row],[outbound_loss]])</f>
        <v>0.27</v>
      </c>
      <c r="K203">
        <f>IF(AND(raw[[#This Row],[inbound_win]]=1, raw[[#This Row],[total_matches]] &lt; 3), 0.85, raw[[#This Row],[inbound_win]])</f>
        <v>0.73</v>
      </c>
      <c r="L203">
        <f>raw[[#This Row],[ol2]]*raw[[#This Row],[total_matches]]</f>
        <v>2.97</v>
      </c>
      <c r="M203">
        <f>_xlfn.XLOOKUP(raw[[#This Row],[opponent]],Table4[Row Labels],Table4[Team loss weight],0) * raw[[#This Row],[inbound_win]]</f>
        <v>19.14222222222222</v>
      </c>
      <c r="N203">
        <f>_xlfn.XLOOKUP(raw[[#This Row],[team]],Table4[Row Labels],Table4[Team loss weight],0) * raw[[#This Row],[outbound_loss]]</f>
        <v>12.214285714285715</v>
      </c>
      <c r="O203">
        <f>raw[[#This Row],[cum_weight_add]]-raw[[#This Row],[cum_weight_loss]]</f>
        <v>6.9279365079365043</v>
      </c>
    </row>
    <row r="204" spans="1:15" x14ac:dyDescent="0.3">
      <c r="A204" t="s">
        <v>4</v>
      </c>
      <c r="B204" t="s">
        <v>35</v>
      </c>
      <c r="C204" t="str">
        <f>_xlfn.CONCAT(raw[[#This Row],[team]],raw[[#This Row],[opponent]])</f>
        <v>South AfricaZimbabwe</v>
      </c>
      <c r="D204">
        <v>9</v>
      </c>
      <c r="E204">
        <v>9</v>
      </c>
      <c r="F204">
        <v>0</v>
      </c>
      <c r="G204">
        <v>0</v>
      </c>
      <c r="H204">
        <v>0</v>
      </c>
      <c r="I204">
        <f>1-raw[[#This Row],[outbound_loss]]</f>
        <v>1</v>
      </c>
      <c r="J204">
        <f>IF(AND(raw[[#This Row],[outbound_loss]]=0, raw[[#This Row],[total_matches]] &lt; 3), 0.15, raw[[#This Row],[outbound_loss]])</f>
        <v>0</v>
      </c>
      <c r="K204">
        <f>IF(AND(raw[[#This Row],[inbound_win]]=1, raw[[#This Row],[total_matches]] &lt; 3), 0.85, raw[[#This Row],[inbound_win]])</f>
        <v>1</v>
      </c>
      <c r="L204">
        <f>raw[[#This Row],[ol2]]*raw[[#This Row],[total_matches]]</f>
        <v>0</v>
      </c>
      <c r="M204">
        <f>_xlfn.XLOOKUP(raw[[#This Row],[opponent]],Table4[Row Labels],Table4[Team loss weight],0) * raw[[#This Row],[inbound_win]]</f>
        <v>14.315352697095435</v>
      </c>
      <c r="N204">
        <f>_xlfn.XLOOKUP(raw[[#This Row],[team]],Table4[Row Labels],Table4[Team loss weight],0) * raw[[#This Row],[outbound_loss]]</f>
        <v>0</v>
      </c>
      <c r="O204">
        <f>raw[[#This Row],[cum_weight_add]]-raw[[#This Row],[cum_weight_loss]]</f>
        <v>14.315352697095435</v>
      </c>
    </row>
    <row r="205" spans="1:15" x14ac:dyDescent="0.3">
      <c r="A205" t="s">
        <v>33</v>
      </c>
      <c r="B205" t="s">
        <v>27</v>
      </c>
      <c r="C205" t="str">
        <f>_xlfn.CONCAT(raw[[#This Row],[team]],raw[[#This Row],[opponent]])</f>
        <v>Sri LankaAfghanistan</v>
      </c>
      <c r="D205">
        <v>4</v>
      </c>
      <c r="E205">
        <v>3</v>
      </c>
      <c r="F205">
        <v>1</v>
      </c>
      <c r="G205">
        <v>0</v>
      </c>
      <c r="H205">
        <v>0.25</v>
      </c>
      <c r="I205">
        <f>1-raw[[#This Row],[outbound_loss]]</f>
        <v>0.75</v>
      </c>
      <c r="J205">
        <f>IF(AND(raw[[#This Row],[outbound_loss]]=0, raw[[#This Row],[total_matches]] &lt; 3), 0.15, raw[[#This Row],[outbound_loss]])</f>
        <v>0.25</v>
      </c>
      <c r="K205">
        <f>IF(AND(raw[[#This Row],[inbound_win]]=1, raw[[#This Row],[total_matches]] &lt; 3), 0.85, raw[[#This Row],[inbound_win]])</f>
        <v>0.75</v>
      </c>
      <c r="L205">
        <f>raw[[#This Row],[ol2]]*raw[[#This Row],[total_matches]]</f>
        <v>1</v>
      </c>
      <c r="M205">
        <f>_xlfn.XLOOKUP(raw[[#This Row],[opponent]],Table4[Row Labels],Table4[Team loss weight],0) * raw[[#This Row],[inbound_win]]</f>
        <v>6.1061946902654869</v>
      </c>
      <c r="N205">
        <f>_xlfn.XLOOKUP(raw[[#This Row],[team]],Table4[Row Labels],Table4[Team loss weight],0) * raw[[#This Row],[outbound_loss]]</f>
        <v>10.164835164835162</v>
      </c>
      <c r="O205">
        <f>raw[[#This Row],[cum_weight_add]]-raw[[#This Row],[cum_weight_loss]]</f>
        <v>-4.0586404745696756</v>
      </c>
    </row>
    <row r="206" spans="1:15" x14ac:dyDescent="0.3">
      <c r="A206" t="s">
        <v>33</v>
      </c>
      <c r="B206" t="s">
        <v>1</v>
      </c>
      <c r="C206" t="str">
        <f>_xlfn.CONCAT(raw[[#This Row],[team]],raw[[#This Row],[opponent]])</f>
        <v>Sri LankaAustralia</v>
      </c>
      <c r="D206">
        <v>24</v>
      </c>
      <c r="E206">
        <v>10</v>
      </c>
      <c r="F206">
        <v>14</v>
      </c>
      <c r="G206">
        <v>0</v>
      </c>
      <c r="H206">
        <v>0.57999999999999996</v>
      </c>
      <c r="I206">
        <f>1-raw[[#This Row],[outbound_loss]]</f>
        <v>0.42000000000000004</v>
      </c>
      <c r="J206">
        <f>IF(AND(raw[[#This Row],[outbound_loss]]=0, raw[[#This Row],[total_matches]] &lt; 3), 0.15, raw[[#This Row],[outbound_loss]])</f>
        <v>0.57999999999999996</v>
      </c>
      <c r="K206">
        <f>IF(AND(raw[[#This Row],[inbound_win]]=1, raw[[#This Row],[total_matches]] &lt; 3), 0.85, raw[[#This Row],[inbound_win]])</f>
        <v>0.42000000000000004</v>
      </c>
      <c r="L206">
        <f>raw[[#This Row],[ol2]]*raw[[#This Row],[total_matches]]</f>
        <v>13.919999999999998</v>
      </c>
      <c r="M206">
        <f>_xlfn.XLOOKUP(raw[[#This Row],[opponent]],Table4[Row Labels],Table4[Team loss weight],0) * raw[[#This Row],[inbound_win]]</f>
        <v>21.849056603773587</v>
      </c>
      <c r="N206">
        <f>_xlfn.XLOOKUP(raw[[#This Row],[team]],Table4[Row Labels],Table4[Team loss weight],0) * raw[[#This Row],[outbound_loss]]</f>
        <v>23.582417582417577</v>
      </c>
      <c r="O206">
        <f>raw[[#This Row],[cum_weight_add]]-raw[[#This Row],[cum_weight_loss]]</f>
        <v>-1.7333609786439901</v>
      </c>
    </row>
    <row r="207" spans="1:15" x14ac:dyDescent="0.3">
      <c r="A207" t="s">
        <v>33</v>
      </c>
      <c r="B207" t="s">
        <v>28</v>
      </c>
      <c r="C207" t="str">
        <f>_xlfn.CONCAT(raw[[#This Row],[team]],raw[[#This Row],[opponent]])</f>
        <v>Sri LankaBangladesh</v>
      </c>
      <c r="D207">
        <v>17</v>
      </c>
      <c r="E207">
        <v>12</v>
      </c>
      <c r="F207">
        <v>5</v>
      </c>
      <c r="G207">
        <v>0</v>
      </c>
      <c r="H207">
        <v>0.28999999999999998</v>
      </c>
      <c r="I207">
        <f>1-raw[[#This Row],[outbound_loss]]</f>
        <v>0.71</v>
      </c>
      <c r="J207">
        <f>IF(AND(raw[[#This Row],[outbound_loss]]=0, raw[[#This Row],[total_matches]] &lt; 3), 0.15, raw[[#This Row],[outbound_loss]])</f>
        <v>0.28999999999999998</v>
      </c>
      <c r="K207">
        <f>IF(AND(raw[[#This Row],[inbound_win]]=1, raw[[#This Row],[total_matches]] &lt; 3), 0.85, raw[[#This Row],[inbound_win]])</f>
        <v>0.71</v>
      </c>
      <c r="L207">
        <f>raw[[#This Row],[ol2]]*raw[[#This Row],[total_matches]]</f>
        <v>4.93</v>
      </c>
      <c r="M207">
        <f>_xlfn.XLOOKUP(raw[[#This Row],[opponent]],Table4[Row Labels],Table4[Team loss weight],0) * raw[[#This Row],[inbound_win]]</f>
        <v>14.988888888888887</v>
      </c>
      <c r="N207">
        <f>_xlfn.XLOOKUP(raw[[#This Row],[team]],Table4[Row Labels],Table4[Team loss weight],0) * raw[[#This Row],[outbound_loss]]</f>
        <v>11.791208791208788</v>
      </c>
      <c r="O207">
        <f>raw[[#This Row],[cum_weight_add]]-raw[[#This Row],[cum_weight_loss]]</f>
        <v>3.1976800976800988</v>
      </c>
    </row>
    <row r="208" spans="1:15" x14ac:dyDescent="0.3">
      <c r="A208" t="s">
        <v>33</v>
      </c>
      <c r="B208" t="s">
        <v>36</v>
      </c>
      <c r="C208" t="str">
        <f>_xlfn.CONCAT(raw[[#This Row],[team]],raw[[#This Row],[opponent]])</f>
        <v>Sri LankaCanada</v>
      </c>
      <c r="D208">
        <v>1</v>
      </c>
      <c r="E208">
        <v>1</v>
      </c>
      <c r="F208">
        <v>0</v>
      </c>
      <c r="G208">
        <v>0</v>
      </c>
      <c r="H208">
        <v>0</v>
      </c>
      <c r="I208">
        <f>1-raw[[#This Row],[outbound_loss]]</f>
        <v>1</v>
      </c>
      <c r="J208">
        <f>IF(AND(raw[[#This Row],[outbound_loss]]=0, raw[[#This Row],[total_matches]] &lt; 3), 0.15, raw[[#This Row],[outbound_loss]])</f>
        <v>0.15</v>
      </c>
      <c r="K208">
        <f>IF(AND(raw[[#This Row],[inbound_win]]=1, raw[[#This Row],[total_matches]] &lt; 3), 0.85, raw[[#This Row],[inbound_win]])</f>
        <v>0.85</v>
      </c>
      <c r="L208">
        <f>raw[[#This Row],[ol2]]*raw[[#This Row],[total_matches]]</f>
        <v>0.15</v>
      </c>
      <c r="M208">
        <f>_xlfn.XLOOKUP(raw[[#This Row],[opponent]],Table4[Row Labels],Table4[Team loss weight],0) * raw[[#This Row],[inbound_win]]</f>
        <v>1.411764705882353</v>
      </c>
      <c r="N208">
        <f>_xlfn.XLOOKUP(raw[[#This Row],[team]],Table4[Row Labels],Table4[Team loss weight],0) * raw[[#This Row],[outbound_loss]]</f>
        <v>0</v>
      </c>
      <c r="O208">
        <f>raw[[#This Row],[cum_weight_add]]-raw[[#This Row],[cum_weight_loss]]</f>
        <v>1.411764705882353</v>
      </c>
    </row>
    <row r="209" spans="1:15" x14ac:dyDescent="0.3">
      <c r="A209" t="s">
        <v>33</v>
      </c>
      <c r="B209" t="s">
        <v>5</v>
      </c>
      <c r="C209" t="str">
        <f>_xlfn.CONCAT(raw[[#This Row],[team]],raw[[#This Row],[opponent]])</f>
        <v>Sri LankaEngland</v>
      </c>
      <c r="D209">
        <v>29</v>
      </c>
      <c r="E209">
        <v>15</v>
      </c>
      <c r="F209">
        <v>13</v>
      </c>
      <c r="G209">
        <v>1</v>
      </c>
      <c r="H209">
        <v>0.45</v>
      </c>
      <c r="I209">
        <f>1-raw[[#This Row],[outbound_loss]]</f>
        <v>0.55000000000000004</v>
      </c>
      <c r="J209">
        <f>IF(AND(raw[[#This Row],[outbound_loss]]=0, raw[[#This Row],[total_matches]] &lt; 3), 0.15, raw[[#This Row],[outbound_loss]])</f>
        <v>0.45</v>
      </c>
      <c r="K209">
        <f>IF(AND(raw[[#This Row],[inbound_win]]=1, raw[[#This Row],[total_matches]] &lt; 3), 0.85, raw[[#This Row],[inbound_win]])</f>
        <v>0.55000000000000004</v>
      </c>
      <c r="L209">
        <f>raw[[#This Row],[ol2]]*raw[[#This Row],[total_matches]]</f>
        <v>13.05</v>
      </c>
      <c r="M209">
        <f>_xlfn.XLOOKUP(raw[[#This Row],[opponent]],Table4[Row Labels],Table4[Team loss weight],0) * raw[[#This Row],[inbound_win]]</f>
        <v>28.65183246073299</v>
      </c>
      <c r="N209">
        <f>_xlfn.XLOOKUP(raw[[#This Row],[team]],Table4[Row Labels],Table4[Team loss weight],0) * raw[[#This Row],[outbound_loss]]</f>
        <v>18.296703296703292</v>
      </c>
      <c r="O209">
        <f>raw[[#This Row],[cum_weight_add]]-raw[[#This Row],[cum_weight_loss]]</f>
        <v>10.355129164029698</v>
      </c>
    </row>
    <row r="210" spans="1:15" x14ac:dyDescent="0.3">
      <c r="A210" t="s">
        <v>33</v>
      </c>
      <c r="B210" t="s">
        <v>0</v>
      </c>
      <c r="C210" t="str">
        <f>_xlfn.CONCAT(raw[[#This Row],[team]],raw[[#This Row],[opponent]])</f>
        <v>Sri LankaIndia</v>
      </c>
      <c r="D210">
        <v>31</v>
      </c>
      <c r="E210">
        <v>6</v>
      </c>
      <c r="F210">
        <v>24</v>
      </c>
      <c r="G210">
        <v>1</v>
      </c>
      <c r="H210">
        <v>0.77</v>
      </c>
      <c r="I210">
        <f>1-raw[[#This Row],[outbound_loss]]</f>
        <v>0.22999999999999998</v>
      </c>
      <c r="J210">
        <f>IF(AND(raw[[#This Row],[outbound_loss]]=0, raw[[#This Row],[total_matches]] &lt; 3), 0.15, raw[[#This Row],[outbound_loss]])</f>
        <v>0.77</v>
      </c>
      <c r="K210">
        <f>IF(AND(raw[[#This Row],[inbound_win]]=1, raw[[#This Row],[total_matches]] &lt; 3), 0.85, raw[[#This Row],[inbound_win]])</f>
        <v>0.22999999999999998</v>
      </c>
      <c r="L210">
        <f>raw[[#This Row],[ol2]]*raw[[#This Row],[total_matches]]</f>
        <v>23.87</v>
      </c>
      <c r="M210">
        <f>_xlfn.XLOOKUP(raw[[#This Row],[opponent]],Table4[Row Labels],Table4[Team loss weight],0) * raw[[#This Row],[inbound_win]]</f>
        <v>14.804597701149424</v>
      </c>
      <c r="N210">
        <f>_xlfn.XLOOKUP(raw[[#This Row],[team]],Table4[Row Labels],Table4[Team loss weight],0) * raw[[#This Row],[outbound_loss]]</f>
        <v>31.307692307692299</v>
      </c>
      <c r="O210">
        <f>raw[[#This Row],[cum_weight_add]]-raw[[#This Row],[cum_weight_loss]]</f>
        <v>-16.503094606542874</v>
      </c>
    </row>
    <row r="211" spans="1:15" x14ac:dyDescent="0.3">
      <c r="A211" t="s">
        <v>33</v>
      </c>
      <c r="B211" t="s">
        <v>30</v>
      </c>
      <c r="C211" t="str">
        <f>_xlfn.CONCAT(raw[[#This Row],[team]],raw[[#This Row],[opponent]])</f>
        <v>Sri LankaIreland</v>
      </c>
      <c r="D211">
        <v>2</v>
      </c>
      <c r="E211">
        <v>2</v>
      </c>
      <c r="F211">
        <v>0</v>
      </c>
      <c r="G211">
        <v>0</v>
      </c>
      <c r="H211">
        <v>0</v>
      </c>
      <c r="I211">
        <f>1-raw[[#This Row],[outbound_loss]]</f>
        <v>1</v>
      </c>
      <c r="J211">
        <f>IF(AND(raw[[#This Row],[outbound_loss]]=0, raw[[#This Row],[total_matches]] &lt; 3), 0.15, raw[[#This Row],[outbound_loss]])</f>
        <v>0.15</v>
      </c>
      <c r="K211">
        <f>IF(AND(raw[[#This Row],[inbound_win]]=1, raw[[#This Row],[total_matches]] &lt; 3), 0.85, raw[[#This Row],[inbound_win]])</f>
        <v>0.85</v>
      </c>
      <c r="L211">
        <f>raw[[#This Row],[ol2]]*raw[[#This Row],[total_matches]]</f>
        <v>0.3</v>
      </c>
      <c r="M211">
        <f>_xlfn.XLOOKUP(raw[[#This Row],[opponent]],Table4[Row Labels],Table4[Team loss weight],0) * raw[[#This Row],[inbound_win]]</f>
        <v>8.4210526315789469</v>
      </c>
      <c r="N211">
        <f>_xlfn.XLOOKUP(raw[[#This Row],[team]],Table4[Row Labels],Table4[Team loss weight],0) * raw[[#This Row],[outbound_loss]]</f>
        <v>0</v>
      </c>
      <c r="O211">
        <f>raw[[#This Row],[cum_weight_add]]-raw[[#This Row],[cum_weight_loss]]</f>
        <v>8.4210526315789469</v>
      </c>
    </row>
    <row r="212" spans="1:15" x14ac:dyDescent="0.3">
      <c r="A212" t="s">
        <v>33</v>
      </c>
      <c r="B212" t="s">
        <v>37</v>
      </c>
      <c r="C212" t="str">
        <f>_xlfn.CONCAT(raw[[#This Row],[team]],raw[[#This Row],[opponent]])</f>
        <v>Sri LankaKenya</v>
      </c>
      <c r="D212">
        <v>1</v>
      </c>
      <c r="E212">
        <v>1</v>
      </c>
      <c r="F212">
        <v>0</v>
      </c>
      <c r="G212">
        <v>0</v>
      </c>
      <c r="H212">
        <v>0</v>
      </c>
      <c r="I212">
        <f>1-raw[[#This Row],[outbound_loss]]</f>
        <v>1</v>
      </c>
      <c r="J212">
        <f>IF(AND(raw[[#This Row],[outbound_loss]]=0, raw[[#This Row],[total_matches]] &lt; 3), 0.15, raw[[#This Row],[outbound_loss]])</f>
        <v>0.15</v>
      </c>
      <c r="K212">
        <f>IF(AND(raw[[#This Row],[inbound_win]]=1, raw[[#This Row],[total_matches]] &lt; 3), 0.85, raw[[#This Row],[inbound_win]])</f>
        <v>0.85</v>
      </c>
      <c r="L212">
        <f>raw[[#This Row],[ol2]]*raw[[#This Row],[total_matches]]</f>
        <v>0.15</v>
      </c>
      <c r="M212">
        <f>_xlfn.XLOOKUP(raw[[#This Row],[opponent]],Table4[Row Labels],Table4[Team loss weight],0) * raw[[#This Row],[inbound_win]]</f>
        <v>1.5384615384615383</v>
      </c>
      <c r="N212">
        <f>_xlfn.XLOOKUP(raw[[#This Row],[team]],Table4[Row Labels],Table4[Team loss weight],0) * raw[[#This Row],[outbound_loss]]</f>
        <v>0</v>
      </c>
      <c r="O212">
        <f>raw[[#This Row],[cum_weight_add]]-raw[[#This Row],[cum_weight_loss]]</f>
        <v>1.5384615384615383</v>
      </c>
    </row>
    <row r="213" spans="1:15" x14ac:dyDescent="0.3">
      <c r="A213" t="s">
        <v>33</v>
      </c>
      <c r="B213" t="s">
        <v>3</v>
      </c>
      <c r="C213" t="str">
        <f>_xlfn.CONCAT(raw[[#This Row],[team]],raw[[#This Row],[opponent]])</f>
        <v>Sri LankaNew Zealand</v>
      </c>
      <c r="D213">
        <v>23</v>
      </c>
      <c r="E213">
        <v>9</v>
      </c>
      <c r="F213">
        <v>14</v>
      </c>
      <c r="G213">
        <v>0</v>
      </c>
      <c r="H213">
        <v>0.61</v>
      </c>
      <c r="I213">
        <f>1-raw[[#This Row],[outbound_loss]]</f>
        <v>0.39</v>
      </c>
      <c r="J213">
        <f>IF(AND(raw[[#This Row],[outbound_loss]]=0, raw[[#This Row],[total_matches]] &lt; 3), 0.15, raw[[#This Row],[outbound_loss]])</f>
        <v>0.61</v>
      </c>
      <c r="K213">
        <f>IF(AND(raw[[#This Row],[inbound_win]]=1, raw[[#This Row],[total_matches]] &lt; 3), 0.85, raw[[#This Row],[inbound_win]])</f>
        <v>0.39</v>
      </c>
      <c r="L213">
        <f>raw[[#This Row],[ol2]]*raw[[#This Row],[total_matches]]</f>
        <v>14.03</v>
      </c>
      <c r="M213">
        <f>_xlfn.XLOOKUP(raw[[#This Row],[opponent]],Table4[Row Labels],Table4[Team loss weight],0) * raw[[#This Row],[inbound_win]]</f>
        <v>14.043383947939265</v>
      </c>
      <c r="N213">
        <f>_xlfn.XLOOKUP(raw[[#This Row],[team]],Table4[Row Labels],Table4[Team loss weight],0) * raw[[#This Row],[outbound_loss]]</f>
        <v>24.802197802197796</v>
      </c>
      <c r="O213">
        <f>raw[[#This Row],[cum_weight_add]]-raw[[#This Row],[cum_weight_loss]]</f>
        <v>-10.758813854258531</v>
      </c>
    </row>
    <row r="214" spans="1:15" x14ac:dyDescent="0.3">
      <c r="A214" t="s">
        <v>33</v>
      </c>
      <c r="B214" t="s">
        <v>2</v>
      </c>
      <c r="C214" t="str">
        <f>_xlfn.CONCAT(raw[[#This Row],[team]],raw[[#This Row],[opponent]])</f>
        <v>Sri LankaPakistan</v>
      </c>
      <c r="D214">
        <v>34</v>
      </c>
      <c r="E214">
        <v>12</v>
      </c>
      <c r="F214">
        <v>22</v>
      </c>
      <c r="G214">
        <v>0</v>
      </c>
      <c r="H214">
        <v>0.65</v>
      </c>
      <c r="I214">
        <f>1-raw[[#This Row],[outbound_loss]]</f>
        <v>0.35</v>
      </c>
      <c r="J214">
        <f>IF(AND(raw[[#This Row],[outbound_loss]]=0, raw[[#This Row],[total_matches]] &lt; 3), 0.15, raw[[#This Row],[outbound_loss]])</f>
        <v>0.65</v>
      </c>
      <c r="K214">
        <f>IF(AND(raw[[#This Row],[inbound_win]]=1, raw[[#This Row],[total_matches]] &lt; 3), 0.85, raw[[#This Row],[inbound_win]])</f>
        <v>0.35</v>
      </c>
      <c r="L214">
        <f>raw[[#This Row],[ol2]]*raw[[#This Row],[total_matches]]</f>
        <v>22.1</v>
      </c>
      <c r="M214">
        <f>_xlfn.XLOOKUP(raw[[#This Row],[opponent]],Table4[Row Labels],Table4[Team loss weight],0) * raw[[#This Row],[inbound_win]]</f>
        <v>12.454379562043799</v>
      </c>
      <c r="N214">
        <f>_xlfn.XLOOKUP(raw[[#This Row],[team]],Table4[Row Labels],Table4[Team loss weight],0) * raw[[#This Row],[outbound_loss]]</f>
        <v>26.428571428571423</v>
      </c>
      <c r="O214">
        <f>raw[[#This Row],[cum_weight_add]]-raw[[#This Row],[cum_weight_loss]]</f>
        <v>-13.974191866527624</v>
      </c>
    </row>
    <row r="215" spans="1:15" x14ac:dyDescent="0.3">
      <c r="A215" t="s">
        <v>33</v>
      </c>
      <c r="B215" t="s">
        <v>32</v>
      </c>
      <c r="C215" t="str">
        <f>_xlfn.CONCAT(raw[[#This Row],[team]],raw[[#This Row],[opponent]])</f>
        <v>Sri LankaScotland</v>
      </c>
      <c r="D215">
        <v>2</v>
      </c>
      <c r="E215">
        <v>2</v>
      </c>
      <c r="F215">
        <v>0</v>
      </c>
      <c r="G215">
        <v>0</v>
      </c>
      <c r="H215">
        <v>0</v>
      </c>
      <c r="I215">
        <f>1-raw[[#This Row],[outbound_loss]]</f>
        <v>1</v>
      </c>
      <c r="J215">
        <f>IF(AND(raw[[#This Row],[outbound_loss]]=0, raw[[#This Row],[total_matches]] &lt; 3), 0.15, raw[[#This Row],[outbound_loss]])</f>
        <v>0.15</v>
      </c>
      <c r="K215">
        <f>IF(AND(raw[[#This Row],[inbound_win]]=1, raw[[#This Row],[total_matches]] &lt; 3), 0.85, raw[[#This Row],[inbound_win]])</f>
        <v>0.85</v>
      </c>
      <c r="L215">
        <f>raw[[#This Row],[ol2]]*raw[[#This Row],[total_matches]]</f>
        <v>0.3</v>
      </c>
      <c r="M215">
        <f>_xlfn.XLOOKUP(raw[[#This Row],[opponent]],Table4[Row Labels],Table4[Team loss weight],0) * raw[[#This Row],[inbound_win]]</f>
        <v>4.0035587188612096</v>
      </c>
      <c r="N215">
        <f>_xlfn.XLOOKUP(raw[[#This Row],[team]],Table4[Row Labels],Table4[Team loss weight],0) * raw[[#This Row],[outbound_loss]]</f>
        <v>0</v>
      </c>
      <c r="O215">
        <f>raw[[#This Row],[cum_weight_add]]-raw[[#This Row],[cum_weight_loss]]</f>
        <v>4.0035587188612096</v>
      </c>
    </row>
    <row r="216" spans="1:15" x14ac:dyDescent="0.3">
      <c r="A216" t="s">
        <v>33</v>
      </c>
      <c r="B216" t="s">
        <v>4</v>
      </c>
      <c r="C216" t="str">
        <f>_xlfn.CONCAT(raw[[#This Row],[team]],raw[[#This Row],[opponent]])</f>
        <v>Sri LankaSouth Africa</v>
      </c>
      <c r="D216">
        <v>31</v>
      </c>
      <c r="E216">
        <v>9</v>
      </c>
      <c r="F216">
        <v>22</v>
      </c>
      <c r="G216">
        <v>0</v>
      </c>
      <c r="H216">
        <v>0.71</v>
      </c>
      <c r="I216">
        <f>1-raw[[#This Row],[outbound_loss]]</f>
        <v>0.29000000000000004</v>
      </c>
      <c r="J216">
        <f>IF(AND(raw[[#This Row],[outbound_loss]]=0, raw[[#This Row],[total_matches]] &lt; 3), 0.15, raw[[#This Row],[outbound_loss]])</f>
        <v>0.71</v>
      </c>
      <c r="K216">
        <f>IF(AND(raw[[#This Row],[inbound_win]]=1, raw[[#This Row],[total_matches]] &lt; 3), 0.85, raw[[#This Row],[inbound_win]])</f>
        <v>0.29000000000000004</v>
      </c>
      <c r="L216">
        <f>raw[[#This Row],[ol2]]*raw[[#This Row],[total_matches]]</f>
        <v>22.009999999999998</v>
      </c>
      <c r="M216">
        <f>_xlfn.XLOOKUP(raw[[#This Row],[opponent]],Table4[Row Labels],Table4[Team loss weight],0) * raw[[#This Row],[inbound_win]]</f>
        <v>13.119047619047622</v>
      </c>
      <c r="N216">
        <f>_xlfn.XLOOKUP(raw[[#This Row],[team]],Table4[Row Labels],Table4[Team loss weight],0) * raw[[#This Row],[outbound_loss]]</f>
        <v>28.868131868131861</v>
      </c>
      <c r="O216">
        <f>raw[[#This Row],[cum_weight_add]]-raw[[#This Row],[cum_weight_loss]]</f>
        <v>-15.749084249084239</v>
      </c>
    </row>
    <row r="217" spans="1:15" x14ac:dyDescent="0.3">
      <c r="A217" t="s">
        <v>33</v>
      </c>
      <c r="B217" t="s">
        <v>6</v>
      </c>
      <c r="C217" t="str">
        <f>_xlfn.CONCAT(raw[[#This Row],[team]],raw[[#This Row],[opponent]])</f>
        <v>Sri LankaWest Indies</v>
      </c>
      <c r="D217">
        <v>13</v>
      </c>
      <c r="E217">
        <v>11</v>
      </c>
      <c r="F217">
        <v>2</v>
      </c>
      <c r="G217">
        <v>0</v>
      </c>
      <c r="H217">
        <v>0.15</v>
      </c>
      <c r="I217">
        <f>1-raw[[#This Row],[outbound_loss]]</f>
        <v>0.85</v>
      </c>
      <c r="J217">
        <f>IF(AND(raw[[#This Row],[outbound_loss]]=0, raw[[#This Row],[total_matches]] &lt; 3), 0.15, raw[[#This Row],[outbound_loss]])</f>
        <v>0.15</v>
      </c>
      <c r="K217">
        <f>IF(AND(raw[[#This Row],[inbound_win]]=1, raw[[#This Row],[total_matches]] &lt; 3), 0.85, raw[[#This Row],[inbound_win]])</f>
        <v>0.85</v>
      </c>
      <c r="L217">
        <f>raw[[#This Row],[ol2]]*raw[[#This Row],[total_matches]]</f>
        <v>1.95</v>
      </c>
      <c r="M217">
        <f>_xlfn.XLOOKUP(raw[[#This Row],[opponent]],Table4[Row Labels],Table4[Team loss weight],0) * raw[[#This Row],[inbound_win]]</f>
        <v>22.288888888888888</v>
      </c>
      <c r="N217">
        <f>_xlfn.XLOOKUP(raw[[#This Row],[team]],Table4[Row Labels],Table4[Team loss weight],0) * raw[[#This Row],[outbound_loss]]</f>
        <v>6.0989010989010977</v>
      </c>
      <c r="O217">
        <f>raw[[#This Row],[cum_weight_add]]-raw[[#This Row],[cum_weight_loss]]</f>
        <v>16.189987789987789</v>
      </c>
    </row>
    <row r="218" spans="1:15" x14ac:dyDescent="0.3">
      <c r="A218" t="s">
        <v>33</v>
      </c>
      <c r="B218" t="s">
        <v>35</v>
      </c>
      <c r="C218" t="str">
        <f>_xlfn.CONCAT(raw[[#This Row],[team]],raw[[#This Row],[opponent]])</f>
        <v>Sri LankaZimbabwe</v>
      </c>
      <c r="D218">
        <v>10</v>
      </c>
      <c r="E218">
        <v>6</v>
      </c>
      <c r="F218">
        <v>4</v>
      </c>
      <c r="G218">
        <v>0</v>
      </c>
      <c r="H218">
        <v>0.4</v>
      </c>
      <c r="I218">
        <f>1-raw[[#This Row],[outbound_loss]]</f>
        <v>0.6</v>
      </c>
      <c r="J218">
        <f>IF(AND(raw[[#This Row],[outbound_loss]]=0, raw[[#This Row],[total_matches]] &lt; 3), 0.15, raw[[#This Row],[outbound_loss]])</f>
        <v>0.4</v>
      </c>
      <c r="K218">
        <f>IF(AND(raw[[#This Row],[inbound_win]]=1, raw[[#This Row],[total_matches]] &lt; 3), 0.85, raw[[#This Row],[inbound_win]])</f>
        <v>0.6</v>
      </c>
      <c r="L218">
        <f>raw[[#This Row],[ol2]]*raw[[#This Row],[total_matches]]</f>
        <v>4</v>
      </c>
      <c r="M218">
        <f>_xlfn.XLOOKUP(raw[[#This Row],[opponent]],Table4[Row Labels],Table4[Team loss weight],0) * raw[[#This Row],[inbound_win]]</f>
        <v>8.5892116182572611</v>
      </c>
      <c r="N218">
        <f>_xlfn.XLOOKUP(raw[[#This Row],[team]],Table4[Row Labels],Table4[Team loss weight],0) * raw[[#This Row],[outbound_loss]]</f>
        <v>16.263736263736259</v>
      </c>
      <c r="O218">
        <f>raw[[#This Row],[cum_weight_add]]-raw[[#This Row],[cum_weight_loss]]</f>
        <v>-7.6745246454789982</v>
      </c>
    </row>
    <row r="219" spans="1:15" x14ac:dyDescent="0.3">
      <c r="A219" t="s">
        <v>34</v>
      </c>
      <c r="B219" t="s">
        <v>27</v>
      </c>
      <c r="C219" t="str">
        <f>_xlfn.CONCAT(raw[[#This Row],[team]],raw[[#This Row],[opponent]])</f>
        <v>United Arab EmiratesAfghanistan</v>
      </c>
      <c r="D219">
        <v>4</v>
      </c>
      <c r="E219">
        <v>2</v>
      </c>
      <c r="F219">
        <v>2</v>
      </c>
      <c r="G219">
        <v>0</v>
      </c>
      <c r="H219">
        <v>0.5</v>
      </c>
      <c r="I219">
        <f>1-raw[[#This Row],[outbound_loss]]</f>
        <v>0.5</v>
      </c>
      <c r="J219">
        <f>IF(AND(raw[[#This Row],[outbound_loss]]=0, raw[[#This Row],[total_matches]] &lt; 3), 0.15, raw[[#This Row],[outbound_loss]])</f>
        <v>0.5</v>
      </c>
      <c r="K219">
        <f>IF(AND(raw[[#This Row],[inbound_win]]=1, raw[[#This Row],[total_matches]] &lt; 3), 0.85, raw[[#This Row],[inbound_win]])</f>
        <v>0.5</v>
      </c>
      <c r="L219">
        <f>raw[[#This Row],[ol2]]*raw[[#This Row],[total_matches]]</f>
        <v>2</v>
      </c>
      <c r="M219">
        <f>_xlfn.XLOOKUP(raw[[#This Row],[opponent]],Table4[Row Labels],Table4[Team loss weight],0) * raw[[#This Row],[inbound_win]]</f>
        <v>4.0707964601769913</v>
      </c>
      <c r="N219">
        <f>_xlfn.XLOOKUP(raw[[#This Row],[team]],Table4[Row Labels],Table4[Team loss weight],0) * raw[[#This Row],[outbound_loss]]</f>
        <v>2.0628683693516696</v>
      </c>
      <c r="O219">
        <f>raw[[#This Row],[cum_weight_add]]-raw[[#This Row],[cum_weight_loss]]</f>
        <v>2.0079280908253216</v>
      </c>
    </row>
    <row r="220" spans="1:15" x14ac:dyDescent="0.3">
      <c r="A220" t="s">
        <v>34</v>
      </c>
      <c r="B220" t="s">
        <v>29</v>
      </c>
      <c r="C220" t="str">
        <f>_xlfn.CONCAT(raw[[#This Row],[team]],raw[[#This Row],[opponent]])</f>
        <v>United Arab EmiratesHong Kong</v>
      </c>
      <c r="D220">
        <v>3</v>
      </c>
      <c r="E220">
        <v>2</v>
      </c>
      <c r="F220">
        <v>1</v>
      </c>
      <c r="G220">
        <v>0</v>
      </c>
      <c r="H220">
        <v>0.33</v>
      </c>
      <c r="I220">
        <f>1-raw[[#This Row],[outbound_loss]]</f>
        <v>0.66999999999999993</v>
      </c>
      <c r="J220">
        <f>IF(AND(raw[[#This Row],[outbound_loss]]=0, raw[[#This Row],[total_matches]] &lt; 3), 0.15, raw[[#This Row],[outbound_loss]])</f>
        <v>0.33</v>
      </c>
      <c r="K220">
        <f>IF(AND(raw[[#This Row],[inbound_win]]=1, raw[[#This Row],[total_matches]] &lt; 3), 0.85, raw[[#This Row],[inbound_win]])</f>
        <v>0.66999999999999993</v>
      </c>
      <c r="L220">
        <f>raw[[#This Row],[ol2]]*raw[[#This Row],[total_matches]]</f>
        <v>0.99</v>
      </c>
      <c r="M220">
        <f>_xlfn.XLOOKUP(raw[[#This Row],[opponent]],Table4[Row Labels],Table4[Team loss weight],0) * raw[[#This Row],[inbound_win]]</f>
        <v>2.05521472392638</v>
      </c>
      <c r="N220">
        <f>_xlfn.XLOOKUP(raw[[#This Row],[team]],Table4[Row Labels],Table4[Team loss weight],0) * raw[[#This Row],[outbound_loss]]</f>
        <v>1.361493123772102</v>
      </c>
      <c r="O220">
        <f>raw[[#This Row],[cum_weight_add]]-raw[[#This Row],[cum_weight_loss]]</f>
        <v>0.69372160015427808</v>
      </c>
    </row>
    <row r="221" spans="1:15" x14ac:dyDescent="0.3">
      <c r="A221" t="s">
        <v>34</v>
      </c>
      <c r="B221" t="s">
        <v>0</v>
      </c>
      <c r="C221" t="str">
        <f>_xlfn.CONCAT(raw[[#This Row],[team]],raw[[#This Row],[opponent]])</f>
        <v>United Arab EmiratesIndia</v>
      </c>
      <c r="D221">
        <v>1</v>
      </c>
      <c r="E221">
        <v>0</v>
      </c>
      <c r="F221">
        <v>1</v>
      </c>
      <c r="G221">
        <v>0</v>
      </c>
      <c r="H221">
        <v>1</v>
      </c>
      <c r="I221">
        <f>1-raw[[#This Row],[outbound_loss]]</f>
        <v>0</v>
      </c>
      <c r="J221">
        <f>IF(AND(raw[[#This Row],[outbound_loss]]=0, raw[[#This Row],[total_matches]] &lt; 3), 0.15, raw[[#This Row],[outbound_loss]])</f>
        <v>1</v>
      </c>
      <c r="K221">
        <f>IF(AND(raw[[#This Row],[inbound_win]]=1, raw[[#This Row],[total_matches]] &lt; 3), 0.85, raw[[#This Row],[inbound_win]])</f>
        <v>0</v>
      </c>
      <c r="L221">
        <f>raw[[#This Row],[ol2]]*raw[[#This Row],[total_matches]]</f>
        <v>1</v>
      </c>
      <c r="M221">
        <f>_xlfn.XLOOKUP(raw[[#This Row],[opponent]],Table4[Row Labels],Table4[Team loss weight],0) * raw[[#This Row],[inbound_win]]</f>
        <v>0</v>
      </c>
      <c r="N221">
        <f>_xlfn.XLOOKUP(raw[[#This Row],[team]],Table4[Row Labels],Table4[Team loss weight],0) * raw[[#This Row],[outbound_loss]]</f>
        <v>4.1257367387033392</v>
      </c>
      <c r="O221">
        <f>raw[[#This Row],[cum_weight_add]]-raw[[#This Row],[cum_weight_loss]]</f>
        <v>-4.1257367387033392</v>
      </c>
    </row>
    <row r="222" spans="1:15" x14ac:dyDescent="0.3">
      <c r="A222" t="s">
        <v>34</v>
      </c>
      <c r="B222" t="s">
        <v>30</v>
      </c>
      <c r="C222" t="str">
        <f>_xlfn.CONCAT(raw[[#This Row],[team]],raw[[#This Row],[opponent]])</f>
        <v>United Arab EmiratesIreland</v>
      </c>
      <c r="D222">
        <v>6</v>
      </c>
      <c r="E222">
        <v>0</v>
      </c>
      <c r="F222">
        <v>6</v>
      </c>
      <c r="G222">
        <v>0</v>
      </c>
      <c r="H222">
        <v>1</v>
      </c>
      <c r="I222">
        <f>1-raw[[#This Row],[outbound_loss]]</f>
        <v>0</v>
      </c>
      <c r="J222">
        <f>IF(AND(raw[[#This Row],[outbound_loss]]=0, raw[[#This Row],[total_matches]] &lt; 3), 0.15, raw[[#This Row],[outbound_loss]])</f>
        <v>1</v>
      </c>
      <c r="K222">
        <f>IF(AND(raw[[#This Row],[inbound_win]]=1, raw[[#This Row],[total_matches]] &lt; 3), 0.85, raw[[#This Row],[inbound_win]])</f>
        <v>0</v>
      </c>
      <c r="L222">
        <f>raw[[#This Row],[ol2]]*raw[[#This Row],[total_matches]]</f>
        <v>6</v>
      </c>
      <c r="M222">
        <f>_xlfn.XLOOKUP(raw[[#This Row],[opponent]],Table4[Row Labels],Table4[Team loss weight],0) * raw[[#This Row],[inbound_win]]</f>
        <v>0</v>
      </c>
      <c r="N222">
        <f>_xlfn.XLOOKUP(raw[[#This Row],[team]],Table4[Row Labels],Table4[Team loss weight],0) * raw[[#This Row],[outbound_loss]]</f>
        <v>4.1257367387033392</v>
      </c>
      <c r="O222">
        <f>raw[[#This Row],[cum_weight_add]]-raw[[#This Row],[cum_weight_loss]]</f>
        <v>-4.1257367387033392</v>
      </c>
    </row>
    <row r="223" spans="1:15" x14ac:dyDescent="0.3">
      <c r="A223" t="s">
        <v>34</v>
      </c>
      <c r="B223" t="s">
        <v>39</v>
      </c>
      <c r="C223" t="str">
        <f>_xlfn.CONCAT(raw[[#This Row],[team]],raw[[#This Row],[opponent]])</f>
        <v>United Arab EmiratesNamibia</v>
      </c>
      <c r="D223">
        <v>2</v>
      </c>
      <c r="E223">
        <v>2</v>
      </c>
      <c r="F223">
        <v>0</v>
      </c>
      <c r="G223">
        <v>0</v>
      </c>
      <c r="H223">
        <v>0</v>
      </c>
      <c r="I223">
        <f>1-raw[[#This Row],[outbound_loss]]</f>
        <v>1</v>
      </c>
      <c r="J223">
        <f>IF(AND(raw[[#This Row],[outbound_loss]]=0, raw[[#This Row],[total_matches]] &lt; 3), 0.15, raw[[#This Row],[outbound_loss]])</f>
        <v>0.15</v>
      </c>
      <c r="K223">
        <f>IF(AND(raw[[#This Row],[inbound_win]]=1, raw[[#This Row],[total_matches]] &lt; 3), 0.85, raw[[#This Row],[inbound_win]])</f>
        <v>0.85</v>
      </c>
      <c r="L223">
        <f>raw[[#This Row],[ol2]]*raw[[#This Row],[total_matches]]</f>
        <v>0.3</v>
      </c>
      <c r="M223">
        <f>_xlfn.XLOOKUP(raw[[#This Row],[opponent]],Table4[Row Labels],Table4[Team loss weight],0) * raw[[#This Row],[inbound_win]]</f>
        <v>3.0434782608695654</v>
      </c>
      <c r="N223">
        <f>_xlfn.XLOOKUP(raw[[#This Row],[team]],Table4[Row Labels],Table4[Team loss weight],0) * raw[[#This Row],[outbound_loss]]</f>
        <v>0</v>
      </c>
      <c r="O223">
        <f>raw[[#This Row],[cum_weight_add]]-raw[[#This Row],[cum_weight_loss]]</f>
        <v>3.0434782608695654</v>
      </c>
    </row>
    <row r="224" spans="1:15" x14ac:dyDescent="0.3">
      <c r="A224" t="s">
        <v>34</v>
      </c>
      <c r="B224" t="s">
        <v>42</v>
      </c>
      <c r="C224" t="str">
        <f>_xlfn.CONCAT(raw[[#This Row],[team]],raw[[#This Row],[opponent]])</f>
        <v>United Arab EmiratesNepal</v>
      </c>
      <c r="D224">
        <v>4</v>
      </c>
      <c r="E224">
        <v>2</v>
      </c>
      <c r="F224">
        <v>2</v>
      </c>
      <c r="G224">
        <v>0</v>
      </c>
      <c r="H224">
        <v>0.5</v>
      </c>
      <c r="I224">
        <f>1-raw[[#This Row],[outbound_loss]]</f>
        <v>0.5</v>
      </c>
      <c r="J224">
        <f>IF(AND(raw[[#This Row],[outbound_loss]]=0, raw[[#This Row],[total_matches]] &lt; 3), 0.15, raw[[#This Row],[outbound_loss]])</f>
        <v>0.5</v>
      </c>
      <c r="K224">
        <f>IF(AND(raw[[#This Row],[inbound_win]]=1, raw[[#This Row],[total_matches]] &lt; 3), 0.85, raw[[#This Row],[inbound_win]])</f>
        <v>0.5</v>
      </c>
      <c r="L224">
        <f>raw[[#This Row],[ol2]]*raw[[#This Row],[total_matches]]</f>
        <v>2</v>
      </c>
      <c r="M224">
        <f>_xlfn.XLOOKUP(raw[[#This Row],[opponent]],Table4[Row Labels],Table4[Team loss weight],0) * raw[[#This Row],[inbound_win]]</f>
        <v>2.4242424242424243</v>
      </c>
      <c r="N224">
        <f>_xlfn.XLOOKUP(raw[[#This Row],[team]],Table4[Row Labels],Table4[Team loss weight],0) * raw[[#This Row],[outbound_loss]]</f>
        <v>2.0628683693516696</v>
      </c>
      <c r="O224">
        <f>raw[[#This Row],[cum_weight_add]]-raw[[#This Row],[cum_weight_loss]]</f>
        <v>0.36137405489075469</v>
      </c>
    </row>
    <row r="225" spans="1:15" x14ac:dyDescent="0.3">
      <c r="A225" t="s">
        <v>34</v>
      </c>
      <c r="B225" t="s">
        <v>40</v>
      </c>
      <c r="C225" t="str">
        <f>_xlfn.CONCAT(raw[[#This Row],[team]],raw[[#This Row],[opponent]])</f>
        <v>United Arab EmiratesOman</v>
      </c>
      <c r="D225">
        <v>1</v>
      </c>
      <c r="E225">
        <v>0</v>
      </c>
      <c r="F225">
        <v>1</v>
      </c>
      <c r="G225">
        <v>0</v>
      </c>
      <c r="H225">
        <v>1</v>
      </c>
      <c r="I225">
        <f>1-raw[[#This Row],[outbound_loss]]</f>
        <v>0</v>
      </c>
      <c r="J225">
        <f>IF(AND(raw[[#This Row],[outbound_loss]]=0, raw[[#This Row],[total_matches]] &lt; 3), 0.15, raw[[#This Row],[outbound_loss]])</f>
        <v>1</v>
      </c>
      <c r="K225">
        <f>IF(AND(raw[[#This Row],[inbound_win]]=1, raw[[#This Row],[total_matches]] &lt; 3), 0.85, raw[[#This Row],[inbound_win]])</f>
        <v>0</v>
      </c>
      <c r="L225">
        <f>raw[[#This Row],[ol2]]*raw[[#This Row],[total_matches]]</f>
        <v>1</v>
      </c>
      <c r="M225">
        <f>_xlfn.XLOOKUP(raw[[#This Row],[opponent]],Table4[Row Labels],Table4[Team loss weight],0) * raw[[#This Row],[inbound_win]]</f>
        <v>0</v>
      </c>
      <c r="N225">
        <f>_xlfn.XLOOKUP(raw[[#This Row],[team]],Table4[Row Labels],Table4[Team loss weight],0) * raw[[#This Row],[outbound_loss]]</f>
        <v>4.1257367387033392</v>
      </c>
      <c r="O225">
        <f>raw[[#This Row],[cum_weight_add]]-raw[[#This Row],[cum_weight_loss]]</f>
        <v>-4.1257367387033392</v>
      </c>
    </row>
    <row r="226" spans="1:15" x14ac:dyDescent="0.3">
      <c r="A226" t="s">
        <v>34</v>
      </c>
      <c r="B226" t="s">
        <v>2</v>
      </c>
      <c r="C226" t="str">
        <f>_xlfn.CONCAT(raw[[#This Row],[team]],raw[[#This Row],[opponent]])</f>
        <v>United Arab EmiratesPakistan</v>
      </c>
      <c r="D226">
        <v>1</v>
      </c>
      <c r="E226">
        <v>0</v>
      </c>
      <c r="F226">
        <v>1</v>
      </c>
      <c r="G226">
        <v>0</v>
      </c>
      <c r="H226">
        <v>1</v>
      </c>
      <c r="I226">
        <f>1-raw[[#This Row],[outbound_loss]]</f>
        <v>0</v>
      </c>
      <c r="J226">
        <f>IF(AND(raw[[#This Row],[outbound_loss]]=0, raw[[#This Row],[total_matches]] &lt; 3), 0.15, raw[[#This Row],[outbound_loss]])</f>
        <v>1</v>
      </c>
      <c r="K226">
        <f>IF(AND(raw[[#This Row],[inbound_win]]=1, raw[[#This Row],[total_matches]] &lt; 3), 0.85, raw[[#This Row],[inbound_win]])</f>
        <v>0</v>
      </c>
      <c r="L226">
        <f>raw[[#This Row],[ol2]]*raw[[#This Row],[total_matches]]</f>
        <v>1</v>
      </c>
      <c r="M226">
        <f>_xlfn.XLOOKUP(raw[[#This Row],[opponent]],Table4[Row Labels],Table4[Team loss weight],0) * raw[[#This Row],[inbound_win]]</f>
        <v>0</v>
      </c>
      <c r="N226">
        <f>_xlfn.XLOOKUP(raw[[#This Row],[team]],Table4[Row Labels],Table4[Team loss weight],0) * raw[[#This Row],[outbound_loss]]</f>
        <v>4.1257367387033392</v>
      </c>
      <c r="O226">
        <f>raw[[#This Row],[cum_weight_add]]-raw[[#This Row],[cum_weight_loss]]</f>
        <v>-4.1257367387033392</v>
      </c>
    </row>
    <row r="227" spans="1:15" x14ac:dyDescent="0.3">
      <c r="A227" t="s">
        <v>34</v>
      </c>
      <c r="B227" t="s">
        <v>38</v>
      </c>
      <c r="C227" t="str">
        <f>_xlfn.CONCAT(raw[[#This Row],[team]],raw[[#This Row],[opponent]])</f>
        <v>United Arab EmiratesPapua New Guinea</v>
      </c>
      <c r="D227">
        <v>3</v>
      </c>
      <c r="E227">
        <v>2</v>
      </c>
      <c r="F227">
        <v>1</v>
      </c>
      <c r="G227">
        <v>0</v>
      </c>
      <c r="H227">
        <v>0.33</v>
      </c>
      <c r="I227">
        <f>1-raw[[#This Row],[outbound_loss]]</f>
        <v>0.66999999999999993</v>
      </c>
      <c r="J227">
        <f>IF(AND(raw[[#This Row],[outbound_loss]]=0, raw[[#This Row],[total_matches]] &lt; 3), 0.15, raw[[#This Row],[outbound_loss]])</f>
        <v>0.33</v>
      </c>
      <c r="K227">
        <f>IF(AND(raw[[#This Row],[inbound_win]]=1, raw[[#This Row],[total_matches]] &lt; 3), 0.85, raw[[#This Row],[inbound_win]])</f>
        <v>0.66999999999999993</v>
      </c>
      <c r="L227">
        <f>raw[[#This Row],[ol2]]*raw[[#This Row],[total_matches]]</f>
        <v>0.99</v>
      </c>
      <c r="M227">
        <f>_xlfn.XLOOKUP(raw[[#This Row],[opponent]],Table4[Row Labels],Table4[Team loss weight],0) * raw[[#This Row],[inbound_win]]</f>
        <v>1.834293948126801</v>
      </c>
      <c r="N227">
        <f>_xlfn.XLOOKUP(raw[[#This Row],[team]],Table4[Row Labels],Table4[Team loss weight],0) * raw[[#This Row],[outbound_loss]]</f>
        <v>1.361493123772102</v>
      </c>
      <c r="O227">
        <f>raw[[#This Row],[cum_weight_add]]-raw[[#This Row],[cum_weight_loss]]</f>
        <v>0.47280082435469906</v>
      </c>
    </row>
    <row r="228" spans="1:15" x14ac:dyDescent="0.3">
      <c r="A228" t="s">
        <v>34</v>
      </c>
      <c r="B228" t="s">
        <v>32</v>
      </c>
      <c r="C228" t="str">
        <f>_xlfn.CONCAT(raw[[#This Row],[team]],raw[[#This Row],[opponent]])</f>
        <v>United Arab EmiratesScotland</v>
      </c>
      <c r="D228">
        <v>7</v>
      </c>
      <c r="E228">
        <v>3</v>
      </c>
      <c r="F228">
        <v>4</v>
      </c>
      <c r="G228">
        <v>0</v>
      </c>
      <c r="H228">
        <v>0.56999999999999995</v>
      </c>
      <c r="I228">
        <f>1-raw[[#This Row],[outbound_loss]]</f>
        <v>0.43000000000000005</v>
      </c>
      <c r="J228">
        <f>IF(AND(raw[[#This Row],[outbound_loss]]=0, raw[[#This Row],[total_matches]] &lt; 3), 0.15, raw[[#This Row],[outbound_loss]])</f>
        <v>0.56999999999999995</v>
      </c>
      <c r="K228">
        <f>IF(AND(raw[[#This Row],[inbound_win]]=1, raw[[#This Row],[total_matches]] &lt; 3), 0.85, raw[[#This Row],[inbound_win]])</f>
        <v>0.43000000000000005</v>
      </c>
      <c r="L228">
        <f>raw[[#This Row],[ol2]]*raw[[#This Row],[total_matches]]</f>
        <v>3.9899999999999998</v>
      </c>
      <c r="M228">
        <f>_xlfn.XLOOKUP(raw[[#This Row],[opponent]],Table4[Row Labels],Table4[Team loss weight],0) * raw[[#This Row],[inbound_win]]</f>
        <v>1.7215302491103204</v>
      </c>
      <c r="N228">
        <f>_xlfn.XLOOKUP(raw[[#This Row],[team]],Table4[Row Labels],Table4[Team loss weight],0) * raw[[#This Row],[outbound_loss]]</f>
        <v>2.3516699410609032</v>
      </c>
      <c r="O228">
        <f>raw[[#This Row],[cum_weight_add]]-raw[[#This Row],[cum_weight_loss]]</f>
        <v>-0.63013969195058284</v>
      </c>
    </row>
    <row r="229" spans="1:15" x14ac:dyDescent="0.3">
      <c r="A229" t="s">
        <v>34</v>
      </c>
      <c r="B229" t="s">
        <v>4</v>
      </c>
      <c r="C229" t="str">
        <f>_xlfn.CONCAT(raw[[#This Row],[team]],raw[[#This Row],[opponent]])</f>
        <v>United Arab EmiratesSouth Africa</v>
      </c>
      <c r="D229">
        <v>1</v>
      </c>
      <c r="E229">
        <v>0</v>
      </c>
      <c r="F229">
        <v>1</v>
      </c>
      <c r="G229">
        <v>0</v>
      </c>
      <c r="H229">
        <v>1</v>
      </c>
      <c r="I229">
        <f>1-raw[[#This Row],[outbound_loss]]</f>
        <v>0</v>
      </c>
      <c r="J229">
        <f>IF(AND(raw[[#This Row],[outbound_loss]]=0, raw[[#This Row],[total_matches]] &lt; 3), 0.15, raw[[#This Row],[outbound_loss]])</f>
        <v>1</v>
      </c>
      <c r="K229">
        <f>IF(AND(raw[[#This Row],[inbound_win]]=1, raw[[#This Row],[total_matches]] &lt; 3), 0.85, raw[[#This Row],[inbound_win]])</f>
        <v>0</v>
      </c>
      <c r="L229">
        <f>raw[[#This Row],[ol2]]*raw[[#This Row],[total_matches]]</f>
        <v>1</v>
      </c>
      <c r="M229">
        <f>_xlfn.XLOOKUP(raw[[#This Row],[opponent]],Table4[Row Labels],Table4[Team loss weight],0) * raw[[#This Row],[inbound_win]]</f>
        <v>0</v>
      </c>
      <c r="N229">
        <f>_xlfn.XLOOKUP(raw[[#This Row],[team]],Table4[Row Labels],Table4[Team loss weight],0) * raw[[#This Row],[outbound_loss]]</f>
        <v>4.1257367387033392</v>
      </c>
      <c r="O229">
        <f>raw[[#This Row],[cum_weight_add]]-raw[[#This Row],[cum_weight_loss]]</f>
        <v>-4.1257367387033392</v>
      </c>
    </row>
    <row r="230" spans="1:15" x14ac:dyDescent="0.3">
      <c r="A230" t="s">
        <v>34</v>
      </c>
      <c r="B230" t="s">
        <v>41</v>
      </c>
      <c r="C230" t="str">
        <f>_xlfn.CONCAT(raw[[#This Row],[team]],raw[[#This Row],[opponent]])</f>
        <v>United Arab EmiratesUnited States of America</v>
      </c>
      <c r="D230">
        <v>2</v>
      </c>
      <c r="E230">
        <v>0</v>
      </c>
      <c r="F230">
        <v>2</v>
      </c>
      <c r="G230">
        <v>0</v>
      </c>
      <c r="H230">
        <v>1</v>
      </c>
      <c r="I230">
        <f>1-raw[[#This Row],[outbound_loss]]</f>
        <v>0</v>
      </c>
      <c r="J230">
        <f>IF(AND(raw[[#This Row],[outbound_loss]]=0, raw[[#This Row],[total_matches]] &lt; 3), 0.15, raw[[#This Row],[outbound_loss]])</f>
        <v>1</v>
      </c>
      <c r="K230">
        <f>IF(AND(raw[[#This Row],[inbound_win]]=1, raw[[#This Row],[total_matches]] &lt; 3), 0.85, raw[[#This Row],[inbound_win]])</f>
        <v>0</v>
      </c>
      <c r="L230">
        <f>raw[[#This Row],[ol2]]*raw[[#This Row],[total_matches]]</f>
        <v>2</v>
      </c>
      <c r="M230">
        <f>_xlfn.XLOOKUP(raw[[#This Row],[opponent]],Table4[Row Labels],Table4[Team loss weight],0) * raw[[#This Row],[inbound_win]]</f>
        <v>0</v>
      </c>
      <c r="N230">
        <f>_xlfn.XLOOKUP(raw[[#This Row],[team]],Table4[Row Labels],Table4[Team loss weight],0) * raw[[#This Row],[outbound_loss]]</f>
        <v>4.1257367387033392</v>
      </c>
      <c r="O230">
        <f>raw[[#This Row],[cum_weight_add]]-raw[[#This Row],[cum_weight_loss]]</f>
        <v>-4.1257367387033392</v>
      </c>
    </row>
    <row r="231" spans="1:15" x14ac:dyDescent="0.3">
      <c r="A231" t="s">
        <v>34</v>
      </c>
      <c r="B231" t="s">
        <v>6</v>
      </c>
      <c r="C231" t="str">
        <f>_xlfn.CONCAT(raw[[#This Row],[team]],raw[[#This Row],[opponent]])</f>
        <v>United Arab EmiratesWest Indies</v>
      </c>
      <c r="D231">
        <v>2</v>
      </c>
      <c r="E231">
        <v>0</v>
      </c>
      <c r="F231">
        <v>2</v>
      </c>
      <c r="G231">
        <v>0</v>
      </c>
      <c r="H231">
        <v>1</v>
      </c>
      <c r="I231">
        <f>1-raw[[#This Row],[outbound_loss]]</f>
        <v>0</v>
      </c>
      <c r="J231">
        <f>IF(AND(raw[[#This Row],[outbound_loss]]=0, raw[[#This Row],[total_matches]] &lt; 3), 0.15, raw[[#This Row],[outbound_loss]])</f>
        <v>1</v>
      </c>
      <c r="K231">
        <f>IF(AND(raw[[#This Row],[inbound_win]]=1, raw[[#This Row],[total_matches]] &lt; 3), 0.85, raw[[#This Row],[inbound_win]])</f>
        <v>0</v>
      </c>
      <c r="L231">
        <f>raw[[#This Row],[ol2]]*raw[[#This Row],[total_matches]]</f>
        <v>2</v>
      </c>
      <c r="M231">
        <f>_xlfn.XLOOKUP(raw[[#This Row],[opponent]],Table4[Row Labels],Table4[Team loss weight],0) * raw[[#This Row],[inbound_win]]</f>
        <v>0</v>
      </c>
      <c r="N231">
        <f>_xlfn.XLOOKUP(raw[[#This Row],[team]],Table4[Row Labels],Table4[Team loss weight],0) * raw[[#This Row],[outbound_loss]]</f>
        <v>4.1257367387033392</v>
      </c>
      <c r="O231">
        <f>raw[[#This Row],[cum_weight_add]]-raw[[#This Row],[cum_weight_loss]]</f>
        <v>-4.1257367387033392</v>
      </c>
    </row>
    <row r="232" spans="1:15" x14ac:dyDescent="0.3">
      <c r="A232" t="s">
        <v>34</v>
      </c>
      <c r="B232" t="s">
        <v>35</v>
      </c>
      <c r="C232" t="str">
        <f>_xlfn.CONCAT(raw[[#This Row],[team]],raw[[#This Row],[opponent]])</f>
        <v>United Arab EmiratesZimbabwe</v>
      </c>
      <c r="D232">
        <v>5</v>
      </c>
      <c r="E232">
        <v>1</v>
      </c>
      <c r="F232">
        <v>4</v>
      </c>
      <c r="G232">
        <v>0</v>
      </c>
      <c r="H232">
        <v>0.8</v>
      </c>
      <c r="I232">
        <f>1-raw[[#This Row],[outbound_loss]]</f>
        <v>0.19999999999999996</v>
      </c>
      <c r="J232">
        <f>IF(AND(raw[[#This Row],[outbound_loss]]=0, raw[[#This Row],[total_matches]] &lt; 3), 0.15, raw[[#This Row],[outbound_loss]])</f>
        <v>0.8</v>
      </c>
      <c r="K232">
        <f>IF(AND(raw[[#This Row],[inbound_win]]=1, raw[[#This Row],[total_matches]] &lt; 3), 0.85, raw[[#This Row],[inbound_win]])</f>
        <v>0.19999999999999996</v>
      </c>
      <c r="L232">
        <f>raw[[#This Row],[ol2]]*raw[[#This Row],[total_matches]]</f>
        <v>4</v>
      </c>
      <c r="M232">
        <f>_xlfn.XLOOKUP(raw[[#This Row],[opponent]],Table4[Row Labels],Table4[Team loss weight],0) * raw[[#This Row],[inbound_win]]</f>
        <v>2.8630705394190863</v>
      </c>
      <c r="N232">
        <f>_xlfn.XLOOKUP(raw[[#This Row],[team]],Table4[Row Labels],Table4[Team loss weight],0) * raw[[#This Row],[outbound_loss]]</f>
        <v>3.3005893909626716</v>
      </c>
      <c r="O232">
        <f>raw[[#This Row],[cum_weight_add]]-raw[[#This Row],[cum_weight_loss]]</f>
        <v>-0.43751885154358527</v>
      </c>
    </row>
    <row r="233" spans="1:15" x14ac:dyDescent="0.3">
      <c r="A233" t="s">
        <v>41</v>
      </c>
      <c r="B233" t="s">
        <v>39</v>
      </c>
      <c r="C233" t="str">
        <f>_xlfn.CONCAT(raw[[#This Row],[team]],raw[[#This Row],[opponent]])</f>
        <v>United States of AmericaNamibia</v>
      </c>
      <c r="D233">
        <v>1</v>
      </c>
      <c r="E233">
        <v>1</v>
      </c>
      <c r="F233">
        <v>0</v>
      </c>
      <c r="G233">
        <v>0</v>
      </c>
      <c r="H233">
        <v>0</v>
      </c>
      <c r="I233">
        <f>1-raw[[#This Row],[outbound_loss]]</f>
        <v>1</v>
      </c>
      <c r="J233">
        <f>IF(AND(raw[[#This Row],[outbound_loss]]=0, raw[[#This Row],[total_matches]] &lt; 3), 0.15, raw[[#This Row],[outbound_loss]])</f>
        <v>0.15</v>
      </c>
      <c r="K233">
        <f>IF(AND(raw[[#This Row],[inbound_win]]=1, raw[[#This Row],[total_matches]] &lt; 3), 0.85, raw[[#This Row],[inbound_win]])</f>
        <v>0.85</v>
      </c>
      <c r="L233">
        <f>raw[[#This Row],[ol2]]*raw[[#This Row],[total_matches]]</f>
        <v>0.15</v>
      </c>
      <c r="M233">
        <f>_xlfn.XLOOKUP(raw[[#This Row],[opponent]],Table4[Row Labels],Table4[Team loss weight],0) * raw[[#This Row],[inbound_win]]</f>
        <v>3.0434782608695654</v>
      </c>
      <c r="N233">
        <f>_xlfn.XLOOKUP(raw[[#This Row],[team]],Table4[Row Labels],Table4[Team loss weight],0) * raw[[#This Row],[outbound_loss]]</f>
        <v>0</v>
      </c>
      <c r="O233">
        <f>raw[[#This Row],[cum_weight_add]]-raw[[#This Row],[cum_weight_loss]]</f>
        <v>3.0434782608695654</v>
      </c>
    </row>
    <row r="234" spans="1:15" x14ac:dyDescent="0.3">
      <c r="A234" t="s">
        <v>41</v>
      </c>
      <c r="B234" t="s">
        <v>42</v>
      </c>
      <c r="C234" t="str">
        <f>_xlfn.CONCAT(raw[[#This Row],[team]],raw[[#This Row],[opponent]])</f>
        <v>United States of AmericaNepal</v>
      </c>
      <c r="D234">
        <v>2</v>
      </c>
      <c r="E234">
        <v>0</v>
      </c>
      <c r="F234">
        <v>2</v>
      </c>
      <c r="G234">
        <v>0</v>
      </c>
      <c r="H234">
        <v>1</v>
      </c>
      <c r="I234">
        <f>1-raw[[#This Row],[outbound_loss]]</f>
        <v>0</v>
      </c>
      <c r="J234">
        <f>IF(AND(raw[[#This Row],[outbound_loss]]=0, raw[[#This Row],[total_matches]] &lt; 3), 0.15, raw[[#This Row],[outbound_loss]])</f>
        <v>1</v>
      </c>
      <c r="K234">
        <f>IF(AND(raw[[#This Row],[inbound_win]]=1, raw[[#This Row],[total_matches]] &lt; 3), 0.85, raw[[#This Row],[inbound_win]])</f>
        <v>0</v>
      </c>
      <c r="L234">
        <f>raw[[#This Row],[ol2]]*raw[[#This Row],[total_matches]]</f>
        <v>2</v>
      </c>
      <c r="M234">
        <f>_xlfn.XLOOKUP(raw[[#This Row],[opponent]],Table4[Row Labels],Table4[Team loss weight],0) * raw[[#This Row],[inbound_win]]</f>
        <v>0</v>
      </c>
      <c r="N234">
        <f>_xlfn.XLOOKUP(raw[[#This Row],[team]],Table4[Row Labels],Table4[Team loss weight],0) * raw[[#This Row],[outbound_loss]]</f>
        <v>3.8338658146964857</v>
      </c>
      <c r="O234">
        <f>raw[[#This Row],[cum_weight_add]]-raw[[#This Row],[cum_weight_loss]]</f>
        <v>-3.8338658146964857</v>
      </c>
    </row>
    <row r="235" spans="1:15" x14ac:dyDescent="0.3">
      <c r="A235" t="s">
        <v>41</v>
      </c>
      <c r="B235" t="s">
        <v>40</v>
      </c>
      <c r="C235" t="str">
        <f>_xlfn.CONCAT(raw[[#This Row],[team]],raw[[#This Row],[opponent]])</f>
        <v>United States of AmericaOman</v>
      </c>
      <c r="D235">
        <v>2</v>
      </c>
      <c r="E235">
        <v>0</v>
      </c>
      <c r="F235">
        <v>2</v>
      </c>
      <c r="G235">
        <v>0</v>
      </c>
      <c r="H235">
        <v>1</v>
      </c>
      <c r="I235">
        <f>1-raw[[#This Row],[outbound_loss]]</f>
        <v>0</v>
      </c>
      <c r="J235">
        <f>IF(AND(raw[[#This Row],[outbound_loss]]=0, raw[[#This Row],[total_matches]] &lt; 3), 0.15, raw[[#This Row],[outbound_loss]])</f>
        <v>1</v>
      </c>
      <c r="K235">
        <f>IF(AND(raw[[#This Row],[inbound_win]]=1, raw[[#This Row],[total_matches]] &lt; 3), 0.85, raw[[#This Row],[inbound_win]])</f>
        <v>0</v>
      </c>
      <c r="L235">
        <f>raw[[#This Row],[ol2]]*raw[[#This Row],[total_matches]]</f>
        <v>2</v>
      </c>
      <c r="M235">
        <f>_xlfn.XLOOKUP(raw[[#This Row],[opponent]],Table4[Row Labels],Table4[Team loss weight],0) * raw[[#This Row],[inbound_win]]</f>
        <v>0</v>
      </c>
      <c r="N235">
        <f>_xlfn.XLOOKUP(raw[[#This Row],[team]],Table4[Row Labels],Table4[Team loss weight],0) * raw[[#This Row],[outbound_loss]]</f>
        <v>3.8338658146964857</v>
      </c>
      <c r="O235">
        <f>raw[[#This Row],[cum_weight_add]]-raw[[#This Row],[cum_weight_loss]]</f>
        <v>-3.8338658146964857</v>
      </c>
    </row>
    <row r="236" spans="1:15" x14ac:dyDescent="0.3">
      <c r="A236" t="s">
        <v>41</v>
      </c>
      <c r="B236" t="s">
        <v>38</v>
      </c>
      <c r="C236" t="str">
        <f>_xlfn.CONCAT(raw[[#This Row],[team]],raw[[#This Row],[opponent]])</f>
        <v>United States of AmericaPapua New Guinea</v>
      </c>
      <c r="D236">
        <v>3</v>
      </c>
      <c r="E236">
        <v>2</v>
      </c>
      <c r="F236">
        <v>1</v>
      </c>
      <c r="G236">
        <v>0</v>
      </c>
      <c r="H236">
        <v>0.33</v>
      </c>
      <c r="I236">
        <f>1-raw[[#This Row],[outbound_loss]]</f>
        <v>0.66999999999999993</v>
      </c>
      <c r="J236">
        <f>IF(AND(raw[[#This Row],[outbound_loss]]=0, raw[[#This Row],[total_matches]] &lt; 3), 0.15, raw[[#This Row],[outbound_loss]])</f>
        <v>0.33</v>
      </c>
      <c r="K236">
        <f>IF(AND(raw[[#This Row],[inbound_win]]=1, raw[[#This Row],[total_matches]] &lt; 3), 0.85, raw[[#This Row],[inbound_win]])</f>
        <v>0.66999999999999993</v>
      </c>
      <c r="L236">
        <f>raw[[#This Row],[ol2]]*raw[[#This Row],[total_matches]]</f>
        <v>0.99</v>
      </c>
      <c r="M236">
        <f>_xlfn.XLOOKUP(raw[[#This Row],[opponent]],Table4[Row Labels],Table4[Team loss weight],0) * raw[[#This Row],[inbound_win]]</f>
        <v>1.834293948126801</v>
      </c>
      <c r="N236">
        <f>_xlfn.XLOOKUP(raw[[#This Row],[team]],Table4[Row Labels],Table4[Team loss weight],0) * raw[[#This Row],[outbound_loss]]</f>
        <v>1.2651757188498403</v>
      </c>
      <c r="O236">
        <f>raw[[#This Row],[cum_weight_add]]-raw[[#This Row],[cum_weight_loss]]</f>
        <v>0.56911822927696076</v>
      </c>
    </row>
    <row r="237" spans="1:15" x14ac:dyDescent="0.3">
      <c r="A237" t="s">
        <v>41</v>
      </c>
      <c r="B237" t="s">
        <v>32</v>
      </c>
      <c r="C237" t="str">
        <f>_xlfn.CONCAT(raw[[#This Row],[team]],raw[[#This Row],[opponent]])</f>
        <v>United States of AmericaScotland</v>
      </c>
      <c r="D237">
        <v>2</v>
      </c>
      <c r="E237">
        <v>1</v>
      </c>
      <c r="F237">
        <v>1</v>
      </c>
      <c r="G237">
        <v>0</v>
      </c>
      <c r="H237">
        <v>0.5</v>
      </c>
      <c r="I237">
        <f>1-raw[[#This Row],[outbound_loss]]</f>
        <v>0.5</v>
      </c>
      <c r="J237">
        <f>IF(AND(raw[[#This Row],[outbound_loss]]=0, raw[[#This Row],[total_matches]] &lt; 3), 0.15, raw[[#This Row],[outbound_loss]])</f>
        <v>0.5</v>
      </c>
      <c r="K237">
        <f>IF(AND(raw[[#This Row],[inbound_win]]=1, raw[[#This Row],[total_matches]] &lt; 3), 0.85, raw[[#This Row],[inbound_win]])</f>
        <v>0.5</v>
      </c>
      <c r="L237">
        <f>raw[[#This Row],[ol2]]*raw[[#This Row],[total_matches]]</f>
        <v>1</v>
      </c>
      <c r="M237">
        <f>_xlfn.XLOOKUP(raw[[#This Row],[opponent]],Table4[Row Labels],Table4[Team loss weight],0) * raw[[#This Row],[inbound_win]]</f>
        <v>2.0017793594306048</v>
      </c>
      <c r="N237">
        <f>_xlfn.XLOOKUP(raw[[#This Row],[team]],Table4[Row Labels],Table4[Team loss weight],0) * raw[[#This Row],[outbound_loss]]</f>
        <v>1.9169329073482428</v>
      </c>
      <c r="O237">
        <f>raw[[#This Row],[cum_weight_add]]-raw[[#This Row],[cum_weight_loss]]</f>
        <v>8.4846452082361967E-2</v>
      </c>
    </row>
    <row r="238" spans="1:15" x14ac:dyDescent="0.3">
      <c r="A238" t="s">
        <v>41</v>
      </c>
      <c r="B238" t="s">
        <v>34</v>
      </c>
      <c r="C238" t="str">
        <f>_xlfn.CONCAT(raw[[#This Row],[team]],raw[[#This Row],[opponent]])</f>
        <v>United States of AmericaUnited Arab Emirates</v>
      </c>
      <c r="D238">
        <v>2</v>
      </c>
      <c r="E238">
        <v>2</v>
      </c>
      <c r="F238">
        <v>0</v>
      </c>
      <c r="G238">
        <v>0</v>
      </c>
      <c r="H238">
        <v>0</v>
      </c>
      <c r="I238">
        <f>1-raw[[#This Row],[outbound_loss]]</f>
        <v>1</v>
      </c>
      <c r="J238">
        <f>IF(AND(raw[[#This Row],[outbound_loss]]=0, raw[[#This Row],[total_matches]] &lt; 3), 0.15, raw[[#This Row],[outbound_loss]])</f>
        <v>0.15</v>
      </c>
      <c r="K238">
        <f>IF(AND(raw[[#This Row],[inbound_win]]=1, raw[[#This Row],[total_matches]] &lt; 3), 0.85, raw[[#This Row],[inbound_win]])</f>
        <v>0.85</v>
      </c>
      <c r="L238">
        <f>raw[[#This Row],[ol2]]*raw[[#This Row],[total_matches]]</f>
        <v>0.3</v>
      </c>
      <c r="M238">
        <f>_xlfn.XLOOKUP(raw[[#This Row],[opponent]],Table4[Row Labels],Table4[Team loss weight],0) * raw[[#This Row],[inbound_win]]</f>
        <v>4.1257367387033392</v>
      </c>
      <c r="N238">
        <f>_xlfn.XLOOKUP(raw[[#This Row],[team]],Table4[Row Labels],Table4[Team loss weight],0) * raw[[#This Row],[outbound_loss]]</f>
        <v>0</v>
      </c>
      <c r="O238">
        <f>raw[[#This Row],[cum_weight_add]]-raw[[#This Row],[cum_weight_loss]]</f>
        <v>4.1257367387033392</v>
      </c>
    </row>
    <row r="239" spans="1:15" x14ac:dyDescent="0.3">
      <c r="A239" t="s">
        <v>6</v>
      </c>
      <c r="B239" t="s">
        <v>27</v>
      </c>
      <c r="C239" t="str">
        <f>_xlfn.CONCAT(raw[[#This Row],[team]],raw[[#This Row],[opponent]])</f>
        <v>West IndiesAfghanistan</v>
      </c>
      <c r="D239">
        <v>8</v>
      </c>
      <c r="E239">
        <v>5</v>
      </c>
      <c r="F239">
        <v>3</v>
      </c>
      <c r="G239">
        <v>0</v>
      </c>
      <c r="H239">
        <v>0.38</v>
      </c>
      <c r="I239">
        <f>1-raw[[#This Row],[outbound_loss]]</f>
        <v>0.62</v>
      </c>
      <c r="J239">
        <f>IF(AND(raw[[#This Row],[outbound_loss]]=0, raw[[#This Row],[total_matches]] &lt; 3), 0.15, raw[[#This Row],[outbound_loss]])</f>
        <v>0.38</v>
      </c>
      <c r="K239">
        <f>IF(AND(raw[[#This Row],[inbound_win]]=1, raw[[#This Row],[total_matches]] &lt; 3), 0.85, raw[[#This Row],[inbound_win]])</f>
        <v>0.62</v>
      </c>
      <c r="L239">
        <f>raw[[#This Row],[ol2]]*raw[[#This Row],[total_matches]]</f>
        <v>3.04</v>
      </c>
      <c r="M239">
        <f>_xlfn.XLOOKUP(raw[[#This Row],[opponent]],Table4[Row Labels],Table4[Team loss weight],0) * raw[[#This Row],[inbound_win]]</f>
        <v>5.0477876106194692</v>
      </c>
      <c r="N239">
        <f>_xlfn.XLOOKUP(raw[[#This Row],[team]],Table4[Row Labels],Table4[Team loss weight],0) * raw[[#This Row],[outbound_loss]]</f>
        <v>9.9644444444444442</v>
      </c>
      <c r="O239">
        <f>raw[[#This Row],[cum_weight_add]]-raw[[#This Row],[cum_weight_loss]]</f>
        <v>-4.916656833824975</v>
      </c>
    </row>
    <row r="240" spans="1:15" x14ac:dyDescent="0.3">
      <c r="A240" t="s">
        <v>6</v>
      </c>
      <c r="B240" t="s">
        <v>1</v>
      </c>
      <c r="C240" t="str">
        <f>_xlfn.CONCAT(raw[[#This Row],[team]],raw[[#This Row],[opponent]])</f>
        <v>West IndiesAustralia</v>
      </c>
      <c r="D240">
        <v>15</v>
      </c>
      <c r="E240">
        <v>3</v>
      </c>
      <c r="F240">
        <v>11</v>
      </c>
      <c r="G240">
        <v>1</v>
      </c>
      <c r="H240">
        <v>0.73</v>
      </c>
      <c r="I240">
        <f>1-raw[[#This Row],[outbound_loss]]</f>
        <v>0.27</v>
      </c>
      <c r="J240">
        <f>IF(AND(raw[[#This Row],[outbound_loss]]=0, raw[[#This Row],[total_matches]] &lt; 3), 0.15, raw[[#This Row],[outbound_loss]])</f>
        <v>0.73</v>
      </c>
      <c r="K240">
        <f>IF(AND(raw[[#This Row],[inbound_win]]=1, raw[[#This Row],[total_matches]] &lt; 3), 0.85, raw[[#This Row],[inbound_win]])</f>
        <v>0.27</v>
      </c>
      <c r="L240">
        <f>raw[[#This Row],[ol2]]*raw[[#This Row],[total_matches]]</f>
        <v>10.95</v>
      </c>
      <c r="M240">
        <f>_xlfn.XLOOKUP(raw[[#This Row],[opponent]],Table4[Row Labels],Table4[Team loss weight],0) * raw[[#This Row],[inbound_win]]</f>
        <v>14.045822102425877</v>
      </c>
      <c r="N240">
        <f>_xlfn.XLOOKUP(raw[[#This Row],[team]],Table4[Row Labels],Table4[Team loss weight],0) * raw[[#This Row],[outbound_loss]]</f>
        <v>19.14222222222222</v>
      </c>
      <c r="O240">
        <f>raw[[#This Row],[cum_weight_add]]-raw[[#This Row],[cum_weight_loss]]</f>
        <v>-5.0964001197963427</v>
      </c>
    </row>
    <row r="241" spans="1:15" x14ac:dyDescent="0.3">
      <c r="A241" t="s">
        <v>6</v>
      </c>
      <c r="B241" t="s">
        <v>28</v>
      </c>
      <c r="C241" t="str">
        <f>_xlfn.CONCAT(raw[[#This Row],[team]],raw[[#This Row],[opponent]])</f>
        <v>West IndiesBangladesh</v>
      </c>
      <c r="D241">
        <v>22</v>
      </c>
      <c r="E241">
        <v>10</v>
      </c>
      <c r="F241">
        <v>12</v>
      </c>
      <c r="G241">
        <v>0</v>
      </c>
      <c r="H241">
        <v>0.55000000000000004</v>
      </c>
      <c r="I241">
        <f>1-raw[[#This Row],[outbound_loss]]</f>
        <v>0.44999999999999996</v>
      </c>
      <c r="J241">
        <f>IF(AND(raw[[#This Row],[outbound_loss]]=0, raw[[#This Row],[total_matches]] &lt; 3), 0.15, raw[[#This Row],[outbound_loss]])</f>
        <v>0.55000000000000004</v>
      </c>
      <c r="K241">
        <f>IF(AND(raw[[#This Row],[inbound_win]]=1, raw[[#This Row],[total_matches]] &lt; 3), 0.85, raw[[#This Row],[inbound_win]])</f>
        <v>0.44999999999999996</v>
      </c>
      <c r="L241">
        <f>raw[[#This Row],[ol2]]*raw[[#This Row],[total_matches]]</f>
        <v>12.100000000000001</v>
      </c>
      <c r="M241">
        <f>_xlfn.XLOOKUP(raw[[#This Row],[opponent]],Table4[Row Labels],Table4[Team loss weight],0) * raw[[#This Row],[inbound_win]]</f>
        <v>9.4999999999999982</v>
      </c>
      <c r="N241">
        <f>_xlfn.XLOOKUP(raw[[#This Row],[team]],Table4[Row Labels],Table4[Team loss weight],0) * raw[[#This Row],[outbound_loss]]</f>
        <v>14.422222222222222</v>
      </c>
      <c r="O241">
        <f>raw[[#This Row],[cum_weight_add]]-raw[[#This Row],[cum_weight_loss]]</f>
        <v>-4.9222222222222243</v>
      </c>
    </row>
    <row r="242" spans="1:15" x14ac:dyDescent="0.3">
      <c r="A242" t="s">
        <v>6</v>
      </c>
      <c r="B242" t="s">
        <v>5</v>
      </c>
      <c r="C242" t="str">
        <f>_xlfn.CONCAT(raw[[#This Row],[team]],raw[[#This Row],[opponent]])</f>
        <v>West IndiesEngland</v>
      </c>
      <c r="D242">
        <v>18</v>
      </c>
      <c r="E242">
        <v>3</v>
      </c>
      <c r="F242">
        <v>15</v>
      </c>
      <c r="G242">
        <v>0</v>
      </c>
      <c r="H242">
        <v>0.83</v>
      </c>
      <c r="I242">
        <f>1-raw[[#This Row],[outbound_loss]]</f>
        <v>0.17000000000000004</v>
      </c>
      <c r="J242">
        <f>IF(AND(raw[[#This Row],[outbound_loss]]=0, raw[[#This Row],[total_matches]] &lt; 3), 0.15, raw[[#This Row],[outbound_loss]])</f>
        <v>0.83</v>
      </c>
      <c r="K242">
        <f>IF(AND(raw[[#This Row],[inbound_win]]=1, raw[[#This Row],[total_matches]] &lt; 3), 0.85, raw[[#This Row],[inbound_win]])</f>
        <v>0.17000000000000004</v>
      </c>
      <c r="L242">
        <f>raw[[#This Row],[ol2]]*raw[[#This Row],[total_matches]]</f>
        <v>14.94</v>
      </c>
      <c r="M242">
        <f>_xlfn.XLOOKUP(raw[[#This Row],[opponent]],Table4[Row Labels],Table4[Team loss weight],0) * raw[[#This Row],[inbound_win]]</f>
        <v>8.8560209424083798</v>
      </c>
      <c r="N242">
        <f>_xlfn.XLOOKUP(raw[[#This Row],[team]],Table4[Row Labels],Table4[Team loss weight],0) * raw[[#This Row],[outbound_loss]]</f>
        <v>21.764444444444443</v>
      </c>
      <c r="O242">
        <f>raw[[#This Row],[cum_weight_add]]-raw[[#This Row],[cum_weight_loss]]</f>
        <v>-12.908423502036063</v>
      </c>
    </row>
    <row r="243" spans="1:15" x14ac:dyDescent="0.3">
      <c r="A243" t="s">
        <v>6</v>
      </c>
      <c r="B243" t="s">
        <v>0</v>
      </c>
      <c r="C243" t="str">
        <f>_xlfn.CONCAT(raw[[#This Row],[team]],raw[[#This Row],[opponent]])</f>
        <v>West IndiesIndia</v>
      </c>
      <c r="D243">
        <v>36</v>
      </c>
      <c r="E243">
        <v>9</v>
      </c>
      <c r="F243">
        <v>26</v>
      </c>
      <c r="G243">
        <v>1</v>
      </c>
      <c r="H243">
        <v>0.72</v>
      </c>
      <c r="I243">
        <f>1-raw[[#This Row],[outbound_loss]]</f>
        <v>0.28000000000000003</v>
      </c>
      <c r="J243">
        <f>IF(AND(raw[[#This Row],[outbound_loss]]=0, raw[[#This Row],[total_matches]] &lt; 3), 0.15, raw[[#This Row],[outbound_loss]])</f>
        <v>0.72</v>
      </c>
      <c r="K243">
        <f>IF(AND(raw[[#This Row],[inbound_win]]=1, raw[[#This Row],[total_matches]] &lt; 3), 0.85, raw[[#This Row],[inbound_win]])</f>
        <v>0.28000000000000003</v>
      </c>
      <c r="L243">
        <f>raw[[#This Row],[ol2]]*raw[[#This Row],[total_matches]]</f>
        <v>25.919999999999998</v>
      </c>
      <c r="M243">
        <f>_xlfn.XLOOKUP(raw[[#This Row],[opponent]],Table4[Row Labels],Table4[Team loss weight],0) * raw[[#This Row],[inbound_win]]</f>
        <v>18.022988505747129</v>
      </c>
      <c r="N243">
        <f>_xlfn.XLOOKUP(raw[[#This Row],[team]],Table4[Row Labels],Table4[Team loss weight],0) * raw[[#This Row],[outbound_loss]]</f>
        <v>18.88</v>
      </c>
      <c r="O243">
        <f>raw[[#This Row],[cum_weight_add]]-raw[[#This Row],[cum_weight_loss]]</f>
        <v>-0.85701149425286971</v>
      </c>
    </row>
    <row r="244" spans="1:15" x14ac:dyDescent="0.3">
      <c r="A244" t="s">
        <v>6</v>
      </c>
      <c r="B244" t="s">
        <v>30</v>
      </c>
      <c r="C244" t="str">
        <f>_xlfn.CONCAT(raw[[#This Row],[team]],raw[[#This Row],[opponent]])</f>
        <v>West IndiesIreland</v>
      </c>
      <c r="D244">
        <v>9</v>
      </c>
      <c r="E244">
        <v>8</v>
      </c>
      <c r="F244">
        <v>1</v>
      </c>
      <c r="G244">
        <v>0</v>
      </c>
      <c r="H244">
        <v>0.11</v>
      </c>
      <c r="I244">
        <f>1-raw[[#This Row],[outbound_loss]]</f>
        <v>0.89</v>
      </c>
      <c r="J244">
        <f>IF(AND(raw[[#This Row],[outbound_loss]]=0, raw[[#This Row],[total_matches]] &lt; 3), 0.15, raw[[#This Row],[outbound_loss]])</f>
        <v>0.11</v>
      </c>
      <c r="K244">
        <f>IF(AND(raw[[#This Row],[inbound_win]]=1, raw[[#This Row],[total_matches]] &lt; 3), 0.85, raw[[#This Row],[inbound_win]])</f>
        <v>0.89</v>
      </c>
      <c r="L244">
        <f>raw[[#This Row],[ol2]]*raw[[#This Row],[total_matches]]</f>
        <v>0.99</v>
      </c>
      <c r="M244">
        <f>_xlfn.XLOOKUP(raw[[#This Row],[opponent]],Table4[Row Labels],Table4[Team loss weight],0) * raw[[#This Row],[inbound_win]]</f>
        <v>7.4947368421052625</v>
      </c>
      <c r="N244">
        <f>_xlfn.XLOOKUP(raw[[#This Row],[team]],Table4[Row Labels],Table4[Team loss weight],0) * raw[[#This Row],[outbound_loss]]</f>
        <v>2.8844444444444446</v>
      </c>
      <c r="O244">
        <f>raw[[#This Row],[cum_weight_add]]-raw[[#This Row],[cum_weight_loss]]</f>
        <v>4.6102923976608174</v>
      </c>
    </row>
    <row r="245" spans="1:15" x14ac:dyDescent="0.3">
      <c r="A245" t="s">
        <v>6</v>
      </c>
      <c r="B245" t="s">
        <v>31</v>
      </c>
      <c r="C245" t="str">
        <f>_xlfn.CONCAT(raw[[#This Row],[team]],raw[[#This Row],[opponent]])</f>
        <v>West IndiesNetherlands</v>
      </c>
      <c r="D245">
        <v>1</v>
      </c>
      <c r="E245">
        <v>1</v>
      </c>
      <c r="F245">
        <v>0</v>
      </c>
      <c r="G245">
        <v>0</v>
      </c>
      <c r="H245">
        <v>0</v>
      </c>
      <c r="I245">
        <f>1-raw[[#This Row],[outbound_loss]]</f>
        <v>1</v>
      </c>
      <c r="J245">
        <f>IF(AND(raw[[#This Row],[outbound_loss]]=0, raw[[#This Row],[total_matches]] &lt; 3), 0.15, raw[[#This Row],[outbound_loss]])</f>
        <v>0.15</v>
      </c>
      <c r="K245">
        <f>IF(AND(raw[[#This Row],[inbound_win]]=1, raw[[#This Row],[total_matches]] &lt; 3), 0.85, raw[[#This Row],[inbound_win]])</f>
        <v>0.85</v>
      </c>
      <c r="L245">
        <f>raw[[#This Row],[ol2]]*raw[[#This Row],[total_matches]]</f>
        <v>0.15</v>
      </c>
      <c r="M245">
        <f>_xlfn.XLOOKUP(raw[[#This Row],[opponent]],Table4[Row Labels],Table4[Team loss weight],0) * raw[[#This Row],[inbound_win]]</f>
        <v>1.6568047337278105</v>
      </c>
      <c r="N245">
        <f>_xlfn.XLOOKUP(raw[[#This Row],[team]],Table4[Row Labels],Table4[Team loss weight],0) * raw[[#This Row],[outbound_loss]]</f>
        <v>0</v>
      </c>
      <c r="O245">
        <f>raw[[#This Row],[cum_weight_add]]-raw[[#This Row],[cum_weight_loss]]</f>
        <v>1.6568047337278105</v>
      </c>
    </row>
    <row r="246" spans="1:15" x14ac:dyDescent="0.3">
      <c r="A246" t="s">
        <v>6</v>
      </c>
      <c r="B246" t="s">
        <v>3</v>
      </c>
      <c r="C246" t="str">
        <f>_xlfn.CONCAT(raw[[#This Row],[team]],raw[[#This Row],[opponent]])</f>
        <v>West IndiesNew Zealand</v>
      </c>
      <c r="D246">
        <v>14</v>
      </c>
      <c r="E246">
        <v>6</v>
      </c>
      <c r="F246">
        <v>8</v>
      </c>
      <c r="G246">
        <v>0</v>
      </c>
      <c r="H246">
        <v>0.56999999999999995</v>
      </c>
      <c r="I246">
        <f>1-raw[[#This Row],[outbound_loss]]</f>
        <v>0.43000000000000005</v>
      </c>
      <c r="J246">
        <f>IF(AND(raw[[#This Row],[outbound_loss]]=0, raw[[#This Row],[total_matches]] &lt; 3), 0.15, raw[[#This Row],[outbound_loss]])</f>
        <v>0.56999999999999995</v>
      </c>
      <c r="K246">
        <f>IF(AND(raw[[#This Row],[inbound_win]]=1, raw[[#This Row],[total_matches]] &lt; 3), 0.85, raw[[#This Row],[inbound_win]])</f>
        <v>0.43000000000000005</v>
      </c>
      <c r="L246">
        <f>raw[[#This Row],[ol2]]*raw[[#This Row],[total_matches]]</f>
        <v>7.9799999999999995</v>
      </c>
      <c r="M246">
        <f>_xlfn.XLOOKUP(raw[[#This Row],[opponent]],Table4[Row Labels],Table4[Team loss weight],0) * raw[[#This Row],[inbound_win]]</f>
        <v>15.483731019522782</v>
      </c>
      <c r="N246">
        <f>_xlfn.XLOOKUP(raw[[#This Row],[team]],Table4[Row Labels],Table4[Team loss weight],0) * raw[[#This Row],[outbound_loss]]</f>
        <v>14.946666666666665</v>
      </c>
      <c r="O246">
        <f>raw[[#This Row],[cum_weight_add]]-raw[[#This Row],[cum_weight_loss]]</f>
        <v>0.53706435285611676</v>
      </c>
    </row>
    <row r="247" spans="1:15" x14ac:dyDescent="0.3">
      <c r="A247" t="s">
        <v>6</v>
      </c>
      <c r="B247" t="s">
        <v>2</v>
      </c>
      <c r="C247" t="str">
        <f>_xlfn.CONCAT(raw[[#This Row],[team]],raw[[#This Row],[opponent]])</f>
        <v>West IndiesPakistan</v>
      </c>
      <c r="D247">
        <v>20</v>
      </c>
      <c r="E247">
        <v>7</v>
      </c>
      <c r="F247">
        <v>12</v>
      </c>
      <c r="G247">
        <v>1</v>
      </c>
      <c r="H247">
        <v>0.6</v>
      </c>
      <c r="I247">
        <f>1-raw[[#This Row],[outbound_loss]]</f>
        <v>0.4</v>
      </c>
      <c r="J247">
        <f>IF(AND(raw[[#This Row],[outbound_loss]]=0, raw[[#This Row],[total_matches]] &lt; 3), 0.15, raw[[#This Row],[outbound_loss]])</f>
        <v>0.6</v>
      </c>
      <c r="K247">
        <f>IF(AND(raw[[#This Row],[inbound_win]]=1, raw[[#This Row],[total_matches]] &lt; 3), 0.85, raw[[#This Row],[inbound_win]])</f>
        <v>0.4</v>
      </c>
      <c r="L247">
        <f>raw[[#This Row],[ol2]]*raw[[#This Row],[total_matches]]</f>
        <v>12</v>
      </c>
      <c r="M247">
        <f>_xlfn.XLOOKUP(raw[[#This Row],[opponent]],Table4[Row Labels],Table4[Team loss weight],0) * raw[[#This Row],[inbound_win]]</f>
        <v>14.233576642335771</v>
      </c>
      <c r="N247">
        <f>_xlfn.XLOOKUP(raw[[#This Row],[team]],Table4[Row Labels],Table4[Team loss weight],0) * raw[[#This Row],[outbound_loss]]</f>
        <v>15.733333333333333</v>
      </c>
      <c r="O247">
        <f>raw[[#This Row],[cum_weight_add]]-raw[[#This Row],[cum_weight_loss]]</f>
        <v>-1.499756690997561</v>
      </c>
    </row>
    <row r="248" spans="1:15" x14ac:dyDescent="0.3">
      <c r="A248" t="s">
        <v>6</v>
      </c>
      <c r="B248" t="s">
        <v>38</v>
      </c>
      <c r="C248" t="str">
        <f>_xlfn.CONCAT(raw[[#This Row],[team]],raw[[#This Row],[opponent]])</f>
        <v>West IndiesPapua New Guinea</v>
      </c>
      <c r="D248">
        <v>1</v>
      </c>
      <c r="E248">
        <v>1</v>
      </c>
      <c r="F248">
        <v>0</v>
      </c>
      <c r="G248">
        <v>0</v>
      </c>
      <c r="H248">
        <v>0</v>
      </c>
      <c r="I248">
        <f>1-raw[[#This Row],[outbound_loss]]</f>
        <v>1</v>
      </c>
      <c r="J248">
        <f>IF(AND(raw[[#This Row],[outbound_loss]]=0, raw[[#This Row],[total_matches]] &lt; 3), 0.15, raw[[#This Row],[outbound_loss]])</f>
        <v>0.15</v>
      </c>
      <c r="K248">
        <f>IF(AND(raw[[#This Row],[inbound_win]]=1, raw[[#This Row],[total_matches]] &lt; 3), 0.85, raw[[#This Row],[inbound_win]])</f>
        <v>0.85</v>
      </c>
      <c r="L248">
        <f>raw[[#This Row],[ol2]]*raw[[#This Row],[total_matches]]</f>
        <v>0.15</v>
      </c>
      <c r="M248">
        <f>_xlfn.XLOOKUP(raw[[#This Row],[opponent]],Table4[Row Labels],Table4[Team loss weight],0) * raw[[#This Row],[inbound_win]]</f>
        <v>2.7377521613832854</v>
      </c>
      <c r="N248">
        <f>_xlfn.XLOOKUP(raw[[#This Row],[team]],Table4[Row Labels],Table4[Team loss weight],0) * raw[[#This Row],[outbound_loss]]</f>
        <v>0</v>
      </c>
      <c r="O248">
        <f>raw[[#This Row],[cum_weight_add]]-raw[[#This Row],[cum_weight_loss]]</f>
        <v>2.7377521613832854</v>
      </c>
    </row>
    <row r="249" spans="1:15" x14ac:dyDescent="0.3">
      <c r="A249" t="s">
        <v>6</v>
      </c>
      <c r="B249" t="s">
        <v>32</v>
      </c>
      <c r="C249" t="str">
        <f>_xlfn.CONCAT(raw[[#This Row],[team]],raw[[#This Row],[opponent]])</f>
        <v>West IndiesScotland</v>
      </c>
      <c r="D249">
        <v>1</v>
      </c>
      <c r="E249">
        <v>1</v>
      </c>
      <c r="F249">
        <v>0</v>
      </c>
      <c r="G249">
        <v>0</v>
      </c>
      <c r="H249">
        <v>0</v>
      </c>
      <c r="I249">
        <f>1-raw[[#This Row],[outbound_loss]]</f>
        <v>1</v>
      </c>
      <c r="J249">
        <f>IF(AND(raw[[#This Row],[outbound_loss]]=0, raw[[#This Row],[total_matches]] &lt; 3), 0.15, raw[[#This Row],[outbound_loss]])</f>
        <v>0.15</v>
      </c>
      <c r="K249">
        <f>IF(AND(raw[[#This Row],[inbound_win]]=1, raw[[#This Row],[total_matches]] &lt; 3), 0.85, raw[[#This Row],[inbound_win]])</f>
        <v>0.85</v>
      </c>
      <c r="L249">
        <f>raw[[#This Row],[ol2]]*raw[[#This Row],[total_matches]]</f>
        <v>0.15</v>
      </c>
      <c r="M249">
        <f>_xlfn.XLOOKUP(raw[[#This Row],[opponent]],Table4[Row Labels],Table4[Team loss weight],0) * raw[[#This Row],[inbound_win]]</f>
        <v>4.0035587188612096</v>
      </c>
      <c r="N249">
        <f>_xlfn.XLOOKUP(raw[[#This Row],[team]],Table4[Row Labels],Table4[Team loss weight],0) * raw[[#This Row],[outbound_loss]]</f>
        <v>0</v>
      </c>
      <c r="O249">
        <f>raw[[#This Row],[cum_weight_add]]-raw[[#This Row],[cum_weight_loss]]</f>
        <v>4.0035587188612096</v>
      </c>
    </row>
    <row r="250" spans="1:15" x14ac:dyDescent="0.3">
      <c r="A250" t="s">
        <v>6</v>
      </c>
      <c r="B250" t="s">
        <v>4</v>
      </c>
      <c r="C250" t="str">
        <f>_xlfn.CONCAT(raw[[#This Row],[team]],raw[[#This Row],[opponent]])</f>
        <v>West IndiesSouth Africa</v>
      </c>
      <c r="D250">
        <v>11</v>
      </c>
      <c r="E250">
        <v>3</v>
      </c>
      <c r="F250">
        <v>7</v>
      </c>
      <c r="G250">
        <v>1</v>
      </c>
      <c r="H250">
        <v>0.64</v>
      </c>
      <c r="I250">
        <f>1-raw[[#This Row],[outbound_loss]]</f>
        <v>0.36</v>
      </c>
      <c r="J250">
        <f>IF(AND(raw[[#This Row],[outbound_loss]]=0, raw[[#This Row],[total_matches]] &lt; 3), 0.15, raw[[#This Row],[outbound_loss]])</f>
        <v>0.64</v>
      </c>
      <c r="K250">
        <f>IF(AND(raw[[#This Row],[inbound_win]]=1, raw[[#This Row],[total_matches]] &lt; 3), 0.85, raw[[#This Row],[inbound_win]])</f>
        <v>0.36</v>
      </c>
      <c r="L250">
        <f>raw[[#This Row],[ol2]]*raw[[#This Row],[total_matches]]</f>
        <v>7.04</v>
      </c>
      <c r="M250">
        <f>_xlfn.XLOOKUP(raw[[#This Row],[opponent]],Table4[Row Labels],Table4[Team loss weight],0) * raw[[#This Row],[inbound_win]]</f>
        <v>16.285714285714285</v>
      </c>
      <c r="N250">
        <f>_xlfn.XLOOKUP(raw[[#This Row],[team]],Table4[Row Labels],Table4[Team loss weight],0) * raw[[#This Row],[outbound_loss]]</f>
        <v>16.782222222222224</v>
      </c>
      <c r="O250">
        <f>raw[[#This Row],[cum_weight_add]]-raw[[#This Row],[cum_weight_loss]]</f>
        <v>-0.49650793650793901</v>
      </c>
    </row>
    <row r="251" spans="1:15" x14ac:dyDescent="0.3">
      <c r="A251" t="s">
        <v>6</v>
      </c>
      <c r="B251" t="s">
        <v>33</v>
      </c>
      <c r="C251" t="str">
        <f>_xlfn.CONCAT(raw[[#This Row],[team]],raw[[#This Row],[opponent]])</f>
        <v>West IndiesSri Lanka</v>
      </c>
      <c r="D251">
        <v>13</v>
      </c>
      <c r="E251">
        <v>2</v>
      </c>
      <c r="F251">
        <v>11</v>
      </c>
      <c r="G251">
        <v>0</v>
      </c>
      <c r="H251">
        <v>0.85</v>
      </c>
      <c r="I251">
        <f>1-raw[[#This Row],[outbound_loss]]</f>
        <v>0.15000000000000002</v>
      </c>
      <c r="J251">
        <f>IF(AND(raw[[#This Row],[outbound_loss]]=0, raw[[#This Row],[total_matches]] &lt; 3), 0.15, raw[[#This Row],[outbound_loss]])</f>
        <v>0.85</v>
      </c>
      <c r="K251">
        <f>IF(AND(raw[[#This Row],[inbound_win]]=1, raw[[#This Row],[total_matches]] &lt; 3), 0.85, raw[[#This Row],[inbound_win]])</f>
        <v>0.15000000000000002</v>
      </c>
      <c r="L251">
        <f>raw[[#This Row],[ol2]]*raw[[#This Row],[total_matches]]</f>
        <v>11.049999999999999</v>
      </c>
      <c r="M251">
        <f>_xlfn.XLOOKUP(raw[[#This Row],[opponent]],Table4[Row Labels],Table4[Team loss weight],0) * raw[[#This Row],[inbound_win]]</f>
        <v>6.0989010989010985</v>
      </c>
      <c r="N251">
        <f>_xlfn.XLOOKUP(raw[[#This Row],[team]],Table4[Row Labels],Table4[Team loss weight],0) * raw[[#This Row],[outbound_loss]]</f>
        <v>22.288888888888888</v>
      </c>
      <c r="O251">
        <f>raw[[#This Row],[cum_weight_add]]-raw[[#This Row],[cum_weight_loss]]</f>
        <v>-16.189987789987789</v>
      </c>
    </row>
    <row r="252" spans="1:15" x14ac:dyDescent="0.3">
      <c r="A252" t="s">
        <v>6</v>
      </c>
      <c r="B252" t="s">
        <v>34</v>
      </c>
      <c r="C252" t="str">
        <f>_xlfn.CONCAT(raw[[#This Row],[team]],raw[[#This Row],[opponent]])</f>
        <v>West IndiesUnited Arab Emirates</v>
      </c>
      <c r="D252">
        <v>2</v>
      </c>
      <c r="E252">
        <v>2</v>
      </c>
      <c r="F252">
        <v>0</v>
      </c>
      <c r="G252">
        <v>0</v>
      </c>
      <c r="H252">
        <v>0</v>
      </c>
      <c r="I252">
        <f>1-raw[[#This Row],[outbound_loss]]</f>
        <v>1</v>
      </c>
      <c r="J252">
        <f>IF(AND(raw[[#This Row],[outbound_loss]]=0, raw[[#This Row],[total_matches]] &lt; 3), 0.15, raw[[#This Row],[outbound_loss]])</f>
        <v>0.15</v>
      </c>
      <c r="K252">
        <f>IF(AND(raw[[#This Row],[inbound_win]]=1, raw[[#This Row],[total_matches]] &lt; 3), 0.85, raw[[#This Row],[inbound_win]])</f>
        <v>0.85</v>
      </c>
      <c r="L252">
        <f>raw[[#This Row],[ol2]]*raw[[#This Row],[total_matches]]</f>
        <v>0.3</v>
      </c>
      <c r="M252">
        <f>_xlfn.XLOOKUP(raw[[#This Row],[opponent]],Table4[Row Labels],Table4[Team loss weight],0) * raw[[#This Row],[inbound_win]]</f>
        <v>4.1257367387033392</v>
      </c>
      <c r="N252">
        <f>_xlfn.XLOOKUP(raw[[#This Row],[team]],Table4[Row Labels],Table4[Team loss weight],0) * raw[[#This Row],[outbound_loss]]</f>
        <v>0</v>
      </c>
      <c r="O252">
        <f>raw[[#This Row],[cum_weight_add]]-raw[[#This Row],[cum_weight_loss]]</f>
        <v>4.1257367387033392</v>
      </c>
    </row>
    <row r="253" spans="1:15" x14ac:dyDescent="0.3">
      <c r="A253" t="s">
        <v>6</v>
      </c>
      <c r="B253" t="s">
        <v>35</v>
      </c>
      <c r="C253" t="str">
        <f>_xlfn.CONCAT(raw[[#This Row],[team]],raw[[#This Row],[opponent]])</f>
        <v>West IndiesZimbabwe</v>
      </c>
      <c r="D253">
        <v>6</v>
      </c>
      <c r="E253">
        <v>4</v>
      </c>
      <c r="F253">
        <v>1</v>
      </c>
      <c r="G253">
        <v>1</v>
      </c>
      <c r="H253">
        <v>0.17</v>
      </c>
      <c r="I253">
        <f>1-raw[[#This Row],[outbound_loss]]</f>
        <v>0.83</v>
      </c>
      <c r="J253">
        <f>IF(AND(raw[[#This Row],[outbound_loss]]=0, raw[[#This Row],[total_matches]] &lt; 3), 0.15, raw[[#This Row],[outbound_loss]])</f>
        <v>0.17</v>
      </c>
      <c r="K253">
        <f>IF(AND(raw[[#This Row],[inbound_win]]=1, raw[[#This Row],[total_matches]] &lt; 3), 0.85, raw[[#This Row],[inbound_win]])</f>
        <v>0.83</v>
      </c>
      <c r="L253">
        <f>raw[[#This Row],[ol2]]*raw[[#This Row],[total_matches]]</f>
        <v>1.02</v>
      </c>
      <c r="M253">
        <f>_xlfn.XLOOKUP(raw[[#This Row],[opponent]],Table4[Row Labels],Table4[Team loss weight],0) * raw[[#This Row],[inbound_win]]</f>
        <v>11.88174273858921</v>
      </c>
      <c r="N253">
        <f>_xlfn.XLOOKUP(raw[[#This Row],[team]],Table4[Row Labels],Table4[Team loss weight],0) * raw[[#This Row],[outbound_loss]]</f>
        <v>4.4577777777777783</v>
      </c>
      <c r="O253">
        <f>raw[[#This Row],[cum_weight_add]]-raw[[#This Row],[cum_weight_loss]]</f>
        <v>7.423964960811432</v>
      </c>
    </row>
    <row r="254" spans="1:15" x14ac:dyDescent="0.3">
      <c r="A254" t="s">
        <v>35</v>
      </c>
      <c r="B254" t="s">
        <v>27</v>
      </c>
      <c r="C254" t="str">
        <f>_xlfn.CONCAT(raw[[#This Row],[team]],raw[[#This Row],[opponent]])</f>
        <v>ZimbabweAfghanistan</v>
      </c>
      <c r="D254">
        <v>22</v>
      </c>
      <c r="E254">
        <v>8</v>
      </c>
      <c r="F254">
        <v>14</v>
      </c>
      <c r="G254">
        <v>0</v>
      </c>
      <c r="H254">
        <v>0.64</v>
      </c>
      <c r="I254">
        <f>1-raw[[#This Row],[outbound_loss]]</f>
        <v>0.36</v>
      </c>
      <c r="J254">
        <f>IF(AND(raw[[#This Row],[outbound_loss]]=0, raw[[#This Row],[total_matches]] &lt; 3), 0.15, raw[[#This Row],[outbound_loss]])</f>
        <v>0.64</v>
      </c>
      <c r="K254">
        <f>IF(AND(raw[[#This Row],[inbound_win]]=1, raw[[#This Row],[total_matches]] &lt; 3), 0.85, raw[[#This Row],[inbound_win]])</f>
        <v>0.36</v>
      </c>
      <c r="L254">
        <f>raw[[#This Row],[ol2]]*raw[[#This Row],[total_matches]]</f>
        <v>14.08</v>
      </c>
      <c r="M254">
        <f>_xlfn.XLOOKUP(raw[[#This Row],[opponent]],Table4[Row Labels],Table4[Team loss weight],0) * raw[[#This Row],[inbound_win]]</f>
        <v>2.9309734513274335</v>
      </c>
      <c r="N254">
        <f>_xlfn.XLOOKUP(raw[[#This Row],[team]],Table4[Row Labels],Table4[Team loss weight],0) * raw[[#This Row],[outbound_loss]]</f>
        <v>9.1618257261410783</v>
      </c>
      <c r="O254">
        <f>raw[[#This Row],[cum_weight_add]]-raw[[#This Row],[cum_weight_loss]]</f>
        <v>-6.2308522748136443</v>
      </c>
    </row>
    <row r="255" spans="1:15" x14ac:dyDescent="0.3">
      <c r="A255" t="s">
        <v>35</v>
      </c>
      <c r="B255" t="s">
        <v>1</v>
      </c>
      <c r="C255" t="str">
        <f>_xlfn.CONCAT(raw[[#This Row],[team]],raw[[#This Row],[opponent]])</f>
        <v>ZimbabweAustralia</v>
      </c>
      <c r="D255">
        <v>3</v>
      </c>
      <c r="E255">
        <v>1</v>
      </c>
      <c r="F255">
        <v>2</v>
      </c>
      <c r="G255">
        <v>0</v>
      </c>
      <c r="H255">
        <v>0.67</v>
      </c>
      <c r="I255">
        <f>1-raw[[#This Row],[outbound_loss]]</f>
        <v>0.32999999999999996</v>
      </c>
      <c r="J255">
        <f>IF(AND(raw[[#This Row],[outbound_loss]]=0, raw[[#This Row],[total_matches]] &lt; 3), 0.15, raw[[#This Row],[outbound_loss]])</f>
        <v>0.67</v>
      </c>
      <c r="K255">
        <f>IF(AND(raw[[#This Row],[inbound_win]]=1, raw[[#This Row],[total_matches]] &lt; 3), 0.85, raw[[#This Row],[inbound_win]])</f>
        <v>0.32999999999999996</v>
      </c>
      <c r="L255">
        <f>raw[[#This Row],[ol2]]*raw[[#This Row],[total_matches]]</f>
        <v>2.0100000000000002</v>
      </c>
      <c r="M255">
        <f>_xlfn.XLOOKUP(raw[[#This Row],[opponent]],Table4[Row Labels],Table4[Team loss weight],0) * raw[[#This Row],[inbound_win]]</f>
        <v>17.167115902964959</v>
      </c>
      <c r="N255">
        <f>_xlfn.XLOOKUP(raw[[#This Row],[team]],Table4[Row Labels],Table4[Team loss weight],0) * raw[[#This Row],[outbound_loss]]</f>
        <v>9.5912863070539416</v>
      </c>
      <c r="O255">
        <f>raw[[#This Row],[cum_weight_add]]-raw[[#This Row],[cum_weight_loss]]</f>
        <v>7.5758295959110171</v>
      </c>
    </row>
    <row r="256" spans="1:15" x14ac:dyDescent="0.3">
      <c r="A256" t="s">
        <v>35</v>
      </c>
      <c r="B256" t="s">
        <v>28</v>
      </c>
      <c r="C256" t="str">
        <f>_xlfn.CONCAT(raw[[#This Row],[team]],raw[[#This Row],[opponent]])</f>
        <v>ZimbabweBangladesh</v>
      </c>
      <c r="D256">
        <v>24</v>
      </c>
      <c r="E256">
        <v>5</v>
      </c>
      <c r="F256">
        <v>19</v>
      </c>
      <c r="G256">
        <v>0</v>
      </c>
      <c r="H256">
        <v>0.79</v>
      </c>
      <c r="I256">
        <f>1-raw[[#This Row],[outbound_loss]]</f>
        <v>0.20999999999999996</v>
      </c>
      <c r="J256">
        <f>IF(AND(raw[[#This Row],[outbound_loss]]=0, raw[[#This Row],[total_matches]] &lt; 3), 0.15, raw[[#This Row],[outbound_loss]])</f>
        <v>0.79</v>
      </c>
      <c r="K256">
        <f>IF(AND(raw[[#This Row],[inbound_win]]=1, raw[[#This Row],[total_matches]] &lt; 3), 0.85, raw[[#This Row],[inbound_win]])</f>
        <v>0.20999999999999996</v>
      </c>
      <c r="L256">
        <f>raw[[#This Row],[ol2]]*raw[[#This Row],[total_matches]]</f>
        <v>18.96</v>
      </c>
      <c r="M256">
        <f>_xlfn.XLOOKUP(raw[[#This Row],[opponent]],Table4[Row Labels],Table4[Team loss weight],0) * raw[[#This Row],[inbound_win]]</f>
        <v>4.4333333333333327</v>
      </c>
      <c r="N256">
        <f>_xlfn.XLOOKUP(raw[[#This Row],[team]],Table4[Row Labels],Table4[Team loss weight],0) * raw[[#This Row],[outbound_loss]]</f>
        <v>11.309128630705393</v>
      </c>
      <c r="O256">
        <f>raw[[#This Row],[cum_weight_add]]-raw[[#This Row],[cum_weight_loss]]</f>
        <v>-6.8757952973720604</v>
      </c>
    </row>
    <row r="257" spans="1:15" x14ac:dyDescent="0.3">
      <c r="A257" t="s">
        <v>35</v>
      </c>
      <c r="B257" t="s">
        <v>36</v>
      </c>
      <c r="C257" t="str">
        <f>_xlfn.CONCAT(raw[[#This Row],[team]],raw[[#This Row],[opponent]])</f>
        <v>ZimbabweCanada</v>
      </c>
      <c r="D257">
        <v>1</v>
      </c>
      <c r="E257">
        <v>1</v>
      </c>
      <c r="F257">
        <v>0</v>
      </c>
      <c r="G257">
        <v>0</v>
      </c>
      <c r="H257">
        <v>0</v>
      </c>
      <c r="I257">
        <f>1-raw[[#This Row],[outbound_loss]]</f>
        <v>1</v>
      </c>
      <c r="J257">
        <f>IF(AND(raw[[#This Row],[outbound_loss]]=0, raw[[#This Row],[total_matches]] &lt; 3), 0.15, raw[[#This Row],[outbound_loss]])</f>
        <v>0.15</v>
      </c>
      <c r="K257">
        <f>IF(AND(raw[[#This Row],[inbound_win]]=1, raw[[#This Row],[total_matches]] &lt; 3), 0.85, raw[[#This Row],[inbound_win]])</f>
        <v>0.85</v>
      </c>
      <c r="L257">
        <f>raw[[#This Row],[ol2]]*raw[[#This Row],[total_matches]]</f>
        <v>0.15</v>
      </c>
      <c r="M257">
        <f>_xlfn.XLOOKUP(raw[[#This Row],[opponent]],Table4[Row Labels],Table4[Team loss weight],0) * raw[[#This Row],[inbound_win]]</f>
        <v>1.411764705882353</v>
      </c>
      <c r="N257">
        <f>_xlfn.XLOOKUP(raw[[#This Row],[team]],Table4[Row Labels],Table4[Team loss weight],0) * raw[[#This Row],[outbound_loss]]</f>
        <v>0</v>
      </c>
      <c r="O257">
        <f>raw[[#This Row],[cum_weight_add]]-raw[[#This Row],[cum_weight_loss]]</f>
        <v>1.411764705882353</v>
      </c>
    </row>
    <row r="258" spans="1:15" x14ac:dyDescent="0.3">
      <c r="A258" t="s">
        <v>35</v>
      </c>
      <c r="B258" t="s">
        <v>29</v>
      </c>
      <c r="C258" t="str">
        <f>_xlfn.CONCAT(raw[[#This Row],[team]],raw[[#This Row],[opponent]])</f>
        <v>ZimbabweHong Kong</v>
      </c>
      <c r="D258">
        <v>1</v>
      </c>
      <c r="E258">
        <v>1</v>
      </c>
      <c r="F258">
        <v>0</v>
      </c>
      <c r="G258">
        <v>0</v>
      </c>
      <c r="H258">
        <v>0</v>
      </c>
      <c r="I258">
        <f>1-raw[[#This Row],[outbound_loss]]</f>
        <v>1</v>
      </c>
      <c r="J258">
        <f>IF(AND(raw[[#This Row],[outbound_loss]]=0, raw[[#This Row],[total_matches]] &lt; 3), 0.15, raw[[#This Row],[outbound_loss]])</f>
        <v>0.15</v>
      </c>
      <c r="K258">
        <f>IF(AND(raw[[#This Row],[inbound_win]]=1, raw[[#This Row],[total_matches]] &lt; 3), 0.85, raw[[#This Row],[inbound_win]])</f>
        <v>0.85</v>
      </c>
      <c r="L258">
        <f>raw[[#This Row],[ol2]]*raw[[#This Row],[total_matches]]</f>
        <v>0.15</v>
      </c>
      <c r="M258">
        <f>_xlfn.XLOOKUP(raw[[#This Row],[opponent]],Table4[Row Labels],Table4[Team loss weight],0) * raw[[#This Row],[inbound_win]]</f>
        <v>3.0674846625766872</v>
      </c>
      <c r="N258">
        <f>_xlfn.XLOOKUP(raw[[#This Row],[team]],Table4[Row Labels],Table4[Team loss weight],0) * raw[[#This Row],[outbound_loss]]</f>
        <v>0</v>
      </c>
      <c r="O258">
        <f>raw[[#This Row],[cum_weight_add]]-raw[[#This Row],[cum_weight_loss]]</f>
        <v>3.0674846625766872</v>
      </c>
    </row>
    <row r="259" spans="1:15" x14ac:dyDescent="0.3">
      <c r="A259" t="s">
        <v>35</v>
      </c>
      <c r="B259" t="s">
        <v>0</v>
      </c>
      <c r="C259" t="str">
        <f>_xlfn.CONCAT(raw[[#This Row],[team]],raw[[#This Row],[opponent]])</f>
        <v>ZimbabweIndia</v>
      </c>
      <c r="D259">
        <v>12</v>
      </c>
      <c r="E259">
        <v>0</v>
      </c>
      <c r="F259">
        <v>12</v>
      </c>
      <c r="G259">
        <v>0</v>
      </c>
      <c r="H259">
        <v>1</v>
      </c>
      <c r="I259">
        <f>1-raw[[#This Row],[outbound_loss]]</f>
        <v>0</v>
      </c>
      <c r="J259">
        <f>IF(AND(raw[[#This Row],[outbound_loss]]=0, raw[[#This Row],[total_matches]] &lt; 3), 0.15, raw[[#This Row],[outbound_loss]])</f>
        <v>1</v>
      </c>
      <c r="K259">
        <f>IF(AND(raw[[#This Row],[inbound_win]]=1, raw[[#This Row],[total_matches]] &lt; 3), 0.85, raw[[#This Row],[inbound_win]])</f>
        <v>0</v>
      </c>
      <c r="L259">
        <f>raw[[#This Row],[ol2]]*raw[[#This Row],[total_matches]]</f>
        <v>12</v>
      </c>
      <c r="M259">
        <f>_xlfn.XLOOKUP(raw[[#This Row],[opponent]],Table4[Row Labels],Table4[Team loss weight],0) * raw[[#This Row],[inbound_win]]</f>
        <v>0</v>
      </c>
      <c r="N259">
        <f>_xlfn.XLOOKUP(raw[[#This Row],[team]],Table4[Row Labels],Table4[Team loss weight],0) * raw[[#This Row],[outbound_loss]]</f>
        <v>14.315352697095435</v>
      </c>
      <c r="O259">
        <f>raw[[#This Row],[cum_weight_add]]-raw[[#This Row],[cum_weight_loss]]</f>
        <v>-14.315352697095435</v>
      </c>
    </row>
    <row r="260" spans="1:15" x14ac:dyDescent="0.3">
      <c r="A260" t="s">
        <v>35</v>
      </c>
      <c r="B260" t="s">
        <v>30</v>
      </c>
      <c r="C260" t="str">
        <f>_xlfn.CONCAT(raw[[#This Row],[team]],raw[[#This Row],[opponent]])</f>
        <v>ZimbabweIreland</v>
      </c>
      <c r="D260">
        <v>8</v>
      </c>
      <c r="E260">
        <v>3</v>
      </c>
      <c r="F260">
        <v>5</v>
      </c>
      <c r="G260">
        <v>0</v>
      </c>
      <c r="H260">
        <v>0.63</v>
      </c>
      <c r="I260">
        <f>1-raw[[#This Row],[outbound_loss]]</f>
        <v>0.37</v>
      </c>
      <c r="J260">
        <f>IF(AND(raw[[#This Row],[outbound_loss]]=0, raw[[#This Row],[total_matches]] &lt; 3), 0.15, raw[[#This Row],[outbound_loss]])</f>
        <v>0.63</v>
      </c>
      <c r="K260">
        <f>IF(AND(raw[[#This Row],[inbound_win]]=1, raw[[#This Row],[total_matches]] &lt; 3), 0.85, raw[[#This Row],[inbound_win]])</f>
        <v>0.37</v>
      </c>
      <c r="L260">
        <f>raw[[#This Row],[ol2]]*raw[[#This Row],[total_matches]]</f>
        <v>5.04</v>
      </c>
      <c r="M260">
        <f>_xlfn.XLOOKUP(raw[[#This Row],[opponent]],Table4[Row Labels],Table4[Team loss weight],0) * raw[[#This Row],[inbound_win]]</f>
        <v>3.1157894736842104</v>
      </c>
      <c r="N260">
        <f>_xlfn.XLOOKUP(raw[[#This Row],[team]],Table4[Row Labels],Table4[Team loss weight],0) * raw[[#This Row],[outbound_loss]]</f>
        <v>9.0186721991701244</v>
      </c>
      <c r="O260">
        <f>raw[[#This Row],[cum_weight_add]]-raw[[#This Row],[cum_weight_loss]]</f>
        <v>-5.902882725485914</v>
      </c>
    </row>
    <row r="261" spans="1:15" x14ac:dyDescent="0.3">
      <c r="A261" t="s">
        <v>35</v>
      </c>
      <c r="B261" t="s">
        <v>37</v>
      </c>
      <c r="C261" t="str">
        <f>_xlfn.CONCAT(raw[[#This Row],[team]],raw[[#This Row],[opponent]])</f>
        <v>ZimbabweKenya</v>
      </c>
      <c r="D261">
        <v>1</v>
      </c>
      <c r="E261">
        <v>1</v>
      </c>
      <c r="F261">
        <v>0</v>
      </c>
      <c r="G261">
        <v>0</v>
      </c>
      <c r="H261">
        <v>0</v>
      </c>
      <c r="I261">
        <f>1-raw[[#This Row],[outbound_loss]]</f>
        <v>1</v>
      </c>
      <c r="J261">
        <f>IF(AND(raw[[#This Row],[outbound_loss]]=0, raw[[#This Row],[total_matches]] &lt; 3), 0.15, raw[[#This Row],[outbound_loss]])</f>
        <v>0.15</v>
      </c>
      <c r="K261">
        <f>IF(AND(raw[[#This Row],[inbound_win]]=1, raw[[#This Row],[total_matches]] &lt; 3), 0.85, raw[[#This Row],[inbound_win]])</f>
        <v>0.85</v>
      </c>
      <c r="L261">
        <f>raw[[#This Row],[ol2]]*raw[[#This Row],[total_matches]]</f>
        <v>0.15</v>
      </c>
      <c r="M261">
        <f>_xlfn.XLOOKUP(raw[[#This Row],[opponent]],Table4[Row Labels],Table4[Team loss weight],0) * raw[[#This Row],[inbound_win]]</f>
        <v>1.5384615384615383</v>
      </c>
      <c r="N261">
        <f>_xlfn.XLOOKUP(raw[[#This Row],[team]],Table4[Row Labels],Table4[Team loss weight],0) * raw[[#This Row],[outbound_loss]]</f>
        <v>0</v>
      </c>
      <c r="O261">
        <f>raw[[#This Row],[cum_weight_add]]-raw[[#This Row],[cum_weight_loss]]</f>
        <v>1.5384615384615383</v>
      </c>
    </row>
    <row r="262" spans="1:15" x14ac:dyDescent="0.3">
      <c r="A262" t="s">
        <v>35</v>
      </c>
      <c r="B262" t="s">
        <v>31</v>
      </c>
      <c r="C262" t="str">
        <f>_xlfn.CONCAT(raw[[#This Row],[team]],raw[[#This Row],[opponent]])</f>
        <v>ZimbabweNetherlands</v>
      </c>
      <c r="D262">
        <v>2</v>
      </c>
      <c r="E262">
        <v>0</v>
      </c>
      <c r="F262">
        <v>2</v>
      </c>
      <c r="G262">
        <v>0</v>
      </c>
      <c r="H262">
        <v>1</v>
      </c>
      <c r="I262">
        <f>1-raw[[#This Row],[outbound_loss]]</f>
        <v>0</v>
      </c>
      <c r="J262">
        <f>IF(AND(raw[[#This Row],[outbound_loss]]=0, raw[[#This Row],[total_matches]] &lt; 3), 0.15, raw[[#This Row],[outbound_loss]])</f>
        <v>1</v>
      </c>
      <c r="K262">
        <f>IF(AND(raw[[#This Row],[inbound_win]]=1, raw[[#This Row],[total_matches]] &lt; 3), 0.85, raw[[#This Row],[inbound_win]])</f>
        <v>0</v>
      </c>
      <c r="L262">
        <f>raw[[#This Row],[ol2]]*raw[[#This Row],[total_matches]]</f>
        <v>2</v>
      </c>
      <c r="M262">
        <f>_xlfn.XLOOKUP(raw[[#This Row],[opponent]],Table4[Row Labels],Table4[Team loss weight],0) * raw[[#This Row],[inbound_win]]</f>
        <v>0</v>
      </c>
      <c r="N262">
        <f>_xlfn.XLOOKUP(raw[[#This Row],[team]],Table4[Row Labels],Table4[Team loss weight],0) * raw[[#This Row],[outbound_loss]]</f>
        <v>14.315352697095435</v>
      </c>
      <c r="O262">
        <f>raw[[#This Row],[cum_weight_add]]-raw[[#This Row],[cum_weight_loss]]</f>
        <v>-14.315352697095435</v>
      </c>
    </row>
    <row r="263" spans="1:15" x14ac:dyDescent="0.3">
      <c r="A263" t="s">
        <v>35</v>
      </c>
      <c r="B263" t="s">
        <v>3</v>
      </c>
      <c r="C263" t="str">
        <f>_xlfn.CONCAT(raw[[#This Row],[team]],raw[[#This Row],[opponent]])</f>
        <v>ZimbabweNew Zealand</v>
      </c>
      <c r="D263">
        <v>10</v>
      </c>
      <c r="E263">
        <v>2</v>
      </c>
      <c r="F263">
        <v>8</v>
      </c>
      <c r="G263">
        <v>0</v>
      </c>
      <c r="H263">
        <v>0.8</v>
      </c>
      <c r="I263">
        <f>1-raw[[#This Row],[outbound_loss]]</f>
        <v>0.19999999999999996</v>
      </c>
      <c r="J263">
        <f>IF(AND(raw[[#This Row],[outbound_loss]]=0, raw[[#This Row],[total_matches]] &lt; 3), 0.15, raw[[#This Row],[outbound_loss]])</f>
        <v>0.8</v>
      </c>
      <c r="K263">
        <f>IF(AND(raw[[#This Row],[inbound_win]]=1, raw[[#This Row],[total_matches]] &lt; 3), 0.85, raw[[#This Row],[inbound_win]])</f>
        <v>0.19999999999999996</v>
      </c>
      <c r="L263">
        <f>raw[[#This Row],[ol2]]*raw[[#This Row],[total_matches]]</f>
        <v>8</v>
      </c>
      <c r="M263">
        <f>_xlfn.XLOOKUP(raw[[#This Row],[opponent]],Table4[Row Labels],Table4[Team loss weight],0) * raw[[#This Row],[inbound_win]]</f>
        <v>7.2017353579175705</v>
      </c>
      <c r="N263">
        <f>_xlfn.XLOOKUP(raw[[#This Row],[team]],Table4[Row Labels],Table4[Team loss weight],0) * raw[[#This Row],[outbound_loss]]</f>
        <v>11.452282157676349</v>
      </c>
      <c r="O263">
        <f>raw[[#This Row],[cum_weight_add]]-raw[[#This Row],[cum_weight_loss]]</f>
        <v>-4.2505467997587782</v>
      </c>
    </row>
    <row r="264" spans="1:15" x14ac:dyDescent="0.3">
      <c r="A264" t="s">
        <v>35</v>
      </c>
      <c r="B264" t="s">
        <v>2</v>
      </c>
      <c r="C264" t="str">
        <f>_xlfn.CONCAT(raw[[#This Row],[team]],raw[[#This Row],[opponent]])</f>
        <v>ZimbabwePakistan</v>
      </c>
      <c r="D264">
        <v>21</v>
      </c>
      <c r="E264">
        <v>2</v>
      </c>
      <c r="F264">
        <v>18</v>
      </c>
      <c r="G264">
        <v>1</v>
      </c>
      <c r="H264">
        <v>0.86</v>
      </c>
      <c r="I264">
        <f>1-raw[[#This Row],[outbound_loss]]</f>
        <v>0.14000000000000001</v>
      </c>
      <c r="J264">
        <f>IF(AND(raw[[#This Row],[outbound_loss]]=0, raw[[#This Row],[total_matches]] &lt; 3), 0.15, raw[[#This Row],[outbound_loss]])</f>
        <v>0.86</v>
      </c>
      <c r="K264">
        <f>IF(AND(raw[[#This Row],[inbound_win]]=1, raw[[#This Row],[total_matches]] &lt; 3), 0.85, raw[[#This Row],[inbound_win]])</f>
        <v>0.14000000000000001</v>
      </c>
      <c r="L264">
        <f>raw[[#This Row],[ol2]]*raw[[#This Row],[total_matches]]</f>
        <v>18.059999999999999</v>
      </c>
      <c r="M264">
        <f>_xlfn.XLOOKUP(raw[[#This Row],[opponent]],Table4[Row Labels],Table4[Team loss weight],0) * raw[[#This Row],[inbound_win]]</f>
        <v>4.9817518248175201</v>
      </c>
      <c r="N264">
        <f>_xlfn.XLOOKUP(raw[[#This Row],[team]],Table4[Row Labels],Table4[Team loss weight],0) * raw[[#This Row],[outbound_loss]]</f>
        <v>12.311203319502074</v>
      </c>
      <c r="O264">
        <f>raw[[#This Row],[cum_weight_add]]-raw[[#This Row],[cum_weight_loss]]</f>
        <v>-7.3294514946845535</v>
      </c>
    </row>
    <row r="265" spans="1:15" x14ac:dyDescent="0.3">
      <c r="A265" t="s">
        <v>35</v>
      </c>
      <c r="B265" t="s">
        <v>32</v>
      </c>
      <c r="C265" t="str">
        <f>_xlfn.CONCAT(raw[[#This Row],[team]],raw[[#This Row],[opponent]])</f>
        <v>ZimbabweScotland</v>
      </c>
      <c r="D265">
        <v>3</v>
      </c>
      <c r="E265">
        <v>1</v>
      </c>
      <c r="F265">
        <v>1</v>
      </c>
      <c r="G265">
        <v>1</v>
      </c>
      <c r="H265">
        <v>0.33</v>
      </c>
      <c r="I265">
        <f>1-raw[[#This Row],[outbound_loss]]</f>
        <v>0.66999999999999993</v>
      </c>
      <c r="J265">
        <f>IF(AND(raw[[#This Row],[outbound_loss]]=0, raw[[#This Row],[total_matches]] &lt; 3), 0.15, raw[[#This Row],[outbound_loss]])</f>
        <v>0.33</v>
      </c>
      <c r="K265">
        <f>IF(AND(raw[[#This Row],[inbound_win]]=1, raw[[#This Row],[total_matches]] &lt; 3), 0.85, raw[[#This Row],[inbound_win]])</f>
        <v>0.66999999999999993</v>
      </c>
      <c r="L265">
        <f>raw[[#This Row],[ol2]]*raw[[#This Row],[total_matches]]</f>
        <v>0.99</v>
      </c>
      <c r="M265">
        <f>_xlfn.XLOOKUP(raw[[#This Row],[opponent]],Table4[Row Labels],Table4[Team loss weight],0) * raw[[#This Row],[inbound_win]]</f>
        <v>2.6823843416370101</v>
      </c>
      <c r="N265">
        <f>_xlfn.XLOOKUP(raw[[#This Row],[team]],Table4[Row Labels],Table4[Team loss weight],0) * raw[[#This Row],[outbound_loss]]</f>
        <v>4.7240663900414939</v>
      </c>
      <c r="O265">
        <f>raw[[#This Row],[cum_weight_add]]-raw[[#This Row],[cum_weight_loss]]</f>
        <v>-2.0416820484044838</v>
      </c>
    </row>
    <row r="266" spans="1:15" x14ac:dyDescent="0.3">
      <c r="A266" t="s">
        <v>35</v>
      </c>
      <c r="B266" t="s">
        <v>4</v>
      </c>
      <c r="C266" t="str">
        <f>_xlfn.CONCAT(raw[[#This Row],[team]],raw[[#This Row],[opponent]])</f>
        <v>ZimbabweSouth Africa</v>
      </c>
      <c r="D266">
        <v>9</v>
      </c>
      <c r="E266">
        <v>0</v>
      </c>
      <c r="F266">
        <v>9</v>
      </c>
      <c r="G266">
        <v>0</v>
      </c>
      <c r="H266">
        <v>1</v>
      </c>
      <c r="I266">
        <f>1-raw[[#This Row],[outbound_loss]]</f>
        <v>0</v>
      </c>
      <c r="J266">
        <f>IF(AND(raw[[#This Row],[outbound_loss]]=0, raw[[#This Row],[total_matches]] &lt; 3), 0.15, raw[[#This Row],[outbound_loss]])</f>
        <v>1</v>
      </c>
      <c r="K266">
        <f>IF(AND(raw[[#This Row],[inbound_win]]=1, raw[[#This Row],[total_matches]] &lt; 3), 0.85, raw[[#This Row],[inbound_win]])</f>
        <v>0</v>
      </c>
      <c r="L266">
        <f>raw[[#This Row],[ol2]]*raw[[#This Row],[total_matches]]</f>
        <v>9</v>
      </c>
      <c r="M266">
        <f>_xlfn.XLOOKUP(raw[[#This Row],[opponent]],Table4[Row Labels],Table4[Team loss weight],0) * raw[[#This Row],[inbound_win]]</f>
        <v>0</v>
      </c>
      <c r="N266">
        <f>_xlfn.XLOOKUP(raw[[#This Row],[team]],Table4[Row Labels],Table4[Team loss weight],0) * raw[[#This Row],[outbound_loss]]</f>
        <v>14.315352697095435</v>
      </c>
      <c r="O266">
        <f>raw[[#This Row],[cum_weight_add]]-raw[[#This Row],[cum_weight_loss]]</f>
        <v>-14.315352697095435</v>
      </c>
    </row>
    <row r="267" spans="1:15" x14ac:dyDescent="0.3">
      <c r="A267" t="s">
        <v>35</v>
      </c>
      <c r="B267" t="s">
        <v>33</v>
      </c>
      <c r="C267" t="str">
        <f>_xlfn.CONCAT(raw[[#This Row],[team]],raw[[#This Row],[opponent]])</f>
        <v>ZimbabweSri Lanka</v>
      </c>
      <c r="D267">
        <v>10</v>
      </c>
      <c r="E267">
        <v>4</v>
      </c>
      <c r="F267">
        <v>6</v>
      </c>
      <c r="G267">
        <v>0</v>
      </c>
      <c r="H267">
        <v>0.6</v>
      </c>
      <c r="I267">
        <f>1-raw[[#This Row],[outbound_loss]]</f>
        <v>0.4</v>
      </c>
      <c r="J267">
        <f>IF(AND(raw[[#This Row],[outbound_loss]]=0, raw[[#This Row],[total_matches]] &lt; 3), 0.15, raw[[#This Row],[outbound_loss]])</f>
        <v>0.6</v>
      </c>
      <c r="K267">
        <f>IF(AND(raw[[#This Row],[inbound_win]]=1, raw[[#This Row],[total_matches]] &lt; 3), 0.85, raw[[#This Row],[inbound_win]])</f>
        <v>0.4</v>
      </c>
      <c r="L267">
        <f>raw[[#This Row],[ol2]]*raw[[#This Row],[total_matches]]</f>
        <v>6</v>
      </c>
      <c r="M267">
        <f>_xlfn.XLOOKUP(raw[[#This Row],[opponent]],Table4[Row Labels],Table4[Team loss weight],0) * raw[[#This Row],[inbound_win]]</f>
        <v>16.263736263736259</v>
      </c>
      <c r="N267">
        <f>_xlfn.XLOOKUP(raw[[#This Row],[team]],Table4[Row Labels],Table4[Team loss weight],0) * raw[[#This Row],[outbound_loss]]</f>
        <v>8.5892116182572611</v>
      </c>
      <c r="O267">
        <f>raw[[#This Row],[cum_weight_add]]-raw[[#This Row],[cum_weight_loss]]</f>
        <v>7.6745246454789982</v>
      </c>
    </row>
    <row r="268" spans="1:15" x14ac:dyDescent="0.3">
      <c r="A268" t="s">
        <v>35</v>
      </c>
      <c r="B268" t="s">
        <v>34</v>
      </c>
      <c r="C268" t="str">
        <f>_xlfn.CONCAT(raw[[#This Row],[team]],raw[[#This Row],[opponent]])</f>
        <v>ZimbabweUnited Arab Emirates</v>
      </c>
      <c r="D268">
        <v>5</v>
      </c>
      <c r="E268">
        <v>4</v>
      </c>
      <c r="F268">
        <v>1</v>
      </c>
      <c r="G268">
        <v>0</v>
      </c>
      <c r="H268">
        <v>0.2</v>
      </c>
      <c r="I268">
        <f>1-raw[[#This Row],[outbound_loss]]</f>
        <v>0.8</v>
      </c>
      <c r="J268">
        <f>IF(AND(raw[[#This Row],[outbound_loss]]=0, raw[[#This Row],[total_matches]] &lt; 3), 0.15, raw[[#This Row],[outbound_loss]])</f>
        <v>0.2</v>
      </c>
      <c r="K268">
        <f>IF(AND(raw[[#This Row],[inbound_win]]=1, raw[[#This Row],[total_matches]] &lt; 3), 0.85, raw[[#This Row],[inbound_win]])</f>
        <v>0.8</v>
      </c>
      <c r="L268">
        <f>raw[[#This Row],[ol2]]*raw[[#This Row],[total_matches]]</f>
        <v>1</v>
      </c>
      <c r="M268">
        <f>_xlfn.XLOOKUP(raw[[#This Row],[opponent]],Table4[Row Labels],Table4[Team loss weight],0) * raw[[#This Row],[inbound_win]]</f>
        <v>3.3005893909626716</v>
      </c>
      <c r="N268">
        <f>_xlfn.XLOOKUP(raw[[#This Row],[team]],Table4[Row Labels],Table4[Team loss weight],0) * raw[[#This Row],[outbound_loss]]</f>
        <v>2.8630705394190872</v>
      </c>
      <c r="O268">
        <f>raw[[#This Row],[cum_weight_add]]-raw[[#This Row],[cum_weight_loss]]</f>
        <v>0.43751885154358439</v>
      </c>
    </row>
    <row r="269" spans="1:15" x14ac:dyDescent="0.3">
      <c r="A269" t="s">
        <v>35</v>
      </c>
      <c r="B269" t="s">
        <v>6</v>
      </c>
      <c r="C269" t="str">
        <f>_xlfn.CONCAT(raw[[#This Row],[team]],raw[[#This Row],[opponent]])</f>
        <v>ZimbabweWest Indies</v>
      </c>
      <c r="D269">
        <v>6</v>
      </c>
      <c r="E269">
        <v>1</v>
      </c>
      <c r="F269">
        <v>4</v>
      </c>
      <c r="G269">
        <v>1</v>
      </c>
      <c r="H269">
        <v>0.67</v>
      </c>
      <c r="I269">
        <f>1-raw[[#This Row],[outbound_loss]]</f>
        <v>0.32999999999999996</v>
      </c>
      <c r="J269">
        <f>IF(AND(raw[[#This Row],[outbound_loss]]=0, raw[[#This Row],[total_matches]] &lt; 3), 0.15, raw[[#This Row],[outbound_loss]])</f>
        <v>0.67</v>
      </c>
      <c r="K269">
        <f>IF(AND(raw[[#This Row],[inbound_win]]=1, raw[[#This Row],[total_matches]] &lt; 3), 0.85, raw[[#This Row],[inbound_win]])</f>
        <v>0.32999999999999996</v>
      </c>
      <c r="L269">
        <f>raw[[#This Row],[ol2]]*raw[[#This Row],[total_matches]]</f>
        <v>4.0200000000000005</v>
      </c>
      <c r="M269">
        <f>_xlfn.XLOOKUP(raw[[#This Row],[opponent]],Table4[Row Labels],Table4[Team loss weight],0) * raw[[#This Row],[inbound_win]]</f>
        <v>8.6533333333333324</v>
      </c>
      <c r="N269">
        <f>_xlfn.XLOOKUP(raw[[#This Row],[team]],Table4[Row Labels],Table4[Team loss weight],0) * raw[[#This Row],[outbound_loss]]</f>
        <v>9.5912863070539416</v>
      </c>
      <c r="O269">
        <f>raw[[#This Row],[cum_weight_add]]-raw[[#This Row],[cum_weight_loss]]</f>
        <v>-0.93795297372060915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ABF9-2893-405A-80EE-293613E5C3E0}">
  <dimension ref="A1:N15"/>
  <sheetViews>
    <sheetView workbookViewId="0">
      <selection activeCell="A5" sqref="A5"/>
    </sheetView>
  </sheetViews>
  <sheetFormatPr defaultRowHeight="14.4" x14ac:dyDescent="0.3"/>
  <cols>
    <col min="2" max="2" width="11.21875" customWidth="1"/>
    <col min="3" max="3" width="14.88671875" customWidth="1"/>
    <col min="7" max="7" width="15.44140625" customWidth="1"/>
    <col min="8" max="8" width="14" customWidth="1"/>
    <col min="12" max="12" width="17.44140625" customWidth="1"/>
    <col min="13" max="13" width="17.33203125" customWidth="1"/>
    <col min="14" max="14" width="20.33203125" customWidth="1"/>
  </cols>
  <sheetData>
    <row r="1" spans="1:14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43</v>
      </c>
      <c r="H1" t="s">
        <v>44</v>
      </c>
      <c r="I1" t="s">
        <v>45</v>
      </c>
      <c r="J1" t="s">
        <v>46</v>
      </c>
      <c r="K1" t="s">
        <v>52</v>
      </c>
      <c r="L1" t="s">
        <v>57</v>
      </c>
      <c r="M1" t="s">
        <v>58</v>
      </c>
      <c r="N1" t="s">
        <v>59</v>
      </c>
    </row>
    <row r="2" spans="1:14" x14ac:dyDescent="0.3">
      <c r="A2" t="s">
        <v>1</v>
      </c>
      <c r="B2" t="s">
        <v>35</v>
      </c>
      <c r="C2">
        <v>3</v>
      </c>
      <c r="D2">
        <v>2</v>
      </c>
      <c r="E2">
        <v>1</v>
      </c>
      <c r="F2">
        <v>0</v>
      </c>
      <c r="G2">
        <v>0.33</v>
      </c>
      <c r="H2">
        <v>0.66999999999999993</v>
      </c>
      <c r="I2">
        <v>0.33</v>
      </c>
      <c r="J2">
        <v>0.66999999999999993</v>
      </c>
      <c r="K2">
        <v>0.99</v>
      </c>
      <c r="L2">
        <v>9.5912863070539398</v>
      </c>
      <c r="M2">
        <v>17.167115902964962</v>
      </c>
      <c r="N2">
        <v>-7.5758295959110225</v>
      </c>
    </row>
    <row r="3" spans="1:14" x14ac:dyDescent="0.3">
      <c r="A3" t="s">
        <v>1</v>
      </c>
      <c r="B3" t="s">
        <v>6</v>
      </c>
      <c r="C3">
        <v>15</v>
      </c>
      <c r="D3">
        <v>11</v>
      </c>
      <c r="E3">
        <v>3</v>
      </c>
      <c r="F3">
        <v>1</v>
      </c>
      <c r="G3">
        <v>0.2</v>
      </c>
      <c r="H3">
        <v>0.8</v>
      </c>
      <c r="I3">
        <v>0.2</v>
      </c>
      <c r="J3">
        <v>0.8</v>
      </c>
      <c r="K3">
        <v>3</v>
      </c>
      <c r="L3">
        <v>20.977777777777778</v>
      </c>
      <c r="M3">
        <v>10.404312668463612</v>
      </c>
      <c r="N3">
        <v>10.573465109314165</v>
      </c>
    </row>
    <row r="4" spans="1:14" x14ac:dyDescent="0.3">
      <c r="A4" t="s">
        <v>1</v>
      </c>
      <c r="B4" t="s">
        <v>33</v>
      </c>
      <c r="C4">
        <v>24</v>
      </c>
      <c r="D4">
        <v>14</v>
      </c>
      <c r="E4">
        <v>10</v>
      </c>
      <c r="F4">
        <v>0</v>
      </c>
      <c r="G4">
        <v>0.42</v>
      </c>
      <c r="H4">
        <v>0.58000000000000007</v>
      </c>
      <c r="I4">
        <v>0.42</v>
      </c>
      <c r="J4">
        <v>0.58000000000000007</v>
      </c>
      <c r="K4">
        <v>10.08</v>
      </c>
      <c r="L4">
        <v>23.58241758241758</v>
      </c>
      <c r="M4">
        <v>21.849056603773583</v>
      </c>
      <c r="N4">
        <v>1.7333609786439972</v>
      </c>
    </row>
    <row r="5" spans="1:14" x14ac:dyDescent="0.3">
      <c r="A5" t="s">
        <v>1</v>
      </c>
      <c r="B5" t="s">
        <v>4</v>
      </c>
      <c r="C5">
        <v>25</v>
      </c>
      <c r="D5">
        <v>9</v>
      </c>
      <c r="E5">
        <v>16</v>
      </c>
      <c r="F5">
        <v>0</v>
      </c>
      <c r="G5">
        <v>0.64</v>
      </c>
      <c r="H5">
        <v>0.36</v>
      </c>
      <c r="I5">
        <v>0.64</v>
      </c>
      <c r="J5">
        <v>0.36</v>
      </c>
      <c r="K5">
        <v>16</v>
      </c>
      <c r="L5">
        <v>16.285714285714285</v>
      </c>
      <c r="M5">
        <v>33.293800539083563</v>
      </c>
      <c r="N5">
        <v>-17.008086253369278</v>
      </c>
    </row>
    <row r="6" spans="1:14" x14ac:dyDescent="0.3">
      <c r="A6" t="s">
        <v>1</v>
      </c>
      <c r="B6" t="s">
        <v>32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0.15</v>
      </c>
      <c r="J6">
        <v>0.85</v>
      </c>
      <c r="K6">
        <v>0.15</v>
      </c>
      <c r="L6">
        <v>4.0035587188612096</v>
      </c>
      <c r="M6">
        <v>0</v>
      </c>
      <c r="N6">
        <v>4.0035587188612096</v>
      </c>
    </row>
    <row r="7" spans="1:14" x14ac:dyDescent="0.3">
      <c r="A7" t="s">
        <v>1</v>
      </c>
      <c r="B7" t="s">
        <v>2</v>
      </c>
      <c r="C7">
        <v>19</v>
      </c>
      <c r="D7">
        <v>16</v>
      </c>
      <c r="E7">
        <v>3</v>
      </c>
      <c r="F7">
        <v>0</v>
      </c>
      <c r="G7">
        <v>0.16</v>
      </c>
      <c r="H7">
        <v>0.84</v>
      </c>
      <c r="I7">
        <v>0.16</v>
      </c>
      <c r="J7">
        <v>0.84</v>
      </c>
      <c r="K7">
        <v>3.04</v>
      </c>
      <c r="L7">
        <v>29.890510948905117</v>
      </c>
      <c r="M7">
        <v>8.3234501347708907</v>
      </c>
      <c r="N7">
        <v>21.567060814134226</v>
      </c>
    </row>
    <row r="8" spans="1:14" x14ac:dyDescent="0.3">
      <c r="A8" t="s">
        <v>1</v>
      </c>
      <c r="B8" t="s">
        <v>3</v>
      </c>
      <c r="C8">
        <v>13</v>
      </c>
      <c r="D8">
        <v>8</v>
      </c>
      <c r="E8">
        <v>5</v>
      </c>
      <c r="F8">
        <v>0</v>
      </c>
      <c r="G8">
        <v>0.38</v>
      </c>
      <c r="H8">
        <v>0.62</v>
      </c>
      <c r="I8">
        <v>0.38</v>
      </c>
      <c r="J8">
        <v>0.62</v>
      </c>
      <c r="K8">
        <v>4.9400000000000004</v>
      </c>
      <c r="L8">
        <v>22.325379609544473</v>
      </c>
      <c r="M8">
        <v>19.768194070080863</v>
      </c>
      <c r="N8">
        <v>2.5571855394636103</v>
      </c>
    </row>
    <row r="9" spans="1:14" x14ac:dyDescent="0.3">
      <c r="A9" t="s">
        <v>1</v>
      </c>
      <c r="B9" t="s">
        <v>37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0.15</v>
      </c>
      <c r="J9">
        <v>0.85</v>
      </c>
      <c r="K9">
        <v>0.15</v>
      </c>
      <c r="L9">
        <v>1.5384615384615383</v>
      </c>
      <c r="M9">
        <v>0</v>
      </c>
      <c r="N9">
        <v>1.5384615384615383</v>
      </c>
    </row>
    <row r="10" spans="1:14" x14ac:dyDescent="0.3">
      <c r="A10" t="s">
        <v>1</v>
      </c>
      <c r="B10" t="s">
        <v>30</v>
      </c>
      <c r="C10">
        <v>2</v>
      </c>
      <c r="D10">
        <v>2</v>
      </c>
      <c r="E10">
        <v>0</v>
      </c>
      <c r="F10">
        <v>0</v>
      </c>
      <c r="G10">
        <v>0</v>
      </c>
      <c r="H10">
        <v>1</v>
      </c>
      <c r="I10">
        <v>0.15</v>
      </c>
      <c r="J10">
        <v>0.85</v>
      </c>
      <c r="K10">
        <v>0.3</v>
      </c>
      <c r="L10">
        <v>8.4210526315789469</v>
      </c>
      <c r="M10">
        <v>0</v>
      </c>
      <c r="N10">
        <v>8.4210526315789469</v>
      </c>
    </row>
    <row r="11" spans="1:14" x14ac:dyDescent="0.3">
      <c r="A11" t="s">
        <v>1</v>
      </c>
      <c r="B11" t="s">
        <v>0</v>
      </c>
      <c r="C11">
        <v>37</v>
      </c>
      <c r="D11">
        <v>19</v>
      </c>
      <c r="E11">
        <v>18</v>
      </c>
      <c r="F11">
        <v>0</v>
      </c>
      <c r="G11">
        <v>0.49</v>
      </c>
      <c r="H11">
        <v>0.51</v>
      </c>
      <c r="I11">
        <v>0.49</v>
      </c>
      <c r="J11">
        <v>0.51</v>
      </c>
      <c r="K11">
        <v>18.13</v>
      </c>
      <c r="L11">
        <v>32.827586206896555</v>
      </c>
      <c r="M11">
        <v>25.490566037735849</v>
      </c>
      <c r="N11">
        <v>7.3370201691607058</v>
      </c>
    </row>
    <row r="12" spans="1:14" x14ac:dyDescent="0.3">
      <c r="A12" t="s">
        <v>1</v>
      </c>
      <c r="B12" t="s">
        <v>5</v>
      </c>
      <c r="C12">
        <v>45</v>
      </c>
      <c r="D12">
        <v>23</v>
      </c>
      <c r="E12">
        <v>22</v>
      </c>
      <c r="F12">
        <v>0</v>
      </c>
      <c r="G12">
        <v>0.49</v>
      </c>
      <c r="H12">
        <v>0.51</v>
      </c>
      <c r="I12">
        <v>0.49</v>
      </c>
      <c r="J12">
        <v>0.51</v>
      </c>
      <c r="K12">
        <v>22.05</v>
      </c>
      <c r="L12">
        <v>26.568062827225134</v>
      </c>
      <c r="M12">
        <v>25.490566037735849</v>
      </c>
      <c r="N12">
        <v>1.0774967894892846</v>
      </c>
    </row>
    <row r="13" spans="1:14" x14ac:dyDescent="0.3">
      <c r="A13" t="s">
        <v>1</v>
      </c>
      <c r="B13" t="s">
        <v>36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0.15</v>
      </c>
      <c r="J13">
        <v>0.85</v>
      </c>
      <c r="K13">
        <v>0.15</v>
      </c>
      <c r="L13">
        <v>1.411764705882353</v>
      </c>
      <c r="M13">
        <v>0</v>
      </c>
      <c r="N13">
        <v>1.411764705882353</v>
      </c>
    </row>
    <row r="14" spans="1:14" x14ac:dyDescent="0.3">
      <c r="A14" t="s">
        <v>1</v>
      </c>
      <c r="B14" t="s">
        <v>28</v>
      </c>
      <c r="C14">
        <v>4</v>
      </c>
      <c r="D14">
        <v>4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21.111111111111111</v>
      </c>
      <c r="M14">
        <v>0</v>
      </c>
      <c r="N14">
        <v>21.111111111111111</v>
      </c>
    </row>
    <row r="15" spans="1:14" x14ac:dyDescent="0.3">
      <c r="A15" t="s">
        <v>1</v>
      </c>
      <c r="B15" t="s">
        <v>27</v>
      </c>
      <c r="C15">
        <v>3</v>
      </c>
      <c r="D15">
        <v>3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8.1415929203539825</v>
      </c>
      <c r="M15">
        <v>0</v>
      </c>
      <c r="N15">
        <v>8.1415929203539825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F53B-17F5-44B6-84DA-E5152411F0B8}">
  <dimension ref="A3:F27"/>
  <sheetViews>
    <sheetView workbookViewId="0">
      <selection activeCell="A16" sqref="A16"/>
    </sheetView>
  </sheetViews>
  <sheetFormatPr defaultRowHeight="14.4" x14ac:dyDescent="0.3"/>
  <cols>
    <col min="1" max="1" width="21.5546875" bestFit="1" customWidth="1"/>
    <col min="2" max="2" width="10" bestFit="1" customWidth="1"/>
    <col min="3" max="3" width="10.33203125" bestFit="1" customWidth="1"/>
    <col min="4" max="4" width="17.33203125" bestFit="1" customWidth="1"/>
    <col min="5" max="5" width="19.6640625" bestFit="1" customWidth="1"/>
    <col min="6" max="6" width="25.21875" bestFit="1" customWidth="1"/>
  </cols>
  <sheetData>
    <row r="3" spans="1:6" x14ac:dyDescent="0.3">
      <c r="A3" s="2" t="s">
        <v>47</v>
      </c>
      <c r="B3" t="s">
        <v>49</v>
      </c>
      <c r="C3" t="s">
        <v>50</v>
      </c>
      <c r="D3" t="s">
        <v>51</v>
      </c>
      <c r="E3" t="s">
        <v>54</v>
      </c>
      <c r="F3" t="s">
        <v>60</v>
      </c>
    </row>
    <row r="4" spans="1:6" x14ac:dyDescent="0.3">
      <c r="A4" s="3" t="s">
        <v>27</v>
      </c>
      <c r="B4">
        <v>11.299999999999999</v>
      </c>
      <c r="C4">
        <v>3.7</v>
      </c>
      <c r="D4">
        <v>15</v>
      </c>
      <c r="E4">
        <v>92</v>
      </c>
      <c r="F4">
        <v>-24.373373754356919</v>
      </c>
    </row>
    <row r="5" spans="1:6" x14ac:dyDescent="0.3">
      <c r="A5" s="3" t="s">
        <v>1</v>
      </c>
      <c r="B5">
        <v>3.71</v>
      </c>
      <c r="C5">
        <v>10.29</v>
      </c>
      <c r="D5">
        <v>14</v>
      </c>
      <c r="E5">
        <v>193</v>
      </c>
      <c r="F5">
        <v>64.889215177174833</v>
      </c>
    </row>
    <row r="6" spans="1:6" x14ac:dyDescent="0.3">
      <c r="A6" s="3" t="s">
        <v>28</v>
      </c>
      <c r="B6">
        <v>6.3</v>
      </c>
      <c r="C6">
        <v>6.7</v>
      </c>
      <c r="D6">
        <v>13</v>
      </c>
      <c r="E6">
        <v>133</v>
      </c>
      <c r="F6">
        <v>9.7016557940650916</v>
      </c>
    </row>
    <row r="7" spans="1:6" x14ac:dyDescent="0.3">
      <c r="A7" s="3" t="s">
        <v>36</v>
      </c>
      <c r="B7">
        <v>8.5</v>
      </c>
      <c r="C7">
        <v>0.5</v>
      </c>
      <c r="D7">
        <v>9</v>
      </c>
      <c r="E7">
        <v>12</v>
      </c>
      <c r="F7">
        <v>-11.230769230769232</v>
      </c>
    </row>
    <row r="8" spans="1:6" x14ac:dyDescent="0.3">
      <c r="A8" s="3" t="s">
        <v>5</v>
      </c>
      <c r="B8">
        <v>3.82</v>
      </c>
      <c r="C8">
        <v>8.18</v>
      </c>
      <c r="D8">
        <v>12</v>
      </c>
      <c r="E8">
        <v>199</v>
      </c>
      <c r="F8">
        <v>31.641334527306807</v>
      </c>
    </row>
    <row r="9" spans="1:6" x14ac:dyDescent="0.3">
      <c r="A9" s="3" t="s">
        <v>29</v>
      </c>
      <c r="B9">
        <v>4.8899999999999997</v>
      </c>
      <c r="C9">
        <v>2.11</v>
      </c>
      <c r="D9">
        <v>7</v>
      </c>
      <c r="E9">
        <v>15</v>
      </c>
      <c r="F9">
        <v>-2.0729655824332429</v>
      </c>
    </row>
    <row r="10" spans="1:6" x14ac:dyDescent="0.3">
      <c r="A10" s="3" t="s">
        <v>0</v>
      </c>
      <c r="B10">
        <v>3.4799999999999995</v>
      </c>
      <c r="C10">
        <v>10.52</v>
      </c>
      <c r="D10">
        <v>14</v>
      </c>
      <c r="E10">
        <v>224</v>
      </c>
      <c r="F10">
        <v>45.973708876531475</v>
      </c>
    </row>
    <row r="11" spans="1:6" x14ac:dyDescent="0.3">
      <c r="A11" s="3" t="s">
        <v>30</v>
      </c>
      <c r="B11">
        <v>10.450000000000001</v>
      </c>
      <c r="C11">
        <v>6.5500000000000007</v>
      </c>
      <c r="D11">
        <v>17</v>
      </c>
      <c r="E11">
        <v>88</v>
      </c>
      <c r="F11">
        <v>-34.408574663303789</v>
      </c>
    </row>
    <row r="12" spans="1:6" x14ac:dyDescent="0.3">
      <c r="A12" s="3" t="s">
        <v>37</v>
      </c>
      <c r="B12">
        <v>7.15</v>
      </c>
      <c r="C12">
        <v>1.85</v>
      </c>
      <c r="D12">
        <v>9</v>
      </c>
      <c r="E12">
        <v>11</v>
      </c>
      <c r="F12">
        <v>-4.196017366772308</v>
      </c>
    </row>
    <row r="13" spans="1:6" x14ac:dyDescent="0.3">
      <c r="A13" s="3" t="s">
        <v>39</v>
      </c>
      <c r="B13">
        <v>2.2999999999999998</v>
      </c>
      <c r="C13">
        <v>1.7</v>
      </c>
      <c r="D13">
        <v>4</v>
      </c>
      <c r="E13">
        <v>7</v>
      </c>
      <c r="F13">
        <v>1.888890877739394</v>
      </c>
    </row>
    <row r="14" spans="1:6" x14ac:dyDescent="0.3">
      <c r="A14" s="3" t="s">
        <v>42</v>
      </c>
      <c r="B14">
        <v>1.65</v>
      </c>
      <c r="C14">
        <v>1.35</v>
      </c>
      <c r="D14">
        <v>3</v>
      </c>
      <c r="E14">
        <v>8</v>
      </c>
      <c r="F14">
        <v>-1.3759930886791176</v>
      </c>
    </row>
    <row r="15" spans="1:6" x14ac:dyDescent="0.3">
      <c r="A15" s="3" t="s">
        <v>31</v>
      </c>
      <c r="B15">
        <v>8.4500000000000011</v>
      </c>
      <c r="C15">
        <v>2.5499999999999998</v>
      </c>
      <c r="D15">
        <v>11</v>
      </c>
      <c r="E15">
        <v>14</v>
      </c>
      <c r="F15">
        <v>10.614272453509287</v>
      </c>
    </row>
    <row r="16" spans="1:6" x14ac:dyDescent="0.3">
      <c r="A16" s="3" t="s">
        <v>3</v>
      </c>
      <c r="B16">
        <v>4.6099999999999994</v>
      </c>
      <c r="C16">
        <v>9.39</v>
      </c>
      <c r="D16">
        <v>14</v>
      </c>
      <c r="E16">
        <v>166</v>
      </c>
      <c r="F16">
        <v>73.289684093611598</v>
      </c>
    </row>
    <row r="17" spans="1:6" x14ac:dyDescent="0.3">
      <c r="A17" s="3" t="s">
        <v>40</v>
      </c>
      <c r="B17">
        <v>2.0999999999999996</v>
      </c>
      <c r="C17">
        <v>3.9000000000000004</v>
      </c>
      <c r="D17">
        <v>6</v>
      </c>
      <c r="E17">
        <v>11</v>
      </c>
      <c r="F17">
        <v>9.6904760655557052</v>
      </c>
    </row>
    <row r="18" spans="1:6" x14ac:dyDescent="0.3">
      <c r="A18" s="3" t="s">
        <v>2</v>
      </c>
      <c r="B18">
        <v>5.4799999999999986</v>
      </c>
      <c r="C18">
        <v>10.52</v>
      </c>
      <c r="D18">
        <v>16</v>
      </c>
      <c r="E18">
        <v>195</v>
      </c>
      <c r="F18">
        <v>2.6425621255225291</v>
      </c>
    </row>
    <row r="19" spans="1:6" x14ac:dyDescent="0.3">
      <c r="A19" s="3" t="s">
        <v>38</v>
      </c>
      <c r="B19">
        <v>6.9399999999999995</v>
      </c>
      <c r="C19">
        <v>1.06</v>
      </c>
      <c r="D19">
        <v>8</v>
      </c>
      <c r="E19">
        <v>19</v>
      </c>
      <c r="F19">
        <v>-15.146337292347384</v>
      </c>
    </row>
    <row r="20" spans="1:6" x14ac:dyDescent="0.3">
      <c r="A20" s="3" t="s">
        <v>32</v>
      </c>
      <c r="B20">
        <v>11.24</v>
      </c>
      <c r="C20">
        <v>6.76</v>
      </c>
      <c r="D20">
        <v>18</v>
      </c>
      <c r="E20">
        <v>45</v>
      </c>
      <c r="F20">
        <v>-13.021678151284911</v>
      </c>
    </row>
    <row r="21" spans="1:6" x14ac:dyDescent="0.3">
      <c r="A21" s="3" t="s">
        <v>4</v>
      </c>
      <c r="B21">
        <v>3.78</v>
      </c>
      <c r="C21">
        <v>9.2199999999999989</v>
      </c>
      <c r="D21">
        <v>13</v>
      </c>
      <c r="E21">
        <v>171</v>
      </c>
      <c r="F21">
        <v>69.903726181097284</v>
      </c>
    </row>
    <row r="22" spans="1:6" x14ac:dyDescent="0.3">
      <c r="A22" s="3" t="s">
        <v>33</v>
      </c>
      <c r="B22">
        <v>5.4600000000000009</v>
      </c>
      <c r="C22">
        <v>8.5399999999999991</v>
      </c>
      <c r="D22">
        <v>14</v>
      </c>
      <c r="E22">
        <v>222</v>
      </c>
      <c r="F22">
        <v>-25.334076028624295</v>
      </c>
    </row>
    <row r="23" spans="1:6" x14ac:dyDescent="0.3">
      <c r="A23" s="3" t="s">
        <v>34</v>
      </c>
      <c r="B23">
        <v>10.180000000000001</v>
      </c>
      <c r="C23">
        <v>3.8200000000000003</v>
      </c>
      <c r="D23">
        <v>14</v>
      </c>
      <c r="E23">
        <v>42</v>
      </c>
      <c r="F23">
        <v>-23.368512883322921</v>
      </c>
    </row>
    <row r="24" spans="1:6" x14ac:dyDescent="0.3">
      <c r="A24" s="3" t="s">
        <v>41</v>
      </c>
      <c r="B24">
        <v>3.13</v>
      </c>
      <c r="C24">
        <v>2.87</v>
      </c>
      <c r="D24">
        <v>6</v>
      </c>
      <c r="E24">
        <v>12</v>
      </c>
      <c r="F24">
        <v>0.15544805153925578</v>
      </c>
    </row>
    <row r="25" spans="1:6" x14ac:dyDescent="0.3">
      <c r="A25" s="3" t="s">
        <v>6</v>
      </c>
      <c r="B25">
        <v>6.75</v>
      </c>
      <c r="C25">
        <v>8.25</v>
      </c>
      <c r="D25">
        <v>15</v>
      </c>
      <c r="E25">
        <v>177</v>
      </c>
      <c r="F25">
        <v>-21.791792525621759</v>
      </c>
    </row>
    <row r="26" spans="1:6" x14ac:dyDescent="0.3">
      <c r="A26" s="3" t="s">
        <v>35</v>
      </c>
      <c r="B26">
        <v>9.64</v>
      </c>
      <c r="C26">
        <v>6.36</v>
      </c>
      <c r="D26">
        <v>16</v>
      </c>
      <c r="E26">
        <v>138</v>
      </c>
      <c r="F26">
        <v>-54.809637705672174</v>
      </c>
    </row>
    <row r="27" spans="1:6" x14ac:dyDescent="0.3">
      <c r="A27" s="3" t="s">
        <v>48</v>
      </c>
      <c r="B27">
        <v>141.31000000000012</v>
      </c>
      <c r="C27">
        <v>126.68999999999991</v>
      </c>
      <c r="D27">
        <v>268</v>
      </c>
      <c r="E27">
        <v>2194</v>
      </c>
      <c r="F27">
        <v>89.261245950465181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027D-BBEC-4801-BFBA-218D36FDD372}">
  <dimension ref="A1:H25"/>
  <sheetViews>
    <sheetView workbookViewId="0">
      <selection activeCell="F2" sqref="F2"/>
    </sheetView>
  </sheetViews>
  <sheetFormatPr defaultRowHeight="14.4" x14ac:dyDescent="0.3"/>
  <cols>
    <col min="1" max="1" width="12.21875" customWidth="1"/>
    <col min="2" max="2" width="11.88671875" customWidth="1"/>
    <col min="3" max="3" width="12.21875" customWidth="1"/>
    <col min="4" max="6" width="19" customWidth="1"/>
  </cols>
  <sheetData>
    <row r="1" spans="1:8" x14ac:dyDescent="0.3">
      <c r="A1" t="s">
        <v>47</v>
      </c>
      <c r="B1" t="s">
        <v>49</v>
      </c>
      <c r="C1" t="s">
        <v>50</v>
      </c>
      <c r="D1" t="s">
        <v>51</v>
      </c>
      <c r="E1" t="s">
        <v>55</v>
      </c>
      <c r="F1" t="s">
        <v>56</v>
      </c>
      <c r="G1" t="s">
        <v>8</v>
      </c>
      <c r="H1" t="s">
        <v>61</v>
      </c>
    </row>
    <row r="2" spans="1:8" x14ac:dyDescent="0.3">
      <c r="A2" t="s">
        <v>3</v>
      </c>
      <c r="B2">
        <v>4.6099999999999994</v>
      </c>
      <c r="C2">
        <v>9.39</v>
      </c>
      <c r="D2">
        <v>14</v>
      </c>
      <c r="E2">
        <v>166</v>
      </c>
      <c r="F2">
        <f>Table4[[#This Row],[Total matches played]]/Table4[[#This Row],[Sum of ol2]]</f>
        <v>36.008676789587859</v>
      </c>
      <c r="G2">
        <f>Table4[[#This Row],[Sum of iw2]]/Table4[[#This Row],[Sum of ol2]]</f>
        <v>2.0368763557483733</v>
      </c>
      <c r="H2">
        <v>73.289684093611598</v>
      </c>
    </row>
    <row r="3" spans="1:8" x14ac:dyDescent="0.3">
      <c r="A3" t="s">
        <v>4</v>
      </c>
      <c r="B3">
        <v>3.78</v>
      </c>
      <c r="C3">
        <v>9.2199999999999989</v>
      </c>
      <c r="D3">
        <v>13</v>
      </c>
      <c r="E3">
        <v>171</v>
      </c>
      <c r="F3">
        <f>Table4[[#This Row],[Total matches played]]/Table4[[#This Row],[Sum of ol2]]</f>
        <v>45.238095238095241</v>
      </c>
      <c r="G3">
        <f>Table4[[#This Row],[Sum of iw2]]/Table4[[#This Row],[Sum of ol2]]</f>
        <v>2.4391534391534391</v>
      </c>
      <c r="H3">
        <v>69.903726181097284</v>
      </c>
    </row>
    <row r="4" spans="1:8" x14ac:dyDescent="0.3">
      <c r="A4" t="s">
        <v>1</v>
      </c>
      <c r="B4">
        <v>3.71</v>
      </c>
      <c r="C4">
        <v>10.29</v>
      </c>
      <c r="D4">
        <v>14</v>
      </c>
      <c r="E4">
        <v>193</v>
      </c>
      <c r="F4">
        <f>Table4[[#This Row],[Total matches played]]/Table4[[#This Row],[Sum of ol2]]</f>
        <v>52.021563342318061</v>
      </c>
      <c r="G4">
        <f>Table4[[#This Row],[Sum of iw2]]/Table4[[#This Row],[Sum of ol2]]</f>
        <v>2.773584905660377</v>
      </c>
      <c r="H4">
        <v>64.889215177174833</v>
      </c>
    </row>
    <row r="5" spans="1:8" x14ac:dyDescent="0.3">
      <c r="A5" t="s">
        <v>0</v>
      </c>
      <c r="B5">
        <v>3.4799999999999995</v>
      </c>
      <c r="C5">
        <v>10.52</v>
      </c>
      <c r="D5">
        <v>14</v>
      </c>
      <c r="E5">
        <v>224</v>
      </c>
      <c r="F5">
        <f>Table4[[#This Row],[Total matches played]]/Table4[[#This Row],[Sum of ol2]]</f>
        <v>64.367816091954026</v>
      </c>
      <c r="G5">
        <f>Table4[[#This Row],[Sum of iw2]]/Table4[[#This Row],[Sum of ol2]]</f>
        <v>3.0229885057471266</v>
      </c>
      <c r="H5">
        <v>45.973708876531475</v>
      </c>
    </row>
    <row r="6" spans="1:8" x14ac:dyDescent="0.3">
      <c r="A6" t="s">
        <v>5</v>
      </c>
      <c r="B6">
        <v>3.82</v>
      </c>
      <c r="C6">
        <v>8.18</v>
      </c>
      <c r="D6">
        <v>12</v>
      </c>
      <c r="E6">
        <v>199</v>
      </c>
      <c r="F6">
        <f>Table4[[#This Row],[Total matches played]]/Table4[[#This Row],[Sum of ol2]]</f>
        <v>52.09424083769634</v>
      </c>
      <c r="G6">
        <f>Table4[[#This Row],[Sum of iw2]]/Table4[[#This Row],[Sum of ol2]]</f>
        <v>2.1413612565445028</v>
      </c>
      <c r="H6">
        <v>31.641334527306807</v>
      </c>
    </row>
    <row r="7" spans="1:8" x14ac:dyDescent="0.3">
      <c r="A7" t="s">
        <v>31</v>
      </c>
      <c r="B7">
        <v>8.4500000000000011</v>
      </c>
      <c r="C7">
        <v>2.5499999999999998</v>
      </c>
      <c r="D7">
        <v>11</v>
      </c>
      <c r="E7">
        <v>14</v>
      </c>
      <c r="F7">
        <f>Table4[[#This Row],[Total matches played]]/Table4[[#This Row],[Sum of ol2]]</f>
        <v>1.6568047337278105</v>
      </c>
      <c r="G7">
        <f>Table4[[#This Row],[Sum of iw2]]/Table4[[#This Row],[Sum of ol2]]</f>
        <v>0.30177514792899401</v>
      </c>
      <c r="H7">
        <v>10.614272453509287</v>
      </c>
    </row>
    <row r="8" spans="1:8" x14ac:dyDescent="0.3">
      <c r="A8" t="s">
        <v>28</v>
      </c>
      <c r="B8">
        <v>6.3</v>
      </c>
      <c r="C8">
        <v>6.7</v>
      </c>
      <c r="D8">
        <v>13</v>
      </c>
      <c r="E8">
        <v>133</v>
      </c>
      <c r="F8">
        <f>Table4[[#This Row],[Total matches played]]/Table4[[#This Row],[Sum of ol2]]</f>
        <v>21.111111111111111</v>
      </c>
      <c r="G8">
        <f>Table4[[#This Row],[Sum of iw2]]/Table4[[#This Row],[Sum of ol2]]</f>
        <v>1.0634920634920635</v>
      </c>
      <c r="H8">
        <v>9.7016557940650916</v>
      </c>
    </row>
    <row r="9" spans="1:8" x14ac:dyDescent="0.3">
      <c r="A9" t="s">
        <v>40</v>
      </c>
      <c r="B9">
        <v>2.0999999999999996</v>
      </c>
      <c r="C9">
        <v>3.9000000000000004</v>
      </c>
      <c r="D9">
        <v>6</v>
      </c>
      <c r="E9">
        <v>11</v>
      </c>
      <c r="F9">
        <f>Table4[[#This Row],[Total matches played]]/Table4[[#This Row],[Sum of ol2]]</f>
        <v>5.238095238095239</v>
      </c>
      <c r="G9">
        <f>Table4[[#This Row],[Sum of iw2]]/Table4[[#This Row],[Sum of ol2]]</f>
        <v>1.8571428571428577</v>
      </c>
      <c r="H9">
        <v>9.6904760655557052</v>
      </c>
    </row>
    <row r="10" spans="1:8" x14ac:dyDescent="0.3">
      <c r="A10" t="s">
        <v>2</v>
      </c>
      <c r="B10">
        <v>5.4799999999999986</v>
      </c>
      <c r="C10">
        <v>10.52</v>
      </c>
      <c r="D10">
        <v>16</v>
      </c>
      <c r="E10">
        <v>195</v>
      </c>
      <c r="F10">
        <f>Table4[[#This Row],[Total matches played]]/Table4[[#This Row],[Sum of ol2]]</f>
        <v>35.583941605839428</v>
      </c>
      <c r="G10">
        <f>Table4[[#This Row],[Sum of iw2]]/Table4[[#This Row],[Sum of ol2]]</f>
        <v>1.9197080291970807</v>
      </c>
      <c r="H10">
        <v>2.6425621255225291</v>
      </c>
    </row>
    <row r="11" spans="1:8" x14ac:dyDescent="0.3">
      <c r="A11" t="s">
        <v>39</v>
      </c>
      <c r="B11">
        <v>2.2999999999999998</v>
      </c>
      <c r="C11">
        <v>1.7</v>
      </c>
      <c r="D11">
        <v>4</v>
      </c>
      <c r="E11">
        <v>7</v>
      </c>
      <c r="F11">
        <f>Table4[[#This Row],[Total matches played]]/Table4[[#This Row],[Sum of ol2]]</f>
        <v>3.0434782608695654</v>
      </c>
      <c r="G11">
        <f>Table4[[#This Row],[Sum of iw2]]/Table4[[#This Row],[Sum of ol2]]</f>
        <v>0.73913043478260876</v>
      </c>
      <c r="H11">
        <v>1.888890877739394</v>
      </c>
    </row>
    <row r="12" spans="1:8" x14ac:dyDescent="0.3">
      <c r="A12" t="s">
        <v>41</v>
      </c>
      <c r="B12">
        <v>3.13</v>
      </c>
      <c r="C12">
        <v>2.87</v>
      </c>
      <c r="D12">
        <v>6</v>
      </c>
      <c r="E12">
        <v>12</v>
      </c>
      <c r="F12">
        <f>Table4[[#This Row],[Total matches played]]/Table4[[#This Row],[Sum of ol2]]</f>
        <v>3.8338658146964857</v>
      </c>
      <c r="G12">
        <f>Table4[[#This Row],[Sum of iw2]]/Table4[[#This Row],[Sum of ol2]]</f>
        <v>0.91693290734824284</v>
      </c>
      <c r="H12">
        <v>0.15544805153925578</v>
      </c>
    </row>
    <row r="13" spans="1:8" x14ac:dyDescent="0.3">
      <c r="A13" t="s">
        <v>42</v>
      </c>
      <c r="B13">
        <v>1.65</v>
      </c>
      <c r="C13">
        <v>1.35</v>
      </c>
      <c r="D13">
        <v>3</v>
      </c>
      <c r="E13">
        <v>8</v>
      </c>
      <c r="F13">
        <f>Table4[[#This Row],[Total matches played]]/Table4[[#This Row],[Sum of ol2]]</f>
        <v>4.8484848484848486</v>
      </c>
      <c r="G13">
        <f>Table4[[#This Row],[Sum of iw2]]/Table4[[#This Row],[Sum of ol2]]</f>
        <v>0.81818181818181823</v>
      </c>
      <c r="H13">
        <v>-1.3759930886791176</v>
      </c>
    </row>
    <row r="14" spans="1:8" x14ac:dyDescent="0.3">
      <c r="A14" t="s">
        <v>29</v>
      </c>
      <c r="B14">
        <v>4.8899999999999997</v>
      </c>
      <c r="C14">
        <v>2.11</v>
      </c>
      <c r="D14">
        <v>7</v>
      </c>
      <c r="E14">
        <v>15</v>
      </c>
      <c r="F14">
        <f>Table4[[#This Row],[Total matches played]]/Table4[[#This Row],[Sum of ol2]]</f>
        <v>3.0674846625766872</v>
      </c>
      <c r="G14">
        <f>Table4[[#This Row],[Sum of iw2]]/Table4[[#This Row],[Sum of ol2]]</f>
        <v>0.43149284253578735</v>
      </c>
      <c r="H14">
        <v>-2.0729655824332429</v>
      </c>
    </row>
    <row r="15" spans="1:8" x14ac:dyDescent="0.3">
      <c r="A15" t="s">
        <v>37</v>
      </c>
      <c r="B15">
        <v>7.15</v>
      </c>
      <c r="C15">
        <v>1.85</v>
      </c>
      <c r="D15">
        <v>9</v>
      </c>
      <c r="E15">
        <v>11</v>
      </c>
      <c r="F15">
        <f>Table4[[#This Row],[Total matches played]]/Table4[[#This Row],[Sum of ol2]]</f>
        <v>1.5384615384615383</v>
      </c>
      <c r="G15">
        <f>Table4[[#This Row],[Sum of iw2]]/Table4[[#This Row],[Sum of ol2]]</f>
        <v>0.25874125874125875</v>
      </c>
      <c r="H15">
        <v>-4.196017366772308</v>
      </c>
    </row>
    <row r="16" spans="1:8" x14ac:dyDescent="0.3">
      <c r="A16" t="s">
        <v>36</v>
      </c>
      <c r="B16">
        <v>8.5</v>
      </c>
      <c r="C16">
        <v>0.5</v>
      </c>
      <c r="D16">
        <v>9</v>
      </c>
      <c r="E16">
        <v>12</v>
      </c>
      <c r="F16">
        <f>Table4[[#This Row],[Total matches played]]/Table4[[#This Row],[Sum of ol2]]</f>
        <v>1.411764705882353</v>
      </c>
      <c r="G16">
        <f>Table4[[#This Row],[Sum of iw2]]/Table4[[#This Row],[Sum of ol2]]</f>
        <v>5.8823529411764705E-2</v>
      </c>
      <c r="H16">
        <v>-11.230769230769232</v>
      </c>
    </row>
    <row r="17" spans="1:8" x14ac:dyDescent="0.3">
      <c r="A17" t="s">
        <v>32</v>
      </c>
      <c r="B17">
        <v>11.24</v>
      </c>
      <c r="C17">
        <v>6.76</v>
      </c>
      <c r="D17">
        <v>18</v>
      </c>
      <c r="E17">
        <v>45</v>
      </c>
      <c r="F17">
        <f>Table4[[#This Row],[Total matches played]]/Table4[[#This Row],[Sum of ol2]]</f>
        <v>4.0035587188612096</v>
      </c>
      <c r="G17">
        <f>Table4[[#This Row],[Sum of iw2]]/Table4[[#This Row],[Sum of ol2]]</f>
        <v>0.60142348754448394</v>
      </c>
      <c r="H17">
        <v>-13.021678151284911</v>
      </c>
    </row>
    <row r="18" spans="1:8" x14ac:dyDescent="0.3">
      <c r="A18" t="s">
        <v>38</v>
      </c>
      <c r="B18">
        <v>6.9399999999999995</v>
      </c>
      <c r="C18">
        <v>1.06</v>
      </c>
      <c r="D18">
        <v>8</v>
      </c>
      <c r="E18">
        <v>19</v>
      </c>
      <c r="F18">
        <f>Table4[[#This Row],[Total matches played]]/Table4[[#This Row],[Sum of ol2]]</f>
        <v>2.7377521613832854</v>
      </c>
      <c r="G18">
        <f>Table4[[#This Row],[Sum of iw2]]/Table4[[#This Row],[Sum of ol2]]</f>
        <v>0.1527377521613833</v>
      </c>
      <c r="H18">
        <v>-15.146337292347384</v>
      </c>
    </row>
    <row r="19" spans="1:8" x14ac:dyDescent="0.3">
      <c r="A19" t="s">
        <v>6</v>
      </c>
      <c r="B19">
        <v>6.75</v>
      </c>
      <c r="C19">
        <v>8.25</v>
      </c>
      <c r="D19">
        <v>15</v>
      </c>
      <c r="E19">
        <v>177</v>
      </c>
      <c r="F19">
        <f>Table4[[#This Row],[Total matches played]]/Table4[[#This Row],[Sum of ol2]]</f>
        <v>26.222222222222221</v>
      </c>
      <c r="G19">
        <f>Table4[[#This Row],[Sum of iw2]]/Table4[[#This Row],[Sum of ol2]]</f>
        <v>1.2222222222222223</v>
      </c>
      <c r="H19">
        <v>-21.791792525621759</v>
      </c>
    </row>
    <row r="20" spans="1:8" x14ac:dyDescent="0.3">
      <c r="A20" t="s">
        <v>34</v>
      </c>
      <c r="B20">
        <v>10.180000000000001</v>
      </c>
      <c r="C20">
        <v>3.8200000000000003</v>
      </c>
      <c r="D20">
        <v>14</v>
      </c>
      <c r="E20">
        <v>42</v>
      </c>
      <c r="F20">
        <f>Table4[[#This Row],[Total matches played]]/Table4[[#This Row],[Sum of ol2]]</f>
        <v>4.1257367387033392</v>
      </c>
      <c r="G20">
        <f>Table4[[#This Row],[Sum of iw2]]/Table4[[#This Row],[Sum of ol2]]</f>
        <v>0.37524557956777993</v>
      </c>
      <c r="H20">
        <v>-23.368512883322921</v>
      </c>
    </row>
    <row r="21" spans="1:8" x14ac:dyDescent="0.3">
      <c r="A21" t="s">
        <v>27</v>
      </c>
      <c r="B21">
        <v>11.299999999999999</v>
      </c>
      <c r="C21">
        <v>3.7</v>
      </c>
      <c r="D21">
        <v>15</v>
      </c>
      <c r="E21">
        <v>92</v>
      </c>
      <c r="F21">
        <f>Table4[[#This Row],[Total matches played]]/Table4[[#This Row],[Sum of ol2]]</f>
        <v>8.1415929203539825</v>
      </c>
      <c r="G21">
        <f>Table4[[#This Row],[Sum of iw2]]/Table4[[#This Row],[Sum of ol2]]</f>
        <v>0.32743362831858414</v>
      </c>
      <c r="H21">
        <v>-24.373373754356919</v>
      </c>
    </row>
    <row r="22" spans="1:8" x14ac:dyDescent="0.3">
      <c r="A22" t="s">
        <v>33</v>
      </c>
      <c r="B22">
        <v>5.4600000000000009</v>
      </c>
      <c r="C22">
        <v>8.5399999999999991</v>
      </c>
      <c r="D22">
        <v>14</v>
      </c>
      <c r="E22">
        <v>222</v>
      </c>
      <c r="F22">
        <f>Table4[[#This Row],[Total matches played]]/Table4[[#This Row],[Sum of ol2]]</f>
        <v>40.65934065934065</v>
      </c>
      <c r="G22">
        <f>Table4[[#This Row],[Sum of iw2]]/Table4[[#This Row],[Sum of ol2]]</f>
        <v>1.5641025641025637</v>
      </c>
      <c r="H22">
        <v>-25.334076028624295</v>
      </c>
    </row>
    <row r="23" spans="1:8" x14ac:dyDescent="0.3">
      <c r="A23" t="s">
        <v>30</v>
      </c>
      <c r="B23">
        <v>10.450000000000001</v>
      </c>
      <c r="C23">
        <v>6.5500000000000007</v>
      </c>
      <c r="D23">
        <v>17</v>
      </c>
      <c r="E23">
        <v>88</v>
      </c>
      <c r="F23">
        <f>Table4[[#This Row],[Total matches played]]/Table4[[#This Row],[Sum of ol2]]</f>
        <v>8.4210526315789469</v>
      </c>
      <c r="G23">
        <f>Table4[[#This Row],[Sum of iw2]]/Table4[[#This Row],[Sum of ol2]]</f>
        <v>0.62679425837320579</v>
      </c>
      <c r="H23">
        <v>-34.408574663303789</v>
      </c>
    </row>
    <row r="24" spans="1:8" x14ac:dyDescent="0.3">
      <c r="A24" t="s">
        <v>35</v>
      </c>
      <c r="B24">
        <v>9.64</v>
      </c>
      <c r="C24">
        <v>6.36</v>
      </c>
      <c r="D24">
        <v>16</v>
      </c>
      <c r="E24">
        <v>138</v>
      </c>
      <c r="F24">
        <f>Table4[[#This Row],[Total matches played]]/Table4[[#This Row],[Sum of ol2]]</f>
        <v>14.315352697095435</v>
      </c>
      <c r="G24">
        <f>Table4[[#This Row],[Sum of iw2]]/Table4[[#This Row],[Sum of ol2]]</f>
        <v>0.65975103734439833</v>
      </c>
      <c r="H24">
        <v>-54.809637705672174</v>
      </c>
    </row>
    <row r="25" spans="1:8" x14ac:dyDescent="0.3">
      <c r="A25" t="s">
        <v>53</v>
      </c>
      <c r="D25">
        <f>SUBTOTAL(109,Table4[Count of opponent])</f>
        <v>268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E524-9233-49BE-877B-4570EA013801}">
  <dimension ref="A1:S21"/>
  <sheetViews>
    <sheetView workbookViewId="0">
      <selection activeCell="K2" sqref="K2"/>
    </sheetView>
  </sheetViews>
  <sheetFormatPr defaultRowHeight="14.4" x14ac:dyDescent="0.3"/>
  <cols>
    <col min="1" max="1" width="10.88671875" bestFit="1" customWidth="1"/>
    <col min="2" max="2" width="12.109375" customWidth="1"/>
    <col min="3" max="3" width="11.5546875" hidden="1" customWidth="1"/>
    <col min="4" max="4" width="14.88671875" customWidth="1"/>
    <col min="8" max="8" width="15.44140625" customWidth="1"/>
    <col min="9" max="9" width="14" customWidth="1"/>
    <col min="15" max="15" width="12.5546875" bestFit="1" customWidth="1"/>
    <col min="16" max="16" width="19.6640625" bestFit="1" customWidth="1"/>
    <col min="17" max="17" width="18.77734375" bestFit="1" customWidth="1"/>
    <col min="18" max="18" width="20.21875" bestFit="1" customWidth="1"/>
  </cols>
  <sheetData>
    <row r="1" spans="1:19" x14ac:dyDescent="0.3">
      <c r="A1" t="s">
        <v>11</v>
      </c>
      <c r="B1" t="s">
        <v>12</v>
      </c>
      <c r="C1" t="s">
        <v>62</v>
      </c>
      <c r="D1" t="s">
        <v>23</v>
      </c>
      <c r="E1" t="s">
        <v>24</v>
      </c>
      <c r="F1" t="s">
        <v>25</v>
      </c>
      <c r="G1" t="s">
        <v>26</v>
      </c>
      <c r="H1" t="s">
        <v>43</v>
      </c>
      <c r="I1" t="s">
        <v>44</v>
      </c>
      <c r="J1" t="s">
        <v>45</v>
      </c>
      <c r="K1" t="s">
        <v>46</v>
      </c>
    </row>
    <row r="2" spans="1:19" x14ac:dyDescent="0.3">
      <c r="A2" t="s">
        <v>0</v>
      </c>
      <c r="B2" t="s">
        <v>5</v>
      </c>
      <c r="C2" t="str">
        <f>_xlfn.CONCAT(A2,B2)</f>
        <v>IndiaEngland</v>
      </c>
      <c r="D2">
        <f>_xlfn.XLOOKUP($C2,Sheet4!$C$2:$C$269,Sheet4!D$2:D$269)</f>
        <v>29</v>
      </c>
      <c r="E2">
        <f>_xlfn.XLOOKUP($C2,Sheet4!$C$2:$C$269,Sheet4!E$2:E$269)</f>
        <v>15</v>
      </c>
      <c r="F2">
        <f>_xlfn.XLOOKUP($C2,Sheet4!$C$2:$C$269,Sheet4!F$2:F$269)</f>
        <v>12</v>
      </c>
      <c r="G2">
        <f>_xlfn.XLOOKUP($C2,Sheet4!$C$2:$C$269,Sheet4!G$2:G$269)</f>
        <v>2</v>
      </c>
      <c r="H2">
        <f>_xlfn.XLOOKUP($C2,Sheet4!$C$2:$C$269,Sheet4!H$2:H$269)</f>
        <v>0.41</v>
      </c>
      <c r="I2">
        <f>_xlfn.XLOOKUP($C2,Sheet4!$C$2:$C$269,Sheet4!I$2:I$269)</f>
        <v>0.59000000000000008</v>
      </c>
      <c r="J2">
        <f>_xlfn.XLOOKUP($C2,Sheet4!$C$2:$C$269,Sheet4!J$2:J$269)</f>
        <v>0.41</v>
      </c>
      <c r="K2">
        <f>_xlfn.XLOOKUP($C2,Sheet4!$C$2:$C$269,Sheet4!K$2:K$269)</f>
        <v>0.59000000000000008</v>
      </c>
      <c r="O2" s="2" t="s">
        <v>47</v>
      </c>
      <c r="P2" t="s">
        <v>54</v>
      </c>
      <c r="Q2" t="s">
        <v>63</v>
      </c>
      <c r="R2" t="s">
        <v>64</v>
      </c>
    </row>
    <row r="3" spans="1:19" x14ac:dyDescent="0.3">
      <c r="A3" t="s">
        <v>0</v>
      </c>
      <c r="B3" t="s">
        <v>1</v>
      </c>
      <c r="C3" t="str">
        <f t="shared" ref="C3:C17" si="0">_xlfn.CONCAT(A3,B3)</f>
        <v>IndiaAustralia</v>
      </c>
      <c r="D3">
        <f>_xlfn.XLOOKUP($C3,Sheet4!$C$2:$C$269,Sheet4!D$2:D$269)</f>
        <v>37</v>
      </c>
      <c r="E3">
        <f>_xlfn.XLOOKUP($C3,Sheet4!$C$2:$C$269,Sheet4!E$2:E$269)</f>
        <v>18</v>
      </c>
      <c r="F3">
        <f>_xlfn.XLOOKUP($C3,Sheet4!$C$2:$C$269,Sheet4!F$2:F$269)</f>
        <v>19</v>
      </c>
      <c r="G3">
        <f>_xlfn.XLOOKUP($C3,Sheet4!$C$2:$C$269,Sheet4!G$2:G$269)</f>
        <v>0</v>
      </c>
      <c r="H3">
        <f>_xlfn.XLOOKUP($C3,Sheet4!$C$2:$C$269,Sheet4!H$2:H$269)</f>
        <v>0.51</v>
      </c>
      <c r="I3">
        <f>_xlfn.XLOOKUP($C3,Sheet4!$C$2:$C$269,Sheet4!I$2:I$269)</f>
        <v>0.49</v>
      </c>
      <c r="J3">
        <f>_xlfn.XLOOKUP($C3,Sheet4!$C$2:$C$269,Sheet4!J$2:J$269)</f>
        <v>0.51</v>
      </c>
      <c r="K3">
        <f>_xlfn.XLOOKUP($C3,Sheet4!$C$2:$C$269,Sheet4!K$2:K$269)</f>
        <v>0.49</v>
      </c>
      <c r="O3" s="3" t="s">
        <v>5</v>
      </c>
      <c r="P3">
        <v>112</v>
      </c>
      <c r="Q3">
        <v>2.1799999999999997</v>
      </c>
      <c r="R3">
        <v>1.82</v>
      </c>
      <c r="S3">
        <f>GETPIVOTDATA("Sum of inbound_win",$O$2,"Team","England")-GETPIVOTDATA("Sum of outbound_loss",$O$2,"Team","England")</f>
        <v>0.35999999999999965</v>
      </c>
    </row>
    <row r="4" spans="1:19" x14ac:dyDescent="0.3">
      <c r="A4" t="s">
        <v>0</v>
      </c>
      <c r="B4" t="s">
        <v>3</v>
      </c>
      <c r="C4" t="str">
        <f t="shared" si="0"/>
        <v>IndiaNew Zealand</v>
      </c>
      <c r="D4">
        <f>_xlfn.XLOOKUP($C4,Sheet4!$C$2:$C$269,Sheet4!D$2:D$269)</f>
        <v>22</v>
      </c>
      <c r="E4">
        <f>_xlfn.XLOOKUP($C4,Sheet4!$C$2:$C$269,Sheet4!E$2:E$269)</f>
        <v>9</v>
      </c>
      <c r="F4">
        <f>_xlfn.XLOOKUP($C4,Sheet4!$C$2:$C$269,Sheet4!F$2:F$269)</f>
        <v>12</v>
      </c>
      <c r="G4">
        <f>_xlfn.XLOOKUP($C4,Sheet4!$C$2:$C$269,Sheet4!G$2:G$269)</f>
        <v>1</v>
      </c>
      <c r="H4">
        <f>_xlfn.XLOOKUP($C4,Sheet4!$C$2:$C$269,Sheet4!H$2:H$269)</f>
        <v>0.55000000000000004</v>
      </c>
      <c r="I4">
        <f>_xlfn.XLOOKUP($C4,Sheet4!$C$2:$C$269,Sheet4!I$2:I$269)</f>
        <v>0.44999999999999996</v>
      </c>
      <c r="J4">
        <f>_xlfn.XLOOKUP($C4,Sheet4!$C$2:$C$269,Sheet4!J$2:J$269)</f>
        <v>0.55000000000000004</v>
      </c>
      <c r="K4">
        <f>_xlfn.XLOOKUP($C4,Sheet4!$C$2:$C$269,Sheet4!K$2:K$269)</f>
        <v>0.44999999999999996</v>
      </c>
      <c r="O4" s="3" t="s">
        <v>0</v>
      </c>
      <c r="P4">
        <v>111</v>
      </c>
      <c r="Q4">
        <v>2.1</v>
      </c>
      <c r="R4">
        <v>1.9</v>
      </c>
      <c r="S4">
        <f t="shared" ref="S4:S8" si="1">GETPIVOTDATA("Sum of inbound_win",$O$2,"Team","England")-GETPIVOTDATA("Sum of outbound_loss",$O$2,"Team","England")</f>
        <v>0.35999999999999965</v>
      </c>
    </row>
    <row r="5" spans="1:19" x14ac:dyDescent="0.3">
      <c r="A5" t="s">
        <v>0</v>
      </c>
      <c r="B5" t="s">
        <v>4</v>
      </c>
      <c r="C5" t="str">
        <f t="shared" si="0"/>
        <v>IndiaSouth Africa</v>
      </c>
      <c r="D5">
        <f>_xlfn.XLOOKUP($C5,Sheet4!$C$2:$C$269,Sheet4!D$2:D$269)</f>
        <v>23</v>
      </c>
      <c r="E5">
        <f>_xlfn.XLOOKUP($C5,Sheet4!$C$2:$C$269,Sheet4!E$2:E$269)</f>
        <v>13</v>
      </c>
      <c r="F5">
        <f>_xlfn.XLOOKUP($C5,Sheet4!$C$2:$C$269,Sheet4!F$2:F$269)</f>
        <v>10</v>
      </c>
      <c r="G5">
        <f>_xlfn.XLOOKUP($C5,Sheet4!$C$2:$C$269,Sheet4!G$2:G$269)</f>
        <v>0</v>
      </c>
      <c r="H5">
        <f>_xlfn.XLOOKUP($C5,Sheet4!$C$2:$C$269,Sheet4!H$2:H$269)</f>
        <v>0.43</v>
      </c>
      <c r="I5">
        <f>_xlfn.XLOOKUP($C5,Sheet4!$C$2:$C$269,Sheet4!I$2:I$269)</f>
        <v>0.57000000000000006</v>
      </c>
      <c r="J5">
        <f>_xlfn.XLOOKUP($C5,Sheet4!$C$2:$C$269,Sheet4!J$2:J$269)</f>
        <v>0.43</v>
      </c>
      <c r="K5">
        <f>_xlfn.XLOOKUP($C5,Sheet4!$C$2:$C$269,Sheet4!K$2:K$269)</f>
        <v>0.57000000000000006</v>
      </c>
      <c r="O5" s="3" t="s">
        <v>4</v>
      </c>
      <c r="P5">
        <v>84</v>
      </c>
      <c r="Q5">
        <v>2.06</v>
      </c>
      <c r="R5">
        <v>1.94</v>
      </c>
      <c r="S5">
        <f t="shared" si="1"/>
        <v>0.35999999999999965</v>
      </c>
    </row>
    <row r="6" spans="1:19" x14ac:dyDescent="0.3">
      <c r="A6" t="s">
        <v>5</v>
      </c>
      <c r="B6" t="s">
        <v>0</v>
      </c>
      <c r="C6" t="str">
        <f t="shared" si="0"/>
        <v>EnglandIndia</v>
      </c>
      <c r="D6">
        <f>_xlfn.XLOOKUP($C6,Sheet4!$C$2:$C$269,Sheet4!D$2:D$269)</f>
        <v>29</v>
      </c>
      <c r="E6">
        <f>_xlfn.XLOOKUP($C6,Sheet4!$C$2:$C$269,Sheet4!E$2:E$269)</f>
        <v>12</v>
      </c>
      <c r="F6">
        <f>_xlfn.XLOOKUP($C6,Sheet4!$C$2:$C$269,Sheet4!F$2:F$269)</f>
        <v>15</v>
      </c>
      <c r="G6">
        <f>_xlfn.XLOOKUP($C6,Sheet4!$C$2:$C$269,Sheet4!G$2:G$269)</f>
        <v>2</v>
      </c>
      <c r="H6">
        <f>_xlfn.XLOOKUP($C6,Sheet4!$C$2:$C$269,Sheet4!H$2:H$269)</f>
        <v>0.52</v>
      </c>
      <c r="I6">
        <f>_xlfn.XLOOKUP($C6,Sheet4!$C$2:$C$269,Sheet4!I$2:I$269)</f>
        <v>0.48</v>
      </c>
      <c r="J6">
        <f>_xlfn.XLOOKUP($C6,Sheet4!$C$2:$C$269,Sheet4!J$2:J$269)</f>
        <v>0.52</v>
      </c>
      <c r="K6">
        <f>_xlfn.XLOOKUP($C6,Sheet4!$C$2:$C$269,Sheet4!K$2:K$269)</f>
        <v>0.48</v>
      </c>
      <c r="O6" s="3" t="s">
        <v>1</v>
      </c>
      <c r="P6">
        <v>120</v>
      </c>
      <c r="Q6">
        <v>2</v>
      </c>
      <c r="R6">
        <v>2</v>
      </c>
      <c r="S6">
        <f t="shared" si="1"/>
        <v>0.35999999999999965</v>
      </c>
    </row>
    <row r="7" spans="1:19" x14ac:dyDescent="0.3">
      <c r="A7" t="s">
        <v>5</v>
      </c>
      <c r="B7" t="s">
        <v>1</v>
      </c>
      <c r="C7" t="str">
        <f t="shared" si="0"/>
        <v>EnglandAustralia</v>
      </c>
      <c r="D7">
        <f>_xlfn.XLOOKUP($C7,Sheet4!$C$2:$C$269,Sheet4!D$2:D$269)</f>
        <v>45</v>
      </c>
      <c r="E7">
        <f>_xlfn.XLOOKUP($C7,Sheet4!$C$2:$C$269,Sheet4!E$2:E$269)</f>
        <v>22</v>
      </c>
      <c r="F7">
        <f>_xlfn.XLOOKUP($C7,Sheet4!$C$2:$C$269,Sheet4!F$2:F$269)</f>
        <v>23</v>
      </c>
      <c r="G7">
        <f>_xlfn.XLOOKUP($C7,Sheet4!$C$2:$C$269,Sheet4!G$2:G$269)</f>
        <v>0</v>
      </c>
      <c r="H7">
        <f>_xlfn.XLOOKUP($C7,Sheet4!$C$2:$C$269,Sheet4!H$2:H$269)</f>
        <v>0.51</v>
      </c>
      <c r="I7">
        <f>_xlfn.XLOOKUP($C7,Sheet4!$C$2:$C$269,Sheet4!I$2:I$269)</f>
        <v>0.49</v>
      </c>
      <c r="J7">
        <f>_xlfn.XLOOKUP($C7,Sheet4!$C$2:$C$269,Sheet4!J$2:J$269)</f>
        <v>0.51</v>
      </c>
      <c r="K7">
        <f>_xlfn.XLOOKUP($C7,Sheet4!$C$2:$C$269,Sheet4!K$2:K$269)</f>
        <v>0.49</v>
      </c>
      <c r="O7" s="3" t="s">
        <v>3</v>
      </c>
      <c r="P7">
        <v>75</v>
      </c>
      <c r="Q7">
        <v>1.8200000000000003</v>
      </c>
      <c r="R7">
        <v>2.1799999999999997</v>
      </c>
      <c r="S7">
        <f t="shared" si="1"/>
        <v>0.35999999999999965</v>
      </c>
    </row>
    <row r="8" spans="1:19" x14ac:dyDescent="0.3">
      <c r="A8" t="s">
        <v>5</v>
      </c>
      <c r="B8" t="s">
        <v>3</v>
      </c>
      <c r="C8" t="str">
        <f t="shared" si="0"/>
        <v>EnglandNew Zealand</v>
      </c>
      <c r="D8">
        <f>_xlfn.XLOOKUP($C8,Sheet4!$C$2:$C$269,Sheet4!D$2:D$269)</f>
        <v>21</v>
      </c>
      <c r="E8">
        <f>_xlfn.XLOOKUP($C8,Sheet4!$C$2:$C$269,Sheet4!E$2:E$269)</f>
        <v>12</v>
      </c>
      <c r="F8">
        <f>_xlfn.XLOOKUP($C8,Sheet4!$C$2:$C$269,Sheet4!F$2:F$269)</f>
        <v>8</v>
      </c>
      <c r="G8">
        <f>_xlfn.XLOOKUP($C8,Sheet4!$C$2:$C$269,Sheet4!G$2:G$269)</f>
        <v>1</v>
      </c>
      <c r="H8">
        <f>_xlfn.XLOOKUP($C8,Sheet4!$C$2:$C$269,Sheet4!H$2:H$269)</f>
        <v>0.38</v>
      </c>
      <c r="I8">
        <f>_xlfn.XLOOKUP($C8,Sheet4!$C$2:$C$269,Sheet4!I$2:I$269)</f>
        <v>0.62</v>
      </c>
      <c r="J8">
        <f>_xlfn.XLOOKUP($C8,Sheet4!$C$2:$C$269,Sheet4!J$2:J$269)</f>
        <v>0.38</v>
      </c>
      <c r="K8">
        <f>_xlfn.XLOOKUP($C8,Sheet4!$C$2:$C$269,Sheet4!K$2:K$269)</f>
        <v>0.62</v>
      </c>
      <c r="O8" s="3" t="s">
        <v>48</v>
      </c>
      <c r="P8">
        <v>502</v>
      </c>
      <c r="Q8">
        <v>10.16</v>
      </c>
      <c r="R8">
        <v>9.84</v>
      </c>
      <c r="S8">
        <f t="shared" si="1"/>
        <v>0.35999999999999965</v>
      </c>
    </row>
    <row r="9" spans="1:19" x14ac:dyDescent="0.3">
      <c r="A9" t="s">
        <v>5</v>
      </c>
      <c r="B9" t="s">
        <v>4</v>
      </c>
      <c r="C9" t="str">
        <f t="shared" si="0"/>
        <v>EnglandSouth Africa</v>
      </c>
      <c r="D9">
        <f>_xlfn.XLOOKUP($C9,Sheet4!$C$2:$C$269,Sheet4!D$2:D$269)</f>
        <v>17</v>
      </c>
      <c r="E9">
        <f>_xlfn.XLOOKUP($C9,Sheet4!$C$2:$C$269,Sheet4!E$2:E$269)</f>
        <v>10</v>
      </c>
      <c r="F9">
        <f>_xlfn.XLOOKUP($C9,Sheet4!$C$2:$C$269,Sheet4!F$2:F$269)</f>
        <v>7</v>
      </c>
      <c r="G9">
        <f>_xlfn.XLOOKUP($C9,Sheet4!$C$2:$C$269,Sheet4!G$2:G$269)</f>
        <v>0</v>
      </c>
      <c r="H9">
        <f>_xlfn.XLOOKUP($C9,Sheet4!$C$2:$C$269,Sheet4!H$2:H$269)</f>
        <v>0.41</v>
      </c>
      <c r="I9">
        <f>_xlfn.XLOOKUP($C9,Sheet4!$C$2:$C$269,Sheet4!I$2:I$269)</f>
        <v>0.59000000000000008</v>
      </c>
      <c r="J9">
        <f>_xlfn.XLOOKUP($C9,Sheet4!$C$2:$C$269,Sheet4!J$2:J$269)</f>
        <v>0.41</v>
      </c>
      <c r="K9">
        <f>_xlfn.XLOOKUP($C9,Sheet4!$C$2:$C$269,Sheet4!K$2:K$269)</f>
        <v>0.59000000000000008</v>
      </c>
    </row>
    <row r="10" spans="1:19" x14ac:dyDescent="0.3">
      <c r="A10" t="s">
        <v>1</v>
      </c>
      <c r="B10" t="s">
        <v>0</v>
      </c>
      <c r="C10" t="str">
        <f t="shared" si="0"/>
        <v>AustraliaIndia</v>
      </c>
      <c r="D10">
        <f>_xlfn.XLOOKUP($C10,Sheet4!$C$2:$C$269,Sheet4!D$2:D$269)</f>
        <v>37</v>
      </c>
      <c r="E10">
        <f>_xlfn.XLOOKUP($C10,Sheet4!$C$2:$C$269,Sheet4!E$2:E$269)</f>
        <v>19</v>
      </c>
      <c r="F10">
        <f>_xlfn.XLOOKUP($C10,Sheet4!$C$2:$C$269,Sheet4!F$2:F$269)</f>
        <v>18</v>
      </c>
      <c r="G10">
        <f>_xlfn.XLOOKUP($C10,Sheet4!$C$2:$C$269,Sheet4!G$2:G$269)</f>
        <v>0</v>
      </c>
      <c r="H10">
        <f>_xlfn.XLOOKUP($C10,Sheet4!$C$2:$C$269,Sheet4!H$2:H$269)</f>
        <v>0.49</v>
      </c>
      <c r="I10">
        <f>_xlfn.XLOOKUP($C10,Sheet4!$C$2:$C$269,Sheet4!I$2:I$269)</f>
        <v>0.51</v>
      </c>
      <c r="J10">
        <f>_xlfn.XLOOKUP($C10,Sheet4!$C$2:$C$269,Sheet4!J$2:J$269)</f>
        <v>0.49</v>
      </c>
      <c r="K10">
        <f>_xlfn.XLOOKUP($C10,Sheet4!$C$2:$C$269,Sheet4!K$2:K$269)</f>
        <v>0.51</v>
      </c>
    </row>
    <row r="11" spans="1:19" x14ac:dyDescent="0.3">
      <c r="A11" t="s">
        <v>1</v>
      </c>
      <c r="B11" t="s">
        <v>5</v>
      </c>
      <c r="C11" t="str">
        <f t="shared" si="0"/>
        <v>AustraliaEngland</v>
      </c>
      <c r="D11">
        <f>_xlfn.XLOOKUP($C11,Sheet4!$C$2:$C$269,Sheet4!D$2:D$269)</f>
        <v>45</v>
      </c>
      <c r="E11">
        <f>_xlfn.XLOOKUP($C11,Sheet4!$C$2:$C$269,Sheet4!E$2:E$269)</f>
        <v>23</v>
      </c>
      <c r="F11">
        <f>_xlfn.XLOOKUP($C11,Sheet4!$C$2:$C$269,Sheet4!F$2:F$269)</f>
        <v>22</v>
      </c>
      <c r="G11">
        <f>_xlfn.XLOOKUP($C11,Sheet4!$C$2:$C$269,Sheet4!G$2:G$269)</f>
        <v>0</v>
      </c>
      <c r="H11">
        <f>_xlfn.XLOOKUP($C11,Sheet4!$C$2:$C$269,Sheet4!H$2:H$269)</f>
        <v>0.49</v>
      </c>
      <c r="I11">
        <f>_xlfn.XLOOKUP($C11,Sheet4!$C$2:$C$269,Sheet4!I$2:I$269)</f>
        <v>0.51</v>
      </c>
      <c r="J11">
        <f>_xlfn.XLOOKUP($C11,Sheet4!$C$2:$C$269,Sheet4!J$2:J$269)</f>
        <v>0.49</v>
      </c>
      <c r="K11">
        <f>_xlfn.XLOOKUP($C11,Sheet4!$C$2:$C$269,Sheet4!K$2:K$269)</f>
        <v>0.51</v>
      </c>
    </row>
    <row r="12" spans="1:19" x14ac:dyDescent="0.3">
      <c r="A12" t="s">
        <v>1</v>
      </c>
      <c r="B12" t="s">
        <v>3</v>
      </c>
      <c r="C12" t="str">
        <f t="shared" si="0"/>
        <v>AustraliaNew Zealand</v>
      </c>
      <c r="D12">
        <f>_xlfn.XLOOKUP($C12,Sheet4!$C$2:$C$269,Sheet4!D$2:D$269)</f>
        <v>13</v>
      </c>
      <c r="E12">
        <f>_xlfn.XLOOKUP($C12,Sheet4!$C$2:$C$269,Sheet4!E$2:E$269)</f>
        <v>8</v>
      </c>
      <c r="F12">
        <f>_xlfn.XLOOKUP($C12,Sheet4!$C$2:$C$269,Sheet4!F$2:F$269)</f>
        <v>5</v>
      </c>
      <c r="G12">
        <f>_xlfn.XLOOKUP($C12,Sheet4!$C$2:$C$269,Sheet4!G$2:G$269)</f>
        <v>0</v>
      </c>
      <c r="H12">
        <f>_xlfn.XLOOKUP($C12,Sheet4!$C$2:$C$269,Sheet4!H$2:H$269)</f>
        <v>0.38</v>
      </c>
      <c r="I12">
        <f>_xlfn.XLOOKUP($C12,Sheet4!$C$2:$C$269,Sheet4!I$2:I$269)</f>
        <v>0.62</v>
      </c>
      <c r="J12">
        <f>_xlfn.XLOOKUP($C12,Sheet4!$C$2:$C$269,Sheet4!J$2:J$269)</f>
        <v>0.38</v>
      </c>
      <c r="K12">
        <f>_xlfn.XLOOKUP($C12,Sheet4!$C$2:$C$269,Sheet4!K$2:K$269)</f>
        <v>0.62</v>
      </c>
    </row>
    <row r="13" spans="1:19" x14ac:dyDescent="0.3">
      <c r="A13" t="s">
        <v>1</v>
      </c>
      <c r="B13" t="s">
        <v>4</v>
      </c>
      <c r="C13" t="str">
        <f t="shared" si="0"/>
        <v>AustraliaSouth Africa</v>
      </c>
      <c r="D13">
        <f>_xlfn.XLOOKUP($C13,Sheet4!$C$2:$C$269,Sheet4!D$2:D$269)</f>
        <v>25</v>
      </c>
      <c r="E13">
        <f>_xlfn.XLOOKUP($C13,Sheet4!$C$2:$C$269,Sheet4!E$2:E$269)</f>
        <v>9</v>
      </c>
      <c r="F13">
        <f>_xlfn.XLOOKUP($C13,Sheet4!$C$2:$C$269,Sheet4!F$2:F$269)</f>
        <v>16</v>
      </c>
      <c r="G13">
        <f>_xlfn.XLOOKUP($C13,Sheet4!$C$2:$C$269,Sheet4!G$2:G$269)</f>
        <v>0</v>
      </c>
      <c r="H13">
        <f>_xlfn.XLOOKUP($C13,Sheet4!$C$2:$C$269,Sheet4!H$2:H$269)</f>
        <v>0.64</v>
      </c>
      <c r="I13">
        <f>_xlfn.XLOOKUP($C13,Sheet4!$C$2:$C$269,Sheet4!I$2:I$269)</f>
        <v>0.36</v>
      </c>
      <c r="J13">
        <f>_xlfn.XLOOKUP($C13,Sheet4!$C$2:$C$269,Sheet4!J$2:J$269)</f>
        <v>0.64</v>
      </c>
      <c r="K13">
        <f>_xlfn.XLOOKUP($C13,Sheet4!$C$2:$C$269,Sheet4!K$2:K$269)</f>
        <v>0.36</v>
      </c>
    </row>
    <row r="14" spans="1:19" x14ac:dyDescent="0.3">
      <c r="A14" t="s">
        <v>4</v>
      </c>
      <c r="B14" t="s">
        <v>0</v>
      </c>
      <c r="C14" t="str">
        <f t="shared" si="0"/>
        <v>South AfricaIndia</v>
      </c>
      <c r="D14">
        <f>_xlfn.XLOOKUP($C14,Sheet4!$C$2:$C$269,Sheet4!D$2:D$269)</f>
        <v>23</v>
      </c>
      <c r="E14">
        <f>_xlfn.XLOOKUP($C14,Sheet4!$C$2:$C$269,Sheet4!E$2:E$269)</f>
        <v>10</v>
      </c>
      <c r="F14">
        <f>_xlfn.XLOOKUP($C14,Sheet4!$C$2:$C$269,Sheet4!F$2:F$269)</f>
        <v>13</v>
      </c>
      <c r="G14">
        <f>_xlfn.XLOOKUP($C14,Sheet4!$C$2:$C$269,Sheet4!G$2:G$269)</f>
        <v>0</v>
      </c>
      <c r="H14">
        <f>_xlfn.XLOOKUP($C14,Sheet4!$C$2:$C$269,Sheet4!H$2:H$269)</f>
        <v>0.56999999999999995</v>
      </c>
      <c r="I14">
        <f>_xlfn.XLOOKUP($C14,Sheet4!$C$2:$C$269,Sheet4!I$2:I$269)</f>
        <v>0.43000000000000005</v>
      </c>
      <c r="J14">
        <f>_xlfn.XLOOKUP($C14,Sheet4!$C$2:$C$269,Sheet4!J$2:J$269)</f>
        <v>0.56999999999999995</v>
      </c>
      <c r="K14">
        <f>_xlfn.XLOOKUP($C14,Sheet4!$C$2:$C$269,Sheet4!K$2:K$269)</f>
        <v>0.43000000000000005</v>
      </c>
    </row>
    <row r="15" spans="1:19" x14ac:dyDescent="0.3">
      <c r="A15" t="s">
        <v>4</v>
      </c>
      <c r="B15" t="s">
        <v>1</v>
      </c>
      <c r="C15" t="str">
        <f t="shared" si="0"/>
        <v>South AfricaAustralia</v>
      </c>
      <c r="D15">
        <f>_xlfn.XLOOKUP($C15,Sheet4!$C$2:$C$269,Sheet4!D$2:D$269)</f>
        <v>25</v>
      </c>
      <c r="E15">
        <f>_xlfn.XLOOKUP($C15,Sheet4!$C$2:$C$269,Sheet4!E$2:E$269)</f>
        <v>16</v>
      </c>
      <c r="F15">
        <f>_xlfn.XLOOKUP($C15,Sheet4!$C$2:$C$269,Sheet4!F$2:F$269)</f>
        <v>9</v>
      </c>
      <c r="G15">
        <f>_xlfn.XLOOKUP($C15,Sheet4!$C$2:$C$269,Sheet4!G$2:G$269)</f>
        <v>0</v>
      </c>
      <c r="H15">
        <f>_xlfn.XLOOKUP($C15,Sheet4!$C$2:$C$269,Sheet4!H$2:H$269)</f>
        <v>0.36</v>
      </c>
      <c r="I15">
        <f>_xlfn.XLOOKUP($C15,Sheet4!$C$2:$C$269,Sheet4!I$2:I$269)</f>
        <v>0.64</v>
      </c>
      <c r="J15">
        <f>_xlfn.XLOOKUP($C15,Sheet4!$C$2:$C$269,Sheet4!J$2:J$269)</f>
        <v>0.36</v>
      </c>
      <c r="K15">
        <f>_xlfn.XLOOKUP($C15,Sheet4!$C$2:$C$269,Sheet4!K$2:K$269)</f>
        <v>0.64</v>
      </c>
    </row>
    <row r="16" spans="1:19" x14ac:dyDescent="0.3">
      <c r="A16" t="s">
        <v>4</v>
      </c>
      <c r="B16" t="s">
        <v>5</v>
      </c>
      <c r="C16" t="str">
        <f t="shared" si="0"/>
        <v>South AfricaEngland</v>
      </c>
      <c r="D16">
        <f>_xlfn.XLOOKUP($C16,Sheet4!$C$2:$C$269,Sheet4!D$2:D$269)</f>
        <v>17</v>
      </c>
      <c r="E16">
        <f>_xlfn.XLOOKUP($C16,Sheet4!$C$2:$C$269,Sheet4!E$2:E$269)</f>
        <v>7</v>
      </c>
      <c r="F16">
        <f>_xlfn.XLOOKUP($C16,Sheet4!$C$2:$C$269,Sheet4!F$2:F$269)</f>
        <v>10</v>
      </c>
      <c r="G16">
        <f>_xlfn.XLOOKUP($C16,Sheet4!$C$2:$C$269,Sheet4!G$2:G$269)</f>
        <v>0</v>
      </c>
      <c r="H16">
        <f>_xlfn.XLOOKUP($C16,Sheet4!$C$2:$C$269,Sheet4!H$2:H$269)</f>
        <v>0.59</v>
      </c>
      <c r="I16">
        <f>_xlfn.XLOOKUP($C16,Sheet4!$C$2:$C$269,Sheet4!I$2:I$269)</f>
        <v>0.41000000000000003</v>
      </c>
      <c r="J16">
        <f>_xlfn.XLOOKUP($C16,Sheet4!$C$2:$C$269,Sheet4!J$2:J$269)</f>
        <v>0.59</v>
      </c>
      <c r="K16">
        <f>_xlfn.XLOOKUP($C16,Sheet4!$C$2:$C$269,Sheet4!K$2:K$269)</f>
        <v>0.41000000000000003</v>
      </c>
    </row>
    <row r="17" spans="1:11" x14ac:dyDescent="0.3">
      <c r="A17" t="s">
        <v>4</v>
      </c>
      <c r="B17" t="s">
        <v>3</v>
      </c>
      <c r="C17" t="str">
        <f t="shared" si="0"/>
        <v>South AfricaNew Zealand</v>
      </c>
      <c r="D17">
        <f>_xlfn.XLOOKUP($C17,Sheet4!$C$2:$C$269,Sheet4!D$2:D$269)</f>
        <v>19</v>
      </c>
      <c r="E17">
        <f>_xlfn.XLOOKUP($C17,Sheet4!$C$2:$C$269,Sheet4!E$2:E$269)</f>
        <v>11</v>
      </c>
      <c r="F17">
        <f>_xlfn.XLOOKUP($C17,Sheet4!$C$2:$C$269,Sheet4!F$2:F$269)</f>
        <v>8</v>
      </c>
      <c r="G17">
        <f>_xlfn.XLOOKUP($C17,Sheet4!$C$2:$C$269,Sheet4!G$2:G$269)</f>
        <v>0</v>
      </c>
      <c r="H17">
        <f>_xlfn.XLOOKUP($C17,Sheet4!$C$2:$C$269,Sheet4!H$2:H$269)</f>
        <v>0.42</v>
      </c>
      <c r="I17">
        <f>_xlfn.XLOOKUP($C17,Sheet4!$C$2:$C$269,Sheet4!I$2:I$269)</f>
        <v>0.58000000000000007</v>
      </c>
      <c r="J17">
        <f>_xlfn.XLOOKUP($C17,Sheet4!$C$2:$C$269,Sheet4!J$2:J$269)</f>
        <v>0.42</v>
      </c>
      <c r="K17">
        <f>_xlfn.XLOOKUP($C17,Sheet4!$C$2:$C$269,Sheet4!K$2:K$269)</f>
        <v>0.58000000000000007</v>
      </c>
    </row>
    <row r="18" spans="1:11" x14ac:dyDescent="0.3">
      <c r="A18" t="s">
        <v>3</v>
      </c>
      <c r="B18" t="s">
        <v>0</v>
      </c>
      <c r="C18" t="str">
        <f>_xlfn.CONCAT(A18,B18)</f>
        <v>New ZealandIndia</v>
      </c>
      <c r="D18">
        <f>_xlfn.XLOOKUP($C18,Sheet4!$C$2:$C$269,Sheet4!D$2:D$269)</f>
        <v>22</v>
      </c>
      <c r="E18">
        <f>_xlfn.XLOOKUP($C18,Sheet4!$C$2:$C$269,Sheet4!E$2:E$269)</f>
        <v>12</v>
      </c>
      <c r="F18">
        <f>_xlfn.XLOOKUP($C18,Sheet4!$C$2:$C$269,Sheet4!F$2:F$269)</f>
        <v>9</v>
      </c>
      <c r="G18">
        <f>_xlfn.XLOOKUP($C18,Sheet4!$C$2:$C$269,Sheet4!G$2:G$269)</f>
        <v>1</v>
      </c>
      <c r="H18">
        <f>_xlfn.XLOOKUP($C18,Sheet4!$C$2:$C$269,Sheet4!H$2:H$269)</f>
        <v>0.41</v>
      </c>
      <c r="I18">
        <f>_xlfn.XLOOKUP($C18,Sheet4!$C$2:$C$269,Sheet4!I$2:I$269)</f>
        <v>0.59000000000000008</v>
      </c>
      <c r="J18">
        <f>_xlfn.XLOOKUP($C18,Sheet4!$C$2:$C$269,Sheet4!J$2:J$269)</f>
        <v>0.41</v>
      </c>
      <c r="K18">
        <f>_xlfn.XLOOKUP($C18,Sheet4!$C$2:$C$269,Sheet4!K$2:K$269)</f>
        <v>0.59000000000000008</v>
      </c>
    </row>
    <row r="19" spans="1:11" x14ac:dyDescent="0.3">
      <c r="A19" t="s">
        <v>3</v>
      </c>
      <c r="B19" t="s">
        <v>1</v>
      </c>
      <c r="C19" t="str">
        <f>_xlfn.CONCAT(A19,B19)</f>
        <v>New ZealandAustralia</v>
      </c>
      <c r="D19">
        <f>_xlfn.XLOOKUP($C19,Sheet4!$C$2:$C$269,Sheet4!D$2:D$269)</f>
        <v>13</v>
      </c>
      <c r="E19">
        <f>_xlfn.XLOOKUP($C19,Sheet4!$C$2:$C$269,Sheet4!E$2:E$269)</f>
        <v>5</v>
      </c>
      <c r="F19">
        <f>_xlfn.XLOOKUP($C19,Sheet4!$C$2:$C$269,Sheet4!F$2:F$269)</f>
        <v>8</v>
      </c>
      <c r="G19">
        <f>_xlfn.XLOOKUP($C19,Sheet4!$C$2:$C$269,Sheet4!G$2:G$269)</f>
        <v>0</v>
      </c>
      <c r="H19">
        <f>_xlfn.XLOOKUP($C19,Sheet4!$C$2:$C$269,Sheet4!H$2:H$269)</f>
        <v>0.62</v>
      </c>
      <c r="I19">
        <f>_xlfn.XLOOKUP($C19,Sheet4!$C$2:$C$269,Sheet4!I$2:I$269)</f>
        <v>0.38</v>
      </c>
      <c r="J19">
        <f>_xlfn.XLOOKUP($C19,Sheet4!$C$2:$C$269,Sheet4!J$2:J$269)</f>
        <v>0.62</v>
      </c>
      <c r="K19">
        <f>_xlfn.XLOOKUP($C19,Sheet4!$C$2:$C$269,Sheet4!K$2:K$269)</f>
        <v>0.38</v>
      </c>
    </row>
    <row r="20" spans="1:11" x14ac:dyDescent="0.3">
      <c r="A20" t="s">
        <v>3</v>
      </c>
      <c r="B20" t="s">
        <v>4</v>
      </c>
      <c r="C20" t="str">
        <f>_xlfn.CONCAT(A20,B20)</f>
        <v>New ZealandSouth Africa</v>
      </c>
      <c r="D20">
        <f>_xlfn.XLOOKUP($C20,Sheet4!$C$2:$C$269,Sheet4!D$2:D$269)</f>
        <v>19</v>
      </c>
      <c r="E20">
        <f>_xlfn.XLOOKUP($C20,Sheet4!$C$2:$C$269,Sheet4!E$2:E$269)</f>
        <v>8</v>
      </c>
      <c r="F20">
        <f>_xlfn.XLOOKUP($C20,Sheet4!$C$2:$C$269,Sheet4!F$2:F$269)</f>
        <v>11</v>
      </c>
      <c r="G20">
        <f>_xlfn.XLOOKUP($C20,Sheet4!$C$2:$C$269,Sheet4!G$2:G$269)</f>
        <v>0</v>
      </c>
      <c r="H20">
        <f>_xlfn.XLOOKUP($C20,Sheet4!$C$2:$C$269,Sheet4!H$2:H$269)</f>
        <v>0.57999999999999996</v>
      </c>
      <c r="I20">
        <f>_xlfn.XLOOKUP($C20,Sheet4!$C$2:$C$269,Sheet4!I$2:I$269)</f>
        <v>0.42000000000000004</v>
      </c>
      <c r="J20">
        <f>_xlfn.XLOOKUP($C20,Sheet4!$C$2:$C$269,Sheet4!J$2:J$269)</f>
        <v>0.57999999999999996</v>
      </c>
      <c r="K20">
        <f>_xlfn.XLOOKUP($C20,Sheet4!$C$2:$C$269,Sheet4!K$2:K$269)</f>
        <v>0.42000000000000004</v>
      </c>
    </row>
    <row r="21" spans="1:11" x14ac:dyDescent="0.3">
      <c r="A21" t="s">
        <v>3</v>
      </c>
      <c r="B21" t="s">
        <v>5</v>
      </c>
      <c r="C21" t="str">
        <f>_xlfn.CONCAT(A21,B21)</f>
        <v>New ZealandEngland</v>
      </c>
      <c r="D21">
        <f>_xlfn.XLOOKUP($C21,Sheet4!$C$2:$C$269,Sheet4!D$2:D$269)</f>
        <v>21</v>
      </c>
      <c r="E21">
        <f>_xlfn.XLOOKUP($C21,Sheet4!$C$2:$C$269,Sheet4!E$2:E$269)</f>
        <v>8</v>
      </c>
      <c r="F21">
        <f>_xlfn.XLOOKUP($C21,Sheet4!$C$2:$C$269,Sheet4!F$2:F$269)</f>
        <v>12</v>
      </c>
      <c r="G21">
        <f>_xlfn.XLOOKUP($C21,Sheet4!$C$2:$C$269,Sheet4!G$2:G$269)</f>
        <v>1</v>
      </c>
      <c r="H21">
        <f>_xlfn.XLOOKUP($C21,Sheet4!$C$2:$C$269,Sheet4!H$2:H$269)</f>
        <v>0.56999999999999995</v>
      </c>
      <c r="I21">
        <f>_xlfn.XLOOKUP($C21,Sheet4!$C$2:$C$269,Sheet4!I$2:I$269)</f>
        <v>0.43000000000000005</v>
      </c>
      <c r="J21">
        <f>_xlfn.XLOOKUP($C21,Sheet4!$C$2:$C$269,Sheet4!J$2:J$269)</f>
        <v>0.56999999999999995</v>
      </c>
      <c r="K21">
        <f>_xlfn.XLOOKUP($C21,Sheet4!$C$2:$C$269,Sheet4!K$2:K$269)</f>
        <v>0.43000000000000005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Sheet7</vt:lpstr>
      <vt:lpstr>Sheet5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Rangapure</dc:creator>
  <cp:lastModifiedBy>Shyam Rangapure</cp:lastModifiedBy>
  <dcterms:created xsi:type="dcterms:W3CDTF">2024-05-10T07:16:24Z</dcterms:created>
  <dcterms:modified xsi:type="dcterms:W3CDTF">2024-06-15T16:41:09Z</dcterms:modified>
</cp:coreProperties>
</file>