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strategists-my.sharepoint.com/personal/shyam_rangapure_metyis_com/Documents/Documenten/Side Projects/Dream11/project/temp/"/>
    </mc:Choice>
  </mc:AlternateContent>
  <xr:revisionPtr revIDLastSave="99" documentId="8_{96C61FCE-C6EC-45E1-838C-3015975C7AB6}" xr6:coauthVersionLast="47" xr6:coauthVersionMax="47" xr10:uidLastSave="{F5A9C528-379D-4AA5-A50B-74266200B4B1}"/>
  <bookViews>
    <workbookView xWindow="-108" yWindow="-108" windowWidth="23256" windowHeight="12456" xr2:uid="{4278B6C9-FDEA-4D23-B6FA-D5A427574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Q6" i="1"/>
  <c r="Q1" i="1"/>
  <c r="E4" i="1"/>
  <c r="E2" i="1"/>
  <c r="E7" i="1"/>
  <c r="E6" i="1"/>
  <c r="E5" i="1"/>
  <c r="E10" i="1"/>
  <c r="E8" i="1"/>
  <c r="E12" i="1"/>
  <c r="E11" i="1"/>
  <c r="E9" i="1"/>
  <c r="E13" i="1"/>
  <c r="E14" i="1"/>
  <c r="E15" i="1"/>
  <c r="E16" i="1"/>
  <c r="E17" i="1"/>
  <c r="E18" i="1"/>
  <c r="E3" i="1"/>
  <c r="C19" i="1"/>
  <c r="D8" i="1"/>
  <c r="D17" i="1"/>
  <c r="D18" i="1"/>
  <c r="D2" i="1"/>
  <c r="D10" i="1"/>
  <c r="D14" i="1"/>
  <c r="D16" i="1"/>
  <c r="D12" i="1"/>
  <c r="D6" i="1"/>
  <c r="D7" i="1"/>
  <c r="D15" i="1"/>
  <c r="D11" i="1"/>
  <c r="D13" i="1"/>
  <c r="D5" i="1"/>
  <c r="D9" i="1"/>
  <c r="D4" i="1"/>
  <c r="D3" i="1"/>
  <c r="H2" i="1" l="1"/>
  <c r="J2" i="1" s="1"/>
  <c r="H4" i="1"/>
  <c r="J4" i="1" s="1"/>
  <c r="H10" i="1"/>
  <c r="J10" i="1" s="1"/>
  <c r="H15" i="1"/>
  <c r="J15" i="1" s="1"/>
  <c r="H5" i="1"/>
  <c r="J5" i="1" s="1"/>
  <c r="H14" i="1"/>
  <c r="J14" i="1" s="1"/>
  <c r="H6" i="1"/>
  <c r="J6" i="1" s="1"/>
  <c r="H8" i="1"/>
  <c r="J8" i="1" s="1"/>
  <c r="H13" i="1"/>
  <c r="J13" i="1" s="1"/>
  <c r="H7" i="1"/>
  <c r="J7" i="1" s="1"/>
  <c r="H16" i="1"/>
  <c r="J16" i="1" s="1"/>
  <c r="H18" i="1"/>
  <c r="J18" i="1" s="1"/>
  <c r="H12" i="1"/>
  <c r="J12" i="1" s="1"/>
  <c r="H17" i="1"/>
  <c r="J17" i="1" s="1"/>
  <c r="Q2" i="1"/>
  <c r="H9" i="1"/>
  <c r="J9" i="1" s="1"/>
  <c r="F17" i="1"/>
  <c r="H3" i="1"/>
  <c r="J3" i="1" s="1"/>
  <c r="H11" i="1"/>
  <c r="J11" i="1" s="1"/>
  <c r="F11" i="1"/>
  <c r="F2" i="1"/>
  <c r="F6" i="1"/>
  <c r="F4" i="1"/>
  <c r="F9" i="1"/>
  <c r="F12" i="1"/>
  <c r="F3" i="1"/>
  <c r="F18" i="1"/>
  <c r="F16" i="1"/>
  <c r="F5" i="1"/>
  <c r="F14" i="1"/>
  <c r="F8" i="1"/>
  <c r="F13" i="1"/>
  <c r="F10" i="1"/>
  <c r="F7" i="1"/>
  <c r="F15" i="1"/>
  <c r="I8" i="1" l="1"/>
  <c r="K8" i="1" s="1"/>
  <c r="I4" i="1"/>
  <c r="K4" i="1" s="1"/>
  <c r="I7" i="1"/>
  <c r="K7" i="1" s="1"/>
  <c r="I12" i="1"/>
  <c r="K12" i="1" s="1"/>
  <c r="I14" i="1"/>
  <c r="K14" i="1" s="1"/>
  <c r="I6" i="1"/>
  <c r="K6" i="1" s="1"/>
  <c r="I10" i="1"/>
  <c r="K10" i="1" s="1"/>
  <c r="I17" i="1"/>
  <c r="K17" i="1" s="1"/>
  <c r="I13" i="1"/>
  <c r="K13" i="1" s="1"/>
  <c r="I9" i="1"/>
  <c r="K9" i="1" s="1"/>
  <c r="I5" i="1"/>
  <c r="K5" i="1" s="1"/>
  <c r="I2" i="1"/>
  <c r="K2" i="1" s="1"/>
  <c r="I3" i="1"/>
  <c r="K3" i="1" s="1"/>
  <c r="I15" i="1"/>
  <c r="K15" i="1" s="1"/>
  <c r="I16" i="1"/>
  <c r="K16" i="1" s="1"/>
  <c r="I11" i="1"/>
  <c r="K11" i="1" s="1"/>
  <c r="I18" i="1"/>
  <c r="K18" i="1" s="1"/>
  <c r="L18" i="1" l="1"/>
  <c r="M18" i="1" s="1"/>
  <c r="L14" i="1"/>
  <c r="M14" i="1" s="1"/>
  <c r="L11" i="1"/>
  <c r="M11" i="1" s="1"/>
  <c r="L17" i="1"/>
  <c r="M17" i="1" s="1"/>
  <c r="L12" i="1"/>
  <c r="M12" i="1" s="1"/>
  <c r="L13" i="1"/>
  <c r="M13" i="1" s="1"/>
  <c r="L2" i="1"/>
  <c r="M2" i="1" s="1"/>
  <c r="L8" i="1"/>
  <c r="M8" i="1" s="1"/>
  <c r="L16" i="1"/>
  <c r="M16" i="1" s="1"/>
  <c r="L10" i="1"/>
  <c r="M10" i="1" s="1"/>
  <c r="L15" i="1"/>
  <c r="M15" i="1" s="1"/>
  <c r="L4" i="1"/>
  <c r="M4" i="1" s="1"/>
  <c r="L3" i="1"/>
  <c r="M3" i="1" s="1"/>
  <c r="L5" i="1"/>
  <c r="M5" i="1" s="1"/>
  <c r="L7" i="1"/>
  <c r="M7" i="1" s="1"/>
  <c r="L9" i="1"/>
  <c r="M9" i="1" s="1"/>
  <c r="L6" i="1"/>
  <c r="M6" i="1" s="1"/>
</calcChain>
</file>

<file path=xl/sharedStrings.xml><?xml version="1.0" encoding="utf-8"?>
<sst xmlns="http://schemas.openxmlformats.org/spreadsheetml/2006/main" count="36" uniqueCount="36">
  <si>
    <t>Jaiswal</t>
  </si>
  <si>
    <t>Rohit</t>
  </si>
  <si>
    <t>Gill</t>
  </si>
  <si>
    <t>Kohli</t>
  </si>
  <si>
    <t>Iyer</t>
  </si>
  <si>
    <t>Pandya</t>
  </si>
  <si>
    <t>Metric1</t>
  </si>
  <si>
    <t>Metric2</t>
  </si>
  <si>
    <t>Balls Faced</t>
  </si>
  <si>
    <t>Runs</t>
  </si>
  <si>
    <t>SR</t>
  </si>
  <si>
    <t>Metric3</t>
  </si>
  <si>
    <t>Wt.Metric1</t>
  </si>
  <si>
    <t>Marsh</t>
  </si>
  <si>
    <t>Head</t>
  </si>
  <si>
    <t>Smith</t>
  </si>
  <si>
    <t>Carey</t>
  </si>
  <si>
    <t>Cummins</t>
  </si>
  <si>
    <t>Starc</t>
  </si>
  <si>
    <t>Hazelwood</t>
  </si>
  <si>
    <t>Zampa</t>
  </si>
  <si>
    <t>Maxwell</t>
  </si>
  <si>
    <t>Stoinis</t>
  </si>
  <si>
    <t>Agar</t>
  </si>
  <si>
    <t>Player</t>
  </si>
  <si>
    <t>M1Rank</t>
  </si>
  <si>
    <t>M2Rank</t>
  </si>
  <si>
    <t>WtMetric2</t>
  </si>
  <si>
    <t>Score</t>
  </si>
  <si>
    <t>Score/80</t>
  </si>
  <si>
    <t>Total</t>
  </si>
  <si>
    <t>Average of runs</t>
  </si>
  <si>
    <t>Average of strike rate</t>
  </si>
  <si>
    <t>Metric 1 Weightage</t>
  </si>
  <si>
    <t>Metric 2 Weightage</t>
  </si>
  <si>
    <t>Number of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</si>
</sst>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553B6-D3D9-41CE-B753-72CD14B8F659}" name="Table1" displayName="Table1" ref="A1:M19" totalsRowCount="1">
  <autoFilter ref="A1:M18" xr:uid="{EC1553B6-D3D9-41CE-B753-72CD14B8F659}"/>
  <sortState xmlns:xlrd2="http://schemas.microsoft.com/office/spreadsheetml/2017/richdata2" ref="A2:M18">
    <sortCondition descending="1" ref="J1:J18"/>
  </sortState>
  <tableColumns count="13">
    <tableColumn id="1" xr3:uid="{27F60618-42BD-4442-AF83-FD2CD7DFE771}" name="Player" totalsRowLabel="Total"/>
    <tableColumn id="2" xr3:uid="{C977026E-39DD-4D46-B559-8C79C022A5DF}" name="Runs" totalsRowFunction="sum"/>
    <tableColumn id="3" xr3:uid="{C8FD99A4-0CA6-4605-84B6-9A66221370FD}" name="Balls Faced" totalsRowFunction="sum"/>
    <tableColumn id="4" xr3:uid="{D7A55039-6830-489B-A2A6-F0F46975F36B}" name="SR">
      <calculatedColumnFormula>B2*100/C2</calculatedColumnFormula>
    </tableColumn>
    <tableColumn id="5" xr3:uid="{CEFD67C0-E1CB-48B9-9C9D-23B3B99C0A14}" name="Metric1">
      <calculatedColumnFormula>B2-AVERAGE(Table1[Runs])</calculatedColumnFormula>
    </tableColumn>
    <tableColumn id="6" xr3:uid="{22EF21B1-E5EE-4D60-9070-8DDF8D9043C9}" name="Metric2">
      <calculatedColumnFormula>Table1[[#This Row],[SR]]-(100*AVERAGE(Table1[[#Totals],[Runs]]/Table1[[#Totals],[Balls Faced]]))</calculatedColumnFormula>
    </tableColumn>
    <tableColumn id="7" xr3:uid="{C94A7C11-C92F-4F13-825C-585D2ED4C3E5}" name="Metric3"/>
    <tableColumn id="8" xr3:uid="{6C1E71E1-771F-4039-9D5F-45BDA30863F7}" name="M1Rank">
      <calculatedColumnFormula>RANK(Table1[[#This Row],[Metric1]],Table1[Metric1])</calculatedColumnFormula>
    </tableColumn>
    <tableColumn id="9" xr3:uid="{F6B9D864-35E7-442C-A7CF-A97686AD5AE6}" name="M2Rank">
      <calculatedColumnFormula>RANK(Table1[[#This Row],[Metric2]],Table1[Metric2])</calculatedColumnFormula>
    </tableColumn>
    <tableColumn id="10" xr3:uid="{BC5E8779-3F8F-4958-BDEC-C50058306E71}" name="Wt.Metric1">
      <calculatedColumnFormula>$Q$3-(($Q$3/($Q$6-1)) * (Table1[[#This Row],[M1Rank]]-1))</calculatedColumnFormula>
    </tableColumn>
    <tableColumn id="11" xr3:uid="{BC11F4A0-98AE-4DED-813A-39088029EABB}" name="WtMetric2">
      <calculatedColumnFormula>$Q$3-(($Q$3/($Q$6-1)) * (Table1[[#This Row],[M2Rank]]-1))</calculatedColumnFormula>
    </tableColumn>
    <tableColumn id="12" xr3:uid="{77721890-C219-400F-AEA1-82D1CC20F668}" name="Score/80">
      <calculatedColumnFormula>Table1[[#This Row],[Wt.Metric1]]+Table1[[#This Row],[WtMetric2]]</calculatedColumnFormula>
    </tableColumn>
    <tableColumn id="13" xr3:uid="{910BEBDB-4D4A-4105-BFFA-018D2DE25635}" name="Score">
      <calculatedColumnFormula>Table1[[#This Row],[Score/80]]*100/80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B3B0-8DCD-4EAA-BF25-3E9F9A809CB0}">
  <dimension ref="A1:Q19"/>
  <sheetViews>
    <sheetView tabSelected="1" workbookViewId="0">
      <selection activeCell="M19" sqref="M19"/>
    </sheetView>
  </sheetViews>
  <sheetFormatPr defaultRowHeight="14.4" x14ac:dyDescent="0.3"/>
  <cols>
    <col min="3" max="3" width="12" customWidth="1"/>
    <col min="4" max="4" width="10" customWidth="1"/>
    <col min="5" max="5" width="9.33203125" customWidth="1"/>
    <col min="6" max="6" width="12.6640625" bestFit="1" customWidth="1"/>
    <col min="7" max="9" width="9.33203125" customWidth="1"/>
    <col min="10" max="10" width="12.6640625" bestFit="1" customWidth="1"/>
    <col min="11" max="15" width="9.33203125" customWidth="1"/>
    <col min="16" max="16" width="18.6640625" bestFit="1" customWidth="1"/>
  </cols>
  <sheetData>
    <row r="1" spans="1:17" x14ac:dyDescent="0.3">
      <c r="A1" t="s">
        <v>24</v>
      </c>
      <c r="B1" t="s">
        <v>9</v>
      </c>
      <c r="C1" t="s">
        <v>8</v>
      </c>
      <c r="D1" t="s">
        <v>10</v>
      </c>
      <c r="E1" t="s">
        <v>6</v>
      </c>
      <c r="F1" t="s">
        <v>7</v>
      </c>
      <c r="G1" t="s">
        <v>11</v>
      </c>
      <c r="H1" t="s">
        <v>25</v>
      </c>
      <c r="I1" t="s">
        <v>26</v>
      </c>
      <c r="J1" t="s">
        <v>12</v>
      </c>
      <c r="K1" t="s">
        <v>27</v>
      </c>
      <c r="L1" t="s">
        <v>29</v>
      </c>
      <c r="M1" t="s">
        <v>28</v>
      </c>
      <c r="P1" t="s">
        <v>31</v>
      </c>
      <c r="Q1">
        <f>AVERAGE(Table1[Runs])</f>
        <v>33.764705882352942</v>
      </c>
    </row>
    <row r="2" spans="1:17" x14ac:dyDescent="0.3">
      <c r="A2" t="s">
        <v>16</v>
      </c>
      <c r="B2">
        <v>115</v>
      </c>
      <c r="C2">
        <v>130</v>
      </c>
      <c r="D2">
        <f>B2*100/C2</f>
        <v>88.461538461538467</v>
      </c>
      <c r="E2">
        <f>B2-AVERAGE(Table1[Runs])</f>
        <v>81.235294117647058</v>
      </c>
      <c r="F2">
        <f>Table1[[#This Row],[SR]]-(100*AVERAGE(Table1[[#Totals],[Runs]]/Table1[[#Totals],[Balls Faced]]))</f>
        <v>-12.240215924426451</v>
      </c>
      <c r="G2">
        <v>-30</v>
      </c>
      <c r="H2">
        <f>RANK(Table1[[#This Row],[Metric1]],Table1[Metric1])</f>
        <v>1</v>
      </c>
      <c r="I2">
        <f>RANK(Table1[[#This Row],[Metric2]],Table1[Metric2])</f>
        <v>9</v>
      </c>
      <c r="J2">
        <f>$Q$3-(($Q$3/($Q$6-1)) * (Table1[[#This Row],[M1Rank]]-1))</f>
        <v>50</v>
      </c>
      <c r="K2">
        <f>$Q$3-(($Q$3/($Q$6-1)) * (Table1[[#This Row],[M2Rank]]-1))</f>
        <v>25</v>
      </c>
      <c r="L2">
        <f>Table1[[#This Row],[Wt.Metric1]]+Table1[[#This Row],[WtMetric2]]</f>
        <v>75</v>
      </c>
      <c r="M2">
        <f>Table1[[#This Row],[Score/80]]*100/80</f>
        <v>93.75</v>
      </c>
      <c r="P2" t="s">
        <v>32</v>
      </c>
      <c r="Q2">
        <f>AVERAGE(Table1[[#Totals],[Runs]]/Table1[[#Totals],[Balls Faced]])*100</f>
        <v>100.70175438596492</v>
      </c>
    </row>
    <row r="3" spans="1:17" x14ac:dyDescent="0.3">
      <c r="A3" t="s">
        <v>0</v>
      </c>
      <c r="B3">
        <v>100</v>
      </c>
      <c r="C3">
        <v>80</v>
      </c>
      <c r="D3">
        <f>B3*100/C3</f>
        <v>125</v>
      </c>
      <c r="E3">
        <f>B3-AVERAGE(Table1[Runs])</f>
        <v>66.235294117647058</v>
      </c>
      <c r="F3">
        <f>Table1[[#This Row],[SR]]-(100*AVERAGE(Table1[[#Totals],[Runs]]/Table1[[#Totals],[Balls Faced]]))</f>
        <v>24.298245614035082</v>
      </c>
      <c r="G3">
        <v>30</v>
      </c>
      <c r="H3">
        <f>RANK(Table1[[#This Row],[Metric1]],Table1[Metric1])</f>
        <v>2</v>
      </c>
      <c r="I3">
        <f>RANK(Table1[[#This Row],[Metric2]],Table1[Metric2])</f>
        <v>6</v>
      </c>
      <c r="J3">
        <f>$Q$3-(($Q$3/($Q$6-1)) * (Table1[[#This Row],[M1Rank]]-1))</f>
        <v>46.875</v>
      </c>
      <c r="K3">
        <f>$Q$3-(($Q$3/($Q$6-1)) * (Table1[[#This Row],[M2Rank]]-1))</f>
        <v>34.375</v>
      </c>
      <c r="L3">
        <f>Table1[[#This Row],[Wt.Metric1]]+Table1[[#This Row],[WtMetric2]]</f>
        <v>81.25</v>
      </c>
      <c r="M3">
        <f>Table1[[#This Row],[Score/80]]*100/80</f>
        <v>101.5625</v>
      </c>
      <c r="P3" t="s">
        <v>33</v>
      </c>
      <c r="Q3">
        <v>50</v>
      </c>
    </row>
    <row r="4" spans="1:17" x14ac:dyDescent="0.3">
      <c r="A4" t="s">
        <v>5</v>
      </c>
      <c r="B4">
        <v>80</v>
      </c>
      <c r="C4">
        <v>60</v>
      </c>
      <c r="D4">
        <f>B4*100/C4</f>
        <v>133.33333333333334</v>
      </c>
      <c r="E4">
        <f>B4-AVERAGE(Table1[Runs])</f>
        <v>46.235294117647058</v>
      </c>
      <c r="F4">
        <f>Table1[[#This Row],[SR]]-(100*AVERAGE(Table1[[#Totals],[Runs]]/Table1[[#Totals],[Balls Faced]]))</f>
        <v>32.631578947368425</v>
      </c>
      <c r="G4">
        <v>30</v>
      </c>
      <c r="H4">
        <f>RANK(Table1[[#This Row],[Metric1]],Table1[Metric1])</f>
        <v>3</v>
      </c>
      <c r="I4">
        <f>RANK(Table1[[#This Row],[Metric2]],Table1[Metric2])</f>
        <v>5</v>
      </c>
      <c r="J4">
        <f>$Q$3-(($Q$3/($Q$6-1)) * (Table1[[#This Row],[M1Rank]]-1))</f>
        <v>43.75</v>
      </c>
      <c r="K4">
        <f>$Q$3-(($Q$3/($Q$6-1)) * (Table1[[#This Row],[M2Rank]]-1))</f>
        <v>37.5</v>
      </c>
      <c r="L4">
        <f>Table1[[#This Row],[Wt.Metric1]]+Table1[[#This Row],[WtMetric2]]</f>
        <v>81.25</v>
      </c>
      <c r="M4">
        <f>Table1[[#This Row],[Score/80]]*100/80</f>
        <v>101.5625</v>
      </c>
      <c r="P4" t="s">
        <v>34</v>
      </c>
      <c r="Q4">
        <v>30</v>
      </c>
    </row>
    <row r="5" spans="1:17" x14ac:dyDescent="0.3">
      <c r="A5" t="s">
        <v>3</v>
      </c>
      <c r="B5">
        <v>50</v>
      </c>
      <c r="C5">
        <v>60</v>
      </c>
      <c r="D5">
        <f>B5*100/C5</f>
        <v>83.333333333333329</v>
      </c>
      <c r="E5">
        <f>B5-AVERAGE(Table1[Runs])</f>
        <v>16.235294117647058</v>
      </c>
      <c r="F5">
        <f>Table1[[#This Row],[SR]]-(100*AVERAGE(Table1[[#Totals],[Runs]]/Table1[[#Totals],[Balls Faced]]))</f>
        <v>-17.368421052631589</v>
      </c>
      <c r="G5">
        <v>30</v>
      </c>
      <c r="H5">
        <f>RANK(Table1[[#This Row],[Metric1]],Table1[Metric1])</f>
        <v>4</v>
      </c>
      <c r="I5">
        <f>RANK(Table1[[#This Row],[Metric2]],Table1[Metric2])</f>
        <v>10</v>
      </c>
      <c r="J5">
        <f>$Q$3-(($Q$3/($Q$6-1)) * (Table1[[#This Row],[M1Rank]]-1))</f>
        <v>40.625</v>
      </c>
      <c r="K5">
        <f>$Q$3-(($Q$3/($Q$6-1)) * (Table1[[#This Row],[M2Rank]]-1))</f>
        <v>21.875</v>
      </c>
      <c r="L5">
        <f>Table1[[#This Row],[Wt.Metric1]]+Table1[[#This Row],[WtMetric2]]</f>
        <v>62.5</v>
      </c>
      <c r="M5">
        <f>Table1[[#This Row],[Score/80]]*100/80</f>
        <v>78.125</v>
      </c>
    </row>
    <row r="6" spans="1:17" x14ac:dyDescent="0.3">
      <c r="A6" t="s">
        <v>21</v>
      </c>
      <c r="B6">
        <v>45</v>
      </c>
      <c r="C6">
        <v>32</v>
      </c>
      <c r="D6">
        <f>B6*100/C6</f>
        <v>140.625</v>
      </c>
      <c r="E6">
        <f>B6-AVERAGE(Table1[Runs])</f>
        <v>11.235294117647058</v>
      </c>
      <c r="F6">
        <f>Table1[[#This Row],[SR]]-(100*AVERAGE(Table1[[#Totals],[Runs]]/Table1[[#Totals],[Balls Faced]]))</f>
        <v>39.923245614035082</v>
      </c>
      <c r="G6">
        <v>-30</v>
      </c>
      <c r="H6">
        <f>RANK(Table1[[#This Row],[Metric1]],Table1[Metric1])</f>
        <v>5</v>
      </c>
      <c r="I6">
        <f>RANK(Table1[[#This Row],[Metric2]],Table1[Metric2])</f>
        <v>4</v>
      </c>
      <c r="J6">
        <f>$Q$3-(($Q$3/($Q$6-1)) * (Table1[[#This Row],[M1Rank]]-1))</f>
        <v>37.5</v>
      </c>
      <c r="K6">
        <f>$Q$3-(($Q$3/($Q$6-1)) * (Table1[[#This Row],[M2Rank]]-1))</f>
        <v>40.625</v>
      </c>
      <c r="L6">
        <f>Table1[[#This Row],[Wt.Metric1]]+Table1[[#This Row],[WtMetric2]]</f>
        <v>78.125</v>
      </c>
      <c r="M6">
        <f>Table1[[#This Row],[Score/80]]*100/80</f>
        <v>97.65625</v>
      </c>
      <c r="P6" t="s">
        <v>35</v>
      </c>
      <c r="Q6">
        <f>COUNTA(Table1[Player])</f>
        <v>17</v>
      </c>
    </row>
    <row r="7" spans="1:17" x14ac:dyDescent="0.3">
      <c r="A7" t="s">
        <v>22</v>
      </c>
      <c r="B7">
        <v>41</v>
      </c>
      <c r="C7">
        <v>28</v>
      </c>
      <c r="D7">
        <f>B7*100/C7</f>
        <v>146.42857142857142</v>
      </c>
      <c r="E7">
        <f>B7-AVERAGE(Table1[Runs])</f>
        <v>7.235294117647058</v>
      </c>
      <c r="F7">
        <f>Table1[[#This Row],[SR]]-(100*AVERAGE(Table1[[#Totals],[Runs]]/Table1[[#Totals],[Balls Faced]]))</f>
        <v>45.726817042606498</v>
      </c>
      <c r="G7">
        <v>-30</v>
      </c>
      <c r="H7">
        <f>RANK(Table1[[#This Row],[Metric1]],Table1[Metric1])</f>
        <v>6</v>
      </c>
      <c r="I7">
        <f>RANK(Table1[[#This Row],[Metric2]],Table1[Metric2])</f>
        <v>2</v>
      </c>
      <c r="J7">
        <f>$Q$3-(($Q$3/($Q$6-1)) * (Table1[[#This Row],[M1Rank]]-1))</f>
        <v>34.375</v>
      </c>
      <c r="K7">
        <f>$Q$3-(($Q$3/($Q$6-1)) * (Table1[[#This Row],[M2Rank]]-1))</f>
        <v>46.875</v>
      </c>
      <c r="L7">
        <f>Table1[[#This Row],[Wt.Metric1]]+Table1[[#This Row],[WtMetric2]]</f>
        <v>81.25</v>
      </c>
      <c r="M7">
        <f>Table1[[#This Row],[Score/80]]*100/80</f>
        <v>101.5625</v>
      </c>
    </row>
    <row r="8" spans="1:17" x14ac:dyDescent="0.3">
      <c r="A8" t="s">
        <v>13</v>
      </c>
      <c r="B8">
        <v>40</v>
      </c>
      <c r="C8">
        <v>32</v>
      </c>
      <c r="D8">
        <f>B8*100/C8</f>
        <v>125</v>
      </c>
      <c r="E8">
        <f>B8-AVERAGE(Table1[Runs])</f>
        <v>6.235294117647058</v>
      </c>
      <c r="F8">
        <f>Table1[[#This Row],[SR]]-(100*AVERAGE(Table1[[#Totals],[Runs]]/Table1[[#Totals],[Balls Faced]]))</f>
        <v>24.298245614035082</v>
      </c>
      <c r="G8">
        <v>-30</v>
      </c>
      <c r="H8">
        <f>RANK(Table1[[#This Row],[Metric1]],Table1[Metric1])</f>
        <v>7</v>
      </c>
      <c r="I8">
        <f>RANK(Table1[[#This Row],[Metric2]],Table1[Metric2])</f>
        <v>6</v>
      </c>
      <c r="J8">
        <f>$Q$3-(($Q$3/($Q$6-1)) * (Table1[[#This Row],[M1Rank]]-1))</f>
        <v>31.25</v>
      </c>
      <c r="K8">
        <f>$Q$3-(($Q$3/($Q$6-1)) * (Table1[[#This Row],[M2Rank]]-1))</f>
        <v>34.375</v>
      </c>
      <c r="L8">
        <f>Table1[[#This Row],[Wt.Metric1]]+Table1[[#This Row],[WtMetric2]]</f>
        <v>65.625</v>
      </c>
      <c r="M8">
        <f>Table1[[#This Row],[Score/80]]*100/80</f>
        <v>82.03125</v>
      </c>
    </row>
    <row r="9" spans="1:17" x14ac:dyDescent="0.3">
      <c r="A9" t="s">
        <v>4</v>
      </c>
      <c r="B9">
        <v>30</v>
      </c>
      <c r="C9">
        <v>60</v>
      </c>
      <c r="D9">
        <f>B9*100/C9</f>
        <v>50</v>
      </c>
      <c r="E9">
        <f>B9-AVERAGE(Table1[Runs])</f>
        <v>-3.764705882352942</v>
      </c>
      <c r="F9">
        <f>Table1[[#This Row],[SR]]-(100*AVERAGE(Table1[[#Totals],[Runs]]/Table1[[#Totals],[Balls Faced]]))</f>
        <v>-50.701754385964918</v>
      </c>
      <c r="G9">
        <v>30</v>
      </c>
      <c r="H9">
        <f>RANK(Table1[[#This Row],[Metric1]],Table1[Metric1])</f>
        <v>8</v>
      </c>
      <c r="I9">
        <f>RANK(Table1[[#This Row],[Metric2]],Table1[Metric2])</f>
        <v>13</v>
      </c>
      <c r="J9">
        <f>$Q$3-(($Q$3/($Q$6-1)) * (Table1[[#This Row],[M1Rank]]-1))</f>
        <v>28.125</v>
      </c>
      <c r="K9">
        <f>$Q$3-(($Q$3/($Q$6-1)) * (Table1[[#This Row],[M2Rank]]-1))</f>
        <v>12.5</v>
      </c>
      <c r="L9">
        <f>Table1[[#This Row],[Wt.Metric1]]+Table1[[#This Row],[WtMetric2]]</f>
        <v>40.625</v>
      </c>
      <c r="M9">
        <f>Table1[[#This Row],[Score/80]]*100/80</f>
        <v>50.78125</v>
      </c>
    </row>
    <row r="10" spans="1:17" x14ac:dyDescent="0.3">
      <c r="A10" t="s">
        <v>17</v>
      </c>
      <c r="B10">
        <v>20</v>
      </c>
      <c r="C10">
        <v>7</v>
      </c>
      <c r="D10">
        <f>B10*100/C10</f>
        <v>285.71428571428572</v>
      </c>
      <c r="E10">
        <f>B10-AVERAGE(Table1[Runs])</f>
        <v>-13.764705882352942</v>
      </c>
      <c r="F10">
        <f>Table1[[#This Row],[SR]]-(100*AVERAGE(Table1[[#Totals],[Runs]]/Table1[[#Totals],[Balls Faced]]))</f>
        <v>185.01253132832079</v>
      </c>
      <c r="G10">
        <v>-30</v>
      </c>
      <c r="H10">
        <f>RANK(Table1[[#This Row],[Metric1]],Table1[Metric1])</f>
        <v>9</v>
      </c>
      <c r="I10">
        <f>RANK(Table1[[#This Row],[Metric2]],Table1[Metric2])</f>
        <v>1</v>
      </c>
      <c r="J10">
        <f>$Q$3-(($Q$3/($Q$6-1)) * (Table1[[#This Row],[M1Rank]]-1))</f>
        <v>25</v>
      </c>
      <c r="K10">
        <f>$Q$3-(($Q$3/($Q$6-1)) * (Table1[[#This Row],[M2Rank]]-1))</f>
        <v>50</v>
      </c>
      <c r="L10">
        <f>Table1[[#This Row],[Wt.Metric1]]+Table1[[#This Row],[WtMetric2]]</f>
        <v>75</v>
      </c>
      <c r="M10">
        <f>Table1[[#This Row],[Score/80]]*100/80</f>
        <v>93.75</v>
      </c>
    </row>
    <row r="11" spans="1:17" x14ac:dyDescent="0.3">
      <c r="A11" t="s">
        <v>1</v>
      </c>
      <c r="B11">
        <v>20</v>
      </c>
      <c r="C11">
        <v>20</v>
      </c>
      <c r="D11">
        <f>B11*100/C11</f>
        <v>100</v>
      </c>
      <c r="E11">
        <f>B11-AVERAGE(Table1[Runs])</f>
        <v>-13.764705882352942</v>
      </c>
      <c r="F11">
        <f>Table1[[#This Row],[SR]]-(100*AVERAGE(Table1[[#Totals],[Runs]]/Table1[[#Totals],[Balls Faced]]))</f>
        <v>-0.70175438596491801</v>
      </c>
      <c r="G11">
        <v>30</v>
      </c>
      <c r="H11">
        <f>RANK(Table1[[#This Row],[Metric1]],Table1[Metric1])</f>
        <v>9</v>
      </c>
      <c r="I11">
        <f>RANK(Table1[[#This Row],[Metric2]],Table1[Metric2])</f>
        <v>8</v>
      </c>
      <c r="J11">
        <f>$Q$3-(($Q$3/($Q$6-1)) * (Table1[[#This Row],[M1Rank]]-1))</f>
        <v>25</v>
      </c>
      <c r="K11">
        <f>$Q$3-(($Q$3/($Q$6-1)) * (Table1[[#This Row],[M2Rank]]-1))</f>
        <v>28.125</v>
      </c>
      <c r="L11">
        <f>Table1[[#This Row],[Wt.Metric1]]+Table1[[#This Row],[WtMetric2]]</f>
        <v>53.125</v>
      </c>
      <c r="M11">
        <f>Table1[[#This Row],[Score/80]]*100/80</f>
        <v>66.40625</v>
      </c>
    </row>
    <row r="12" spans="1:17" x14ac:dyDescent="0.3">
      <c r="A12" t="s">
        <v>20</v>
      </c>
      <c r="B12">
        <v>10</v>
      </c>
      <c r="C12">
        <v>7</v>
      </c>
      <c r="D12">
        <f>B12*100/C12</f>
        <v>142.85714285714286</v>
      </c>
      <c r="E12">
        <f>B12-AVERAGE(Table1[Runs])</f>
        <v>-23.764705882352942</v>
      </c>
      <c r="F12">
        <f>Table1[[#This Row],[SR]]-(100*AVERAGE(Table1[[#Totals],[Runs]]/Table1[[#Totals],[Balls Faced]]))</f>
        <v>42.155388471177943</v>
      </c>
      <c r="G12">
        <v>-30</v>
      </c>
      <c r="H12">
        <f>RANK(Table1[[#This Row],[Metric1]],Table1[Metric1])</f>
        <v>11</v>
      </c>
      <c r="I12">
        <f>RANK(Table1[[#This Row],[Metric2]],Table1[Metric2])</f>
        <v>3</v>
      </c>
      <c r="J12">
        <f>$Q$3-(($Q$3/($Q$6-1)) * (Table1[[#This Row],[M1Rank]]-1))</f>
        <v>18.75</v>
      </c>
      <c r="K12">
        <f>$Q$3-(($Q$3/($Q$6-1)) * (Table1[[#This Row],[M2Rank]]-1))</f>
        <v>43.75</v>
      </c>
      <c r="L12">
        <f>Table1[[#This Row],[Wt.Metric1]]+Table1[[#This Row],[WtMetric2]]</f>
        <v>62.5</v>
      </c>
      <c r="M12">
        <f>Table1[[#This Row],[Score/80]]*100/80</f>
        <v>78.125</v>
      </c>
    </row>
    <row r="13" spans="1:17" x14ac:dyDescent="0.3">
      <c r="A13" t="s">
        <v>2</v>
      </c>
      <c r="B13">
        <v>10</v>
      </c>
      <c r="C13">
        <v>20</v>
      </c>
      <c r="D13">
        <f>B13*100/C13</f>
        <v>50</v>
      </c>
      <c r="E13">
        <f>B13-AVERAGE(Table1[Runs])</f>
        <v>-23.764705882352942</v>
      </c>
      <c r="F13">
        <f>Table1[[#This Row],[SR]]-(100*AVERAGE(Table1[[#Totals],[Runs]]/Table1[[#Totals],[Balls Faced]]))</f>
        <v>-50.701754385964918</v>
      </c>
      <c r="G13">
        <v>30</v>
      </c>
      <c r="H13">
        <f>RANK(Table1[[#This Row],[Metric1]],Table1[Metric1])</f>
        <v>11</v>
      </c>
      <c r="I13">
        <f>RANK(Table1[[#This Row],[Metric2]],Table1[Metric2])</f>
        <v>13</v>
      </c>
      <c r="J13">
        <f>$Q$3-(($Q$3/($Q$6-1)) * (Table1[[#This Row],[M1Rank]]-1))</f>
        <v>18.75</v>
      </c>
      <c r="K13">
        <f>$Q$3-(($Q$3/($Q$6-1)) * (Table1[[#This Row],[M2Rank]]-1))</f>
        <v>12.5</v>
      </c>
      <c r="L13">
        <f>Table1[[#This Row],[Wt.Metric1]]+Table1[[#This Row],[WtMetric2]]</f>
        <v>31.25</v>
      </c>
      <c r="M13">
        <f>Table1[[#This Row],[Score/80]]*100/80</f>
        <v>39.0625</v>
      </c>
    </row>
    <row r="14" spans="1:17" x14ac:dyDescent="0.3">
      <c r="A14" t="s">
        <v>18</v>
      </c>
      <c r="B14">
        <v>5</v>
      </c>
      <c r="C14">
        <v>8</v>
      </c>
      <c r="D14">
        <f>B14*100/C14</f>
        <v>62.5</v>
      </c>
      <c r="E14">
        <f>B14-AVERAGE(Table1[Runs])</f>
        <v>-28.764705882352942</v>
      </c>
      <c r="F14">
        <f>Table1[[#This Row],[SR]]-(100*AVERAGE(Table1[[#Totals],[Runs]]/Table1[[#Totals],[Balls Faced]]))</f>
        <v>-38.201754385964918</v>
      </c>
      <c r="G14">
        <v>-30</v>
      </c>
      <c r="H14">
        <f>RANK(Table1[[#This Row],[Metric1]],Table1[Metric1])</f>
        <v>13</v>
      </c>
      <c r="I14">
        <f>RANK(Table1[[#This Row],[Metric2]],Table1[Metric2])</f>
        <v>12</v>
      </c>
      <c r="J14">
        <f>$Q$3-(($Q$3/($Q$6-1)) * (Table1[[#This Row],[M1Rank]]-1))</f>
        <v>12.5</v>
      </c>
      <c r="K14">
        <f>$Q$3-(($Q$3/($Q$6-1)) * (Table1[[#This Row],[M2Rank]]-1))</f>
        <v>15.625</v>
      </c>
      <c r="L14">
        <f>Table1[[#This Row],[Wt.Metric1]]+Table1[[#This Row],[WtMetric2]]</f>
        <v>28.125</v>
      </c>
      <c r="M14">
        <f>Table1[[#This Row],[Score/80]]*100/80</f>
        <v>35.15625</v>
      </c>
    </row>
    <row r="15" spans="1:17" x14ac:dyDescent="0.3">
      <c r="A15" t="s">
        <v>23</v>
      </c>
      <c r="B15">
        <v>4</v>
      </c>
      <c r="C15">
        <v>6</v>
      </c>
      <c r="D15">
        <f>B15*100/C15</f>
        <v>66.666666666666671</v>
      </c>
      <c r="E15">
        <f>B15-AVERAGE(Table1[Runs])</f>
        <v>-29.764705882352942</v>
      </c>
      <c r="F15">
        <f>Table1[[#This Row],[SR]]-(100*AVERAGE(Table1[[#Totals],[Runs]]/Table1[[#Totals],[Balls Faced]]))</f>
        <v>-34.035087719298247</v>
      </c>
      <c r="G15">
        <v>-30</v>
      </c>
      <c r="H15">
        <f>RANK(Table1[[#This Row],[Metric1]],Table1[Metric1])</f>
        <v>14</v>
      </c>
      <c r="I15">
        <f>RANK(Table1[[#This Row],[Metric2]],Table1[Metric2])</f>
        <v>11</v>
      </c>
      <c r="J15">
        <f>$Q$3-(($Q$3/($Q$6-1)) * (Table1[[#This Row],[M1Rank]]-1))</f>
        <v>9.375</v>
      </c>
      <c r="K15">
        <f>$Q$3-(($Q$3/($Q$6-1)) * (Table1[[#This Row],[M2Rank]]-1))</f>
        <v>18.75</v>
      </c>
      <c r="L15">
        <f>Table1[[#This Row],[Wt.Metric1]]+Table1[[#This Row],[WtMetric2]]</f>
        <v>28.125</v>
      </c>
      <c r="M15">
        <f>Table1[[#This Row],[Score/80]]*100/80</f>
        <v>35.15625</v>
      </c>
    </row>
    <row r="16" spans="1:17" x14ac:dyDescent="0.3">
      <c r="A16" t="s">
        <v>19</v>
      </c>
      <c r="B16">
        <v>4</v>
      </c>
      <c r="C16">
        <v>10</v>
      </c>
      <c r="D16">
        <f>B16*100/C16</f>
        <v>40</v>
      </c>
      <c r="E16">
        <f>B16-AVERAGE(Table1[Runs])</f>
        <v>-29.764705882352942</v>
      </c>
      <c r="F16">
        <f>Table1[[#This Row],[SR]]-(100*AVERAGE(Table1[[#Totals],[Runs]]/Table1[[#Totals],[Balls Faced]]))</f>
        <v>-60.701754385964918</v>
      </c>
      <c r="G16">
        <v>-30</v>
      </c>
      <c r="H16">
        <f>RANK(Table1[[#This Row],[Metric1]],Table1[Metric1])</f>
        <v>14</v>
      </c>
      <c r="I16">
        <f>RANK(Table1[[#This Row],[Metric2]],Table1[Metric2])</f>
        <v>15</v>
      </c>
      <c r="J16">
        <f>$Q$3-(($Q$3/($Q$6-1)) * (Table1[[#This Row],[M1Rank]]-1))</f>
        <v>9.375</v>
      </c>
      <c r="K16">
        <f>$Q$3-(($Q$3/($Q$6-1)) * (Table1[[#This Row],[M2Rank]]-1))</f>
        <v>6.25</v>
      </c>
      <c r="L16">
        <f>Table1[[#This Row],[Wt.Metric1]]+Table1[[#This Row],[WtMetric2]]</f>
        <v>15.625</v>
      </c>
      <c r="M16">
        <f>Table1[[#This Row],[Score/80]]*100/80</f>
        <v>19.53125</v>
      </c>
    </row>
    <row r="17" spans="1:13" x14ac:dyDescent="0.3">
      <c r="A17" t="s">
        <v>14</v>
      </c>
      <c r="B17">
        <v>0</v>
      </c>
      <c r="C17">
        <v>3</v>
      </c>
      <c r="D17">
        <f>B17*100/C17</f>
        <v>0</v>
      </c>
      <c r="E17">
        <f>B17-AVERAGE(Table1[Runs])</f>
        <v>-33.764705882352942</v>
      </c>
      <c r="F17">
        <f>Table1[[#This Row],[SR]]-(100*AVERAGE(Table1[[#Totals],[Runs]]/Table1[[#Totals],[Balls Faced]]))</f>
        <v>-100.70175438596492</v>
      </c>
      <c r="G17">
        <v>-30</v>
      </c>
      <c r="H17">
        <f>RANK(Table1[[#This Row],[Metric1]],Table1[Metric1])</f>
        <v>16</v>
      </c>
      <c r="I17">
        <f>RANK(Table1[[#This Row],[Metric2]],Table1[Metric2])</f>
        <v>16</v>
      </c>
      <c r="J17">
        <f>$Q$3-(($Q$3/($Q$6-1)) * (Table1[[#This Row],[M1Rank]]-1))</f>
        <v>3.125</v>
      </c>
      <c r="K17">
        <f>$Q$3-(($Q$3/($Q$6-1)) * (Table1[[#This Row],[M2Rank]]-1))</f>
        <v>3.125</v>
      </c>
      <c r="L17">
        <f>Table1[[#This Row],[Wt.Metric1]]+Table1[[#This Row],[WtMetric2]]</f>
        <v>6.25</v>
      </c>
      <c r="M17">
        <f>Table1[[#This Row],[Score/80]]*100/80</f>
        <v>7.8125</v>
      </c>
    </row>
    <row r="18" spans="1:13" x14ac:dyDescent="0.3">
      <c r="A18" t="s">
        <v>15</v>
      </c>
      <c r="B18">
        <v>0</v>
      </c>
      <c r="C18">
        <v>7</v>
      </c>
      <c r="D18">
        <f>B18*100/C18</f>
        <v>0</v>
      </c>
      <c r="E18">
        <f>B18-AVERAGE(Table1[Runs])</f>
        <v>-33.764705882352942</v>
      </c>
      <c r="F18">
        <f>Table1[[#This Row],[SR]]-(100*AVERAGE(Table1[[#Totals],[Runs]]/Table1[[#Totals],[Balls Faced]]))</f>
        <v>-100.70175438596492</v>
      </c>
      <c r="G18">
        <v>-30</v>
      </c>
      <c r="H18">
        <f>RANK(Table1[[#This Row],[Metric1]],Table1[Metric1])</f>
        <v>16</v>
      </c>
      <c r="I18">
        <f>RANK(Table1[[#This Row],[Metric2]],Table1[Metric2])</f>
        <v>16</v>
      </c>
      <c r="J18">
        <f>$Q$3-(($Q$3/($Q$6-1)) * (Table1[[#This Row],[M1Rank]]-1))</f>
        <v>3.125</v>
      </c>
      <c r="K18">
        <f>$Q$3-(($Q$3/($Q$6-1)) * (Table1[[#This Row],[M2Rank]]-1))</f>
        <v>3.125</v>
      </c>
      <c r="L18">
        <f>Table1[[#This Row],[Wt.Metric1]]+Table1[[#This Row],[WtMetric2]]</f>
        <v>6.25</v>
      </c>
      <c r="M18">
        <f>Table1[[#This Row],[Score/80]]*100/80</f>
        <v>7.8125</v>
      </c>
    </row>
    <row r="19" spans="1:13" x14ac:dyDescent="0.3">
      <c r="A19" t="s">
        <v>30</v>
      </c>
      <c r="B19">
        <f>SUBTOTAL(109,Table1[Runs])</f>
        <v>574</v>
      </c>
      <c r="C19">
        <f>SUBTOTAL(109,Table1[Balls Faced])</f>
        <v>570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Rangapure</dc:creator>
  <cp:lastModifiedBy>Shyam Rangapure</cp:lastModifiedBy>
  <dcterms:created xsi:type="dcterms:W3CDTF">2024-02-03T18:30:55Z</dcterms:created>
  <dcterms:modified xsi:type="dcterms:W3CDTF">2024-02-03T21:10:04Z</dcterms:modified>
</cp:coreProperties>
</file>