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strategists-my.sharepoint.com/personal/shyam_rangapure_metyis_com/Documents/Documenten/Side Projects/Dream11/project/temp/"/>
    </mc:Choice>
  </mc:AlternateContent>
  <xr:revisionPtr revIDLastSave="4" documentId="8_{E0A82F03-3696-4ADB-972A-123A7F341996}" xr6:coauthVersionLast="47" xr6:coauthVersionMax="47" xr10:uidLastSave="{76F8DA61-FF2D-4839-BED9-F5386CDC01F9}"/>
  <bookViews>
    <workbookView xWindow="-108" yWindow="-108" windowWidth="23256" windowHeight="12456" xr2:uid="{0E82E01C-00BE-4571-ACB1-FB8E32D621A4}"/>
  </bookViews>
  <sheets>
    <sheet name="Sheet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" l="1"/>
  <c r="AB19" i="1" s="1"/>
  <c r="X19" i="1" s="1"/>
  <c r="S19" i="1" l="1"/>
  <c r="U19" i="1"/>
  <c r="X18" i="1"/>
  <c r="AC20" i="1"/>
  <c r="X20" i="1" s="1"/>
  <c r="AD21" i="1" l="1"/>
  <c r="U20" i="1"/>
  <c r="S20" i="1"/>
  <c r="U18" i="1"/>
  <c r="S18" i="1"/>
  <c r="Y18" i="1"/>
  <c r="Y19" i="1" s="1"/>
  <c r="Y20" i="1" s="1"/>
  <c r="X21" i="1" l="1"/>
  <c r="AE22" i="1"/>
  <c r="X22" i="1" s="1"/>
  <c r="U22" i="1" l="1"/>
  <c r="S22" i="1"/>
  <c r="U21" i="1"/>
  <c r="S21" i="1"/>
  <c r="X23" i="1"/>
  <c r="Y21" i="1"/>
  <c r="Y22" i="1" s="1"/>
  <c r="T7" i="1" l="1"/>
  <c r="T2" i="1"/>
  <c r="T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 Rangapure</author>
  </authors>
  <commentList>
    <comment ref="S9" authorId="0" shapeId="0" xr:uid="{39D47B03-88FB-4C45-AEC4-6D4F0A4225CC}">
      <text>
        <r>
          <rPr>
            <b/>
            <sz val="9"/>
            <color indexed="81"/>
            <rFont val="Tahoma"/>
            <family val="2"/>
          </rPr>
          <t>Shyam Rangapure:</t>
        </r>
        <r>
          <rPr>
            <sz val="9"/>
            <color indexed="81"/>
            <rFont val="Tahoma"/>
            <family val="2"/>
          </rPr>
          <t xml:space="preserve">
Consider for the winning team, 
the total runs extrapolated to end of the innings(based on rpo) + 1 Eg : India = 291
(291/300) = 0.97
For every 1 unit of resource consumed, the judging parameter is to score 0.97 runs</t>
        </r>
      </text>
    </comment>
  </commentList>
</comments>
</file>

<file path=xl/sharedStrings.xml><?xml version="1.0" encoding="utf-8"?>
<sst xmlns="http://schemas.openxmlformats.org/spreadsheetml/2006/main" count="54" uniqueCount="43">
  <si>
    <t>0s</t>
  </si>
  <si>
    <t>4s</t>
  </si>
  <si>
    <t>6s</t>
  </si>
  <si>
    <t>Mitchell Starc</t>
  </si>
  <si>
    <t>Pat Cummins</t>
  </si>
  <si>
    <t>Cameron Green</t>
  </si>
  <si>
    <t>Ashton Agar</t>
  </si>
  <si>
    <t>Marcus Stoinis</t>
  </si>
  <si>
    <t>Adam Zampa</t>
  </si>
  <si>
    <t>Bowler</t>
  </si>
  <si>
    <t>Over</t>
  </si>
  <si>
    <t>Maiden</t>
  </si>
  <si>
    <t>Runs</t>
  </si>
  <si>
    <t>Wickets</t>
  </si>
  <si>
    <t>Economy</t>
  </si>
  <si>
    <t>Wides</t>
  </si>
  <si>
    <t>NoBalls</t>
  </si>
  <si>
    <t>David Willey</t>
  </si>
  <si>
    <t>Olly Stone</t>
  </si>
  <si>
    <t>Luke Wood</t>
  </si>
  <si>
    <t>Chris Jordan</t>
  </si>
  <si>
    <t>Liam Dawson</t>
  </si>
  <si>
    <t>Dawid Malan</t>
  </si>
  <si>
    <t>Team</t>
  </si>
  <si>
    <t>AUS</t>
  </si>
  <si>
    <t>ENG</t>
  </si>
  <si>
    <t>Average of runs</t>
  </si>
  <si>
    <t>Average of strike rate</t>
  </si>
  <si>
    <t>Metric 1 Weightage</t>
  </si>
  <si>
    <t>Metric 2 Weightage</t>
  </si>
  <si>
    <t>Metric 3 Weightage</t>
  </si>
  <si>
    <t>Number of players</t>
  </si>
  <si>
    <t>Resource conversion base</t>
  </si>
  <si>
    <t>Base Runs</t>
  </si>
  <si>
    <t>Winning Score</t>
  </si>
  <si>
    <t>Runs/Ball/range</t>
  </si>
  <si>
    <t>Range</t>
  </si>
  <si>
    <t>RR</t>
  </si>
  <si>
    <t>No of overs bowled</t>
  </si>
  <si>
    <t>economy</t>
  </si>
  <si>
    <t>dots</t>
  </si>
  <si>
    <t>self team performance</t>
  </si>
  <si>
    <t>wicket point * phase(1 for all, 0.8 for last 10 overs) * wicket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</si>
</sst>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ystrategists-my.sharepoint.com/personal/shyam_rangapure_metyis_com/Documents/Documenten/Side%20Projects/Dream11/project/temp/RatingTesting.xlsx" TargetMode="External"/><Relationship Id="rId1" Type="http://schemas.openxmlformats.org/officeDocument/2006/relationships/externalLinkPath" Target="Rating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orecard"/>
      <sheetName val="Sheet1"/>
      <sheetName val="ODI resource sheet"/>
      <sheetName val="Partnerships"/>
      <sheetName val="T20 resource sheet"/>
      <sheetName val="T20 resource sheet EXP"/>
      <sheetName val="RatingTest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9431-80B6-4F34-A4F7-DF2E003CE357}">
  <dimension ref="A1:AE23"/>
  <sheetViews>
    <sheetView tabSelected="1" workbookViewId="0">
      <selection activeCell="P6" sqref="P6"/>
    </sheetView>
  </sheetViews>
  <sheetFormatPr defaultRowHeight="14.4" x14ac:dyDescent="0.3"/>
  <cols>
    <col min="1" max="1" width="13.88671875" bestFit="1" customWidth="1"/>
    <col min="2" max="2" width="13.88671875" customWidth="1"/>
    <col min="7" max="7" width="10.44140625" customWidth="1"/>
    <col min="15" max="15" width="19.77734375" bestFit="1" customWidth="1"/>
    <col min="19" max="19" width="22.44140625" bestFit="1" customWidth="1"/>
  </cols>
  <sheetData>
    <row r="1" spans="1:23" x14ac:dyDescent="0.3">
      <c r="A1" t="s">
        <v>9</v>
      </c>
      <c r="B1" t="s">
        <v>23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0</v>
      </c>
      <c r="I1" t="s">
        <v>1</v>
      </c>
      <c r="J1" t="s">
        <v>2</v>
      </c>
      <c r="K1" t="s">
        <v>15</v>
      </c>
      <c r="L1" t="s">
        <v>16</v>
      </c>
      <c r="S1" t="s">
        <v>26</v>
      </c>
      <c r="T1">
        <f>AVERAGE([1]!Table1[Runs])</f>
        <v>33.764705882352942</v>
      </c>
      <c r="V1" t="s">
        <v>34</v>
      </c>
      <c r="W1">
        <v>326</v>
      </c>
    </row>
    <row r="2" spans="1:23" x14ac:dyDescent="0.3">
      <c r="A2" t="s">
        <v>3</v>
      </c>
      <c r="B2" t="s">
        <v>24</v>
      </c>
      <c r="C2">
        <v>10</v>
      </c>
      <c r="D2">
        <v>0</v>
      </c>
      <c r="E2">
        <v>45</v>
      </c>
      <c r="F2">
        <v>1</v>
      </c>
      <c r="G2">
        <v>4.5</v>
      </c>
      <c r="H2">
        <v>34</v>
      </c>
      <c r="I2">
        <v>3</v>
      </c>
      <c r="J2">
        <v>0</v>
      </c>
      <c r="K2">
        <v>3</v>
      </c>
      <c r="L2">
        <v>0</v>
      </c>
      <c r="O2" t="s">
        <v>13</v>
      </c>
      <c r="P2">
        <v>40</v>
      </c>
      <c r="Q2" t="s">
        <v>42</v>
      </c>
      <c r="S2" t="s">
        <v>27</v>
      </c>
      <c r="T2">
        <f>AVERAGE([1]!Table1[[#Totals],[Runs]]/[1]!Table1[[#Totals],[Balls Faced]])*100</f>
        <v>100.70175438596492</v>
      </c>
    </row>
    <row r="3" spans="1:23" x14ac:dyDescent="0.3">
      <c r="A3" t="s">
        <v>4</v>
      </c>
      <c r="B3" t="s">
        <v>24</v>
      </c>
      <c r="C3">
        <v>10</v>
      </c>
      <c r="D3">
        <v>0</v>
      </c>
      <c r="E3">
        <v>62</v>
      </c>
      <c r="F3">
        <v>3</v>
      </c>
      <c r="G3">
        <v>6.2</v>
      </c>
      <c r="H3">
        <v>32</v>
      </c>
      <c r="I3">
        <v>6</v>
      </c>
      <c r="J3">
        <v>2</v>
      </c>
      <c r="K3">
        <v>4</v>
      </c>
      <c r="L3">
        <v>0</v>
      </c>
      <c r="O3" t="s">
        <v>38</v>
      </c>
      <c r="P3">
        <v>10</v>
      </c>
      <c r="S3" t="s">
        <v>28</v>
      </c>
      <c r="T3">
        <v>30</v>
      </c>
    </row>
    <row r="4" spans="1:23" x14ac:dyDescent="0.3">
      <c r="A4" t="s">
        <v>5</v>
      </c>
      <c r="B4" t="s">
        <v>24</v>
      </c>
      <c r="C4">
        <v>7</v>
      </c>
      <c r="D4">
        <v>0</v>
      </c>
      <c r="E4">
        <v>38</v>
      </c>
      <c r="F4">
        <v>0</v>
      </c>
      <c r="G4">
        <v>5.42</v>
      </c>
      <c r="H4">
        <v>23</v>
      </c>
      <c r="I4">
        <v>3</v>
      </c>
      <c r="J4">
        <v>0</v>
      </c>
      <c r="K4">
        <v>1</v>
      </c>
      <c r="L4">
        <v>1</v>
      </c>
      <c r="O4" t="s">
        <v>39</v>
      </c>
      <c r="P4">
        <v>25</v>
      </c>
      <c r="S4" t="s">
        <v>29</v>
      </c>
      <c r="T4">
        <v>10</v>
      </c>
    </row>
    <row r="5" spans="1:23" x14ac:dyDescent="0.3">
      <c r="A5" t="s">
        <v>6</v>
      </c>
      <c r="B5" t="s">
        <v>24</v>
      </c>
      <c r="C5">
        <v>10</v>
      </c>
      <c r="D5">
        <v>0</v>
      </c>
      <c r="E5">
        <v>62</v>
      </c>
      <c r="F5">
        <v>0</v>
      </c>
      <c r="G5">
        <v>6.2</v>
      </c>
      <c r="H5">
        <v>27</v>
      </c>
      <c r="I5">
        <v>5</v>
      </c>
      <c r="J5">
        <v>1</v>
      </c>
      <c r="K5">
        <v>0</v>
      </c>
      <c r="L5">
        <v>0</v>
      </c>
      <c r="O5" t="s">
        <v>40</v>
      </c>
      <c r="P5">
        <v>10</v>
      </c>
      <c r="S5" t="s">
        <v>30</v>
      </c>
      <c r="T5">
        <v>60</v>
      </c>
    </row>
    <row r="6" spans="1:23" x14ac:dyDescent="0.3">
      <c r="A6" t="s">
        <v>7</v>
      </c>
      <c r="B6" t="s">
        <v>24</v>
      </c>
      <c r="C6">
        <v>3</v>
      </c>
      <c r="D6">
        <v>0</v>
      </c>
      <c r="E6">
        <v>23</v>
      </c>
      <c r="F6">
        <v>1</v>
      </c>
      <c r="G6">
        <v>7.66</v>
      </c>
      <c r="H6">
        <v>7</v>
      </c>
      <c r="I6">
        <v>3</v>
      </c>
      <c r="J6">
        <v>0</v>
      </c>
      <c r="K6">
        <v>0</v>
      </c>
      <c r="L6">
        <v>1</v>
      </c>
      <c r="O6" t="s">
        <v>41</v>
      </c>
      <c r="P6">
        <v>10</v>
      </c>
    </row>
    <row r="7" spans="1:23" x14ac:dyDescent="0.3">
      <c r="A7" t="s">
        <v>8</v>
      </c>
      <c r="B7" t="s">
        <v>24</v>
      </c>
      <c r="C7">
        <v>10</v>
      </c>
      <c r="D7">
        <v>0</v>
      </c>
      <c r="E7">
        <v>55</v>
      </c>
      <c r="F7">
        <v>3</v>
      </c>
      <c r="G7">
        <v>5.5</v>
      </c>
      <c r="H7">
        <v>26</v>
      </c>
      <c r="I7">
        <v>3</v>
      </c>
      <c r="J7">
        <v>1</v>
      </c>
      <c r="K7">
        <v>1</v>
      </c>
      <c r="L7">
        <v>0</v>
      </c>
      <c r="S7" t="s">
        <v>31</v>
      </c>
      <c r="T7">
        <f>COUNTA([1]!Table1[Player])</f>
        <v>17</v>
      </c>
    </row>
    <row r="8" spans="1:23" x14ac:dyDescent="0.3">
      <c r="A8" t="s">
        <v>17</v>
      </c>
      <c r="B8" t="s">
        <v>25</v>
      </c>
      <c r="C8">
        <v>8</v>
      </c>
      <c r="D8">
        <v>0</v>
      </c>
      <c r="E8">
        <v>51</v>
      </c>
      <c r="F8">
        <v>2</v>
      </c>
      <c r="G8">
        <v>6.37</v>
      </c>
      <c r="H8">
        <v>24</v>
      </c>
      <c r="I8">
        <v>6</v>
      </c>
      <c r="J8">
        <v>1</v>
      </c>
      <c r="K8">
        <v>2</v>
      </c>
      <c r="L8">
        <v>0</v>
      </c>
    </row>
    <row r="9" spans="1:23" x14ac:dyDescent="0.3">
      <c r="A9" t="s">
        <v>18</v>
      </c>
      <c r="B9" t="s">
        <v>25</v>
      </c>
      <c r="C9">
        <v>10</v>
      </c>
      <c r="D9">
        <v>1</v>
      </c>
      <c r="E9">
        <v>50</v>
      </c>
      <c r="F9">
        <v>0</v>
      </c>
      <c r="G9">
        <v>5</v>
      </c>
      <c r="H9">
        <v>37</v>
      </c>
      <c r="I9">
        <v>6</v>
      </c>
      <c r="J9">
        <v>1</v>
      </c>
      <c r="K9">
        <v>0</v>
      </c>
      <c r="L9">
        <v>0</v>
      </c>
      <c r="S9" t="s">
        <v>32</v>
      </c>
      <c r="T9">
        <v>0.97</v>
      </c>
    </row>
    <row r="10" spans="1:23" x14ac:dyDescent="0.3">
      <c r="A10" t="s">
        <v>19</v>
      </c>
      <c r="B10" t="s">
        <v>25</v>
      </c>
      <c r="C10">
        <v>10</v>
      </c>
      <c r="D10">
        <v>0</v>
      </c>
      <c r="E10">
        <v>59</v>
      </c>
      <c r="F10">
        <v>0</v>
      </c>
      <c r="G10">
        <v>5.9</v>
      </c>
      <c r="H10">
        <v>29</v>
      </c>
      <c r="I10">
        <v>8</v>
      </c>
      <c r="J10">
        <v>0</v>
      </c>
      <c r="K10">
        <v>1</v>
      </c>
      <c r="L10">
        <v>0</v>
      </c>
    </row>
    <row r="11" spans="1:23" x14ac:dyDescent="0.3">
      <c r="A11" t="s">
        <v>20</v>
      </c>
      <c r="B11" t="s">
        <v>25</v>
      </c>
      <c r="C11">
        <v>7</v>
      </c>
      <c r="D11">
        <v>0</v>
      </c>
      <c r="E11">
        <v>49</v>
      </c>
      <c r="F11">
        <v>1</v>
      </c>
      <c r="G11">
        <v>7</v>
      </c>
      <c r="H11">
        <v>17</v>
      </c>
      <c r="I11">
        <v>6</v>
      </c>
      <c r="J11">
        <v>0</v>
      </c>
      <c r="K11">
        <v>2</v>
      </c>
      <c r="L11">
        <v>0</v>
      </c>
      <c r="S11" t="s">
        <v>33</v>
      </c>
      <c r="T11">
        <v>291</v>
      </c>
    </row>
    <row r="12" spans="1:23" x14ac:dyDescent="0.3">
      <c r="A12" t="s">
        <v>21</v>
      </c>
      <c r="B12" t="s">
        <v>25</v>
      </c>
      <c r="C12">
        <v>10</v>
      </c>
      <c r="D12">
        <v>0</v>
      </c>
      <c r="E12">
        <v>65</v>
      </c>
      <c r="F12">
        <v>1</v>
      </c>
      <c r="G12">
        <v>6.5</v>
      </c>
      <c r="H12">
        <v>25</v>
      </c>
      <c r="I12">
        <v>8</v>
      </c>
      <c r="J12">
        <v>0</v>
      </c>
      <c r="K12">
        <v>1</v>
      </c>
      <c r="L12">
        <v>0</v>
      </c>
    </row>
    <row r="13" spans="1:23" x14ac:dyDescent="0.3">
      <c r="A13" t="s">
        <v>22</v>
      </c>
      <c r="B13" t="s">
        <v>25</v>
      </c>
      <c r="C13">
        <v>1.5</v>
      </c>
      <c r="D13">
        <v>0</v>
      </c>
      <c r="E13">
        <v>12</v>
      </c>
      <c r="F13">
        <v>0</v>
      </c>
      <c r="G13">
        <v>6.54</v>
      </c>
      <c r="H13">
        <v>7</v>
      </c>
      <c r="I13">
        <v>1</v>
      </c>
      <c r="J13">
        <v>1</v>
      </c>
      <c r="K13">
        <v>0</v>
      </c>
      <c r="L13">
        <v>0</v>
      </c>
    </row>
    <row r="17" spans="19:31" x14ac:dyDescent="0.3">
      <c r="S17" t="s">
        <v>35</v>
      </c>
      <c r="T17" t="s">
        <v>36</v>
      </c>
      <c r="U17" t="s">
        <v>37</v>
      </c>
      <c r="X17">
        <v>326</v>
      </c>
    </row>
    <row r="18" spans="19:31" x14ac:dyDescent="0.3">
      <c r="S18">
        <f>X18/T18</f>
        <v>1.1953333333333334</v>
      </c>
      <c r="T18">
        <v>60</v>
      </c>
      <c r="U18">
        <f>X18*6/(W18-V18)</f>
        <v>7.1719999999999997</v>
      </c>
      <c r="V18">
        <v>0</v>
      </c>
      <c r="W18">
        <v>60</v>
      </c>
      <c r="X18">
        <f>SUM(AA18:AE18)</f>
        <v>71.72</v>
      </c>
      <c r="Y18">
        <f>$AP$25-X18</f>
        <v>-71.72</v>
      </c>
      <c r="AA18">
        <f>X17*1.1/5</f>
        <v>71.72</v>
      </c>
    </row>
    <row r="19" spans="19:31" x14ac:dyDescent="0.3">
      <c r="S19">
        <f>X19/T19</f>
        <v>1.0595000000000001</v>
      </c>
      <c r="T19">
        <v>60</v>
      </c>
      <c r="U19">
        <f>X19*6/(W19-V19)</f>
        <v>6.3570000000000002</v>
      </c>
      <c r="V19">
        <v>60</v>
      </c>
      <c r="W19">
        <v>120</v>
      </c>
      <c r="X19">
        <f>SUM(AA19:AE19)</f>
        <v>63.57</v>
      </c>
      <c r="Y19">
        <f>Y18-X19</f>
        <v>-135.29</v>
      </c>
      <c r="AB19">
        <f>(X17-AA18)*1/4</f>
        <v>63.57</v>
      </c>
    </row>
    <row r="20" spans="19:31" x14ac:dyDescent="0.3">
      <c r="S20">
        <f>X20/T20</f>
        <v>0.84760000000000002</v>
      </c>
      <c r="T20">
        <v>90</v>
      </c>
      <c r="U20">
        <f>X20*6/(W20-V20)</f>
        <v>5.0856000000000003</v>
      </c>
      <c r="V20">
        <v>120</v>
      </c>
      <c r="W20">
        <v>210</v>
      </c>
      <c r="X20">
        <f>SUM(AA20:AE20)</f>
        <v>76.284000000000006</v>
      </c>
      <c r="Y20">
        <f>Y19-X20</f>
        <v>-211.57400000000001</v>
      </c>
      <c r="AC20">
        <f>(X17-SUM(AA18,AB19))*0.8/2</f>
        <v>76.284000000000006</v>
      </c>
    </row>
    <row r="21" spans="19:31" x14ac:dyDescent="0.3">
      <c r="S21">
        <f>X21/T21</f>
        <v>1.1442599999999998</v>
      </c>
      <c r="T21">
        <v>60</v>
      </c>
      <c r="U21">
        <f>X21*6/(W21-V21)</f>
        <v>6.8655599999999994</v>
      </c>
      <c r="V21">
        <v>210</v>
      </c>
      <c r="W21">
        <v>270</v>
      </c>
      <c r="X21">
        <f>SUM(AA21:AE21)</f>
        <v>68.655599999999993</v>
      </c>
      <c r="Y21">
        <f>Y20-X21</f>
        <v>-280.2296</v>
      </c>
      <c r="AD21">
        <f>(X17-SUM(AA18,AB19,AC20))*0.9*2/3</f>
        <v>68.655599999999993</v>
      </c>
    </row>
    <row r="22" spans="19:31" x14ac:dyDescent="0.3">
      <c r="S22">
        <f>X22/T22</f>
        <v>1.5256799999999999</v>
      </c>
      <c r="T22">
        <v>30</v>
      </c>
      <c r="U22">
        <f>X22*6/(W22-V22)</f>
        <v>9.1540799999999987</v>
      </c>
      <c r="V22">
        <v>270</v>
      </c>
      <c r="W22">
        <v>300</v>
      </c>
      <c r="X22">
        <f>SUM(AA22:AE22)</f>
        <v>45.770399999999995</v>
      </c>
      <c r="Y22">
        <f>Y21-X22</f>
        <v>-326</v>
      </c>
      <c r="AE22">
        <f>(X17-SUM(AA18,AB19,AC20,AD21))</f>
        <v>45.770399999999995</v>
      </c>
    </row>
    <row r="23" spans="19:31" x14ac:dyDescent="0.3">
      <c r="X23">
        <f>SUM(X18:X22)</f>
        <v>326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Rangapure</dc:creator>
  <cp:lastModifiedBy>Shyam Rangapure</cp:lastModifiedBy>
  <dcterms:created xsi:type="dcterms:W3CDTF">2024-02-29T19:19:33Z</dcterms:created>
  <dcterms:modified xsi:type="dcterms:W3CDTF">2024-03-03T16:18:47Z</dcterms:modified>
</cp:coreProperties>
</file>