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usionMatrix" sheetId="1" r:id="rId4"/>
    <sheet state="visible" name="Zscore" sheetId="2" r:id="rId5"/>
    <sheet state="visible" name="K-MeansClustering" sheetId="3" r:id="rId6"/>
    <sheet state="visible" name="2Cluster K-MeansClustering" sheetId="4" r:id="rId7"/>
    <sheet state="visible" name="RMSE" sheetId="5" r:id="rId8"/>
    <sheet state="visible" name="CC" sheetId="6" r:id="rId9"/>
    <sheet state="visible" name="MinMaxZscore" sheetId="7" r:id="rId10"/>
    <sheet state="visible" name="Boxplot" sheetId="8" r:id="rId11"/>
    <sheet state="visible" name="QDP" sheetId="9" r:id="rId12"/>
  </sheets>
  <definedNames/>
  <calcPr/>
</workbook>
</file>

<file path=xl/sharedStrings.xml><?xml version="1.0" encoding="utf-8"?>
<sst xmlns="http://schemas.openxmlformats.org/spreadsheetml/2006/main" count="232" uniqueCount="94">
  <si>
    <t>Description</t>
  </si>
  <si>
    <t>Input Values</t>
  </si>
  <si>
    <t>TP = True Positive</t>
  </si>
  <si>
    <t>FP = False Positive</t>
  </si>
  <si>
    <t>FN = False Negative</t>
  </si>
  <si>
    <t>RMSE = Root Mean Square Error</t>
  </si>
  <si>
    <t>TN = True Negative</t>
  </si>
  <si>
    <t>N = Number of data</t>
  </si>
  <si>
    <t>Results</t>
  </si>
  <si>
    <t>Positive Predictive Value</t>
  </si>
  <si>
    <t>Precision Score = TP / (FP + TP)</t>
  </si>
  <si>
    <t>(Y-y)^2</t>
  </si>
  <si>
    <t>Y</t>
  </si>
  <si>
    <t>y</t>
  </si>
  <si>
    <t>Y-y</t>
  </si>
  <si>
    <t>Sensitivity</t>
  </si>
  <si>
    <t>Recall Score = TP / (FN + TP)</t>
  </si>
  <si>
    <t>Accuracy Score = (TP + TN)/ (TP + FN + TN + FP)</t>
  </si>
  <si>
    <t>F1 Score = 2* ((Precision Score * Recall Score)/ (Precision Score + Recall Score))</t>
  </si>
  <si>
    <r>
      <rPr>
        <rFont val="georgia"/>
        <b/>
        <color rgb="FF575757"/>
        <sz val="11.0"/>
      </rPr>
      <t>F</t>
    </r>
    <r>
      <rPr>
        <rFont val="georgia"/>
        <b/>
        <color rgb="FF575757"/>
        <sz val="7.0"/>
      </rPr>
      <t>B</t>
    </r>
    <r>
      <rPr>
        <rFont val="georgia"/>
        <b/>
        <color rgb="FF575757"/>
        <sz val="11.0"/>
      </rPr>
      <t xml:space="preserve"> Score = (1+B)^2* ((Precision Score * Recall Score)/ B^2(Precision Score + Recall Score))</t>
    </r>
  </si>
  <si>
    <t>B =</t>
  </si>
  <si>
    <t>TP</t>
  </si>
  <si>
    <t>FP</t>
  </si>
  <si>
    <t>FN</t>
  </si>
  <si>
    <t>TN</t>
  </si>
  <si>
    <t>Total  (Y-y)^2</t>
  </si>
  <si>
    <t>STD.DEV.P</t>
  </si>
  <si>
    <t>Mean</t>
  </si>
  <si>
    <t>Data</t>
  </si>
  <si>
    <t>Z score Normalized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</si>
  <si>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</si>
  <si>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</si>
  <si>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</si>
  <si>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</si>
  <si>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</si>
  <si>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</si>
  <si>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</si>
  <si>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</si>
  <si>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</si>
  <si>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</si>
  <si>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</si>
  <si>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K-MeansClustering</t>
  </si>
  <si>
    <t>c1</t>
  </si>
  <si>
    <t>c2</t>
  </si>
  <si>
    <t>c3</t>
  </si>
  <si>
    <t>d1</t>
  </si>
  <si>
    <t>d2</t>
  </si>
  <si>
    <t>d3</t>
  </si>
  <si>
    <t>data points</t>
  </si>
  <si>
    <t>Object</t>
  </si>
  <si>
    <t>X</t>
  </si>
  <si>
    <t>x</t>
  </si>
  <si>
    <t>Min d</t>
  </si>
  <si>
    <t>CG1</t>
  </si>
  <si>
    <t>Point 1</t>
  </si>
  <si>
    <t>Point 2</t>
  </si>
  <si>
    <t>Point 3</t>
  </si>
  <si>
    <t>Point 4</t>
  </si>
  <si>
    <t>Object Clustering 1</t>
  </si>
  <si>
    <t>A</t>
  </si>
  <si>
    <t>B</t>
  </si>
  <si>
    <t>C</t>
  </si>
  <si>
    <t>D</t>
  </si>
  <si>
    <t>g1</t>
  </si>
  <si>
    <t>According to this grouping</t>
  </si>
  <si>
    <t>g2</t>
  </si>
  <si>
    <t>g3</t>
  </si>
  <si>
    <t>Object Clustering 2</t>
  </si>
  <si>
    <t>Correlation Coefficient</t>
  </si>
  <si>
    <t>s&amp;p</t>
  </si>
  <si>
    <t>Apple</t>
  </si>
  <si>
    <t>x-avgX</t>
  </si>
  <si>
    <t>y-avgY</t>
  </si>
  <si>
    <t>a*b</t>
  </si>
  <si>
    <t>a^2</t>
  </si>
  <si>
    <t>b^2</t>
  </si>
  <si>
    <t>mean/avg</t>
  </si>
  <si>
    <t>sum=</t>
  </si>
  <si>
    <t>Min Max Normalization</t>
  </si>
  <si>
    <t>Upper range</t>
  </si>
  <si>
    <t>Lower range</t>
  </si>
  <si>
    <t>Max</t>
  </si>
  <si>
    <t>Min</t>
  </si>
  <si>
    <t>New Max</t>
  </si>
  <si>
    <t>New Min</t>
  </si>
  <si>
    <t>Given dataset</t>
  </si>
  <si>
    <t>input here</t>
  </si>
  <si>
    <t>Normalized value</t>
  </si>
  <si>
    <t>Sorted values</t>
  </si>
  <si>
    <t>Average</t>
  </si>
  <si>
    <t>n</t>
  </si>
  <si>
    <t>qi</t>
  </si>
  <si>
    <t>di</t>
  </si>
  <si>
    <t>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</si>
</sst>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FF0000"/>
      <name val="Arial"/>
      <scheme val="minor"/>
    </font>
    <font>
      <sz val="8.0"/>
      <color rgb="FF000000"/>
      <name val="Times New Roman"/>
    </font>
    <font>
      <b/>
      <sz val="11.0"/>
      <color rgb="FF575757"/>
      <name val="Georgia"/>
    </font>
    <font>
      <sz val="11.0"/>
      <color rgb="FF444444"/>
      <name val="&quot;Source Sans Pro&quot;"/>
    </font>
    <font>
      <sz val="11.0"/>
      <color rgb="FF333333"/>
      <name val="&quot;Helvetica Neue&quot;"/>
    </font>
    <font>
      <u/>
      <sz val="11.0"/>
      <color rgb="FF000000"/>
      <name val="&quot;Helvetica Neue&quot;"/>
    </font>
    <font>
      <i/>
      <sz val="8.0"/>
      <color rgb="FF000000"/>
      <name val="Times New Roman"/>
    </font>
    <font>
      <b/>
      <i/>
      <color theme="1"/>
      <name val="Arial"/>
      <scheme val="minor"/>
    </font>
    <font>
      <sz val="11.0"/>
      <color rgb="FF000000"/>
      <name val="Inconsolata"/>
    </font>
    <font>
      <sz val="11.0"/>
      <color rgb="FF000000"/>
      <name val="Calibri"/>
    </font>
    <font>
      <sz val="11.0"/>
      <color rgb="FFA61D4C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0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</border>
    <border>
      <left style="thin">
        <color rgb="FFFF0000"/>
      </left>
      <right style="thin">
        <color rgb="FFFF0000"/>
      </right>
      <bottom style="thin">
        <color rgb="FFFF0000"/>
      </bottom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FF0000"/>
      </left>
      <right style="double">
        <color rgb="FFFF0000"/>
      </right>
      <bottom style="double">
        <color rgb="FFFF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4" fillId="3" fontId="6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2" fontId="4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left" readingOrder="0"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2" fontId="10" numFmtId="0" xfId="0" applyFont="1"/>
    <xf borderId="0" fillId="0" fontId="11" numFmtId="0" xfId="0" applyAlignment="1" applyFont="1">
      <alignment shrinkToFit="0" vertical="bottom" wrapText="1"/>
    </xf>
    <xf borderId="0" fillId="0" fontId="1" numFmtId="0" xfId="0" applyFont="1"/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confusionmatrix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0"/>
    <col customWidth="1" min="3" max="3" width="13.13"/>
    <col customWidth="1" min="7" max="7" width="15.0"/>
    <col customWidth="1" min="8" max="8" width="15.13"/>
    <col customWidth="1" min="9" max="9" width="7.13"/>
    <col customWidth="1" min="10" max="10" width="9.38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2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5"/>
      <c r="E4" s="1"/>
      <c r="F4" s="1"/>
      <c r="G4" s="3" t="s">
        <v>5</v>
      </c>
      <c r="H4" s="6">
        <f>(G25/H5)^0.5</f>
        <v>0.4415880433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5"/>
      <c r="E5" s="1"/>
      <c r="F5" s="1"/>
      <c r="G5" s="3" t="s">
        <v>7</v>
      </c>
      <c r="H5" s="7">
        <v>5.0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E6" s="1"/>
      <c r="F6" s="1"/>
      <c r="G6" s="8"/>
      <c r="H6" s="1"/>
      <c r="I6" s="1"/>
      <c r="J6" s="1"/>
      <c r="K6" s="1"/>
      <c r="L6" s="1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D7" s="10" t="s">
        <v>8</v>
      </c>
      <c r="E7" s="8"/>
      <c r="F7" s="1"/>
      <c r="G7" s="1"/>
      <c r="H7" s="1"/>
      <c r="I7" s="1"/>
      <c r="J7" s="1"/>
      <c r="K7" s="1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 t="s">
        <v>9</v>
      </c>
      <c r="B8" s="9" t="s">
        <v>10</v>
      </c>
      <c r="C8" s="12">
        <v>0.8571</v>
      </c>
      <c r="D8" s="1"/>
      <c r="E8" s="8"/>
      <c r="F8" s="1"/>
      <c r="G8" s="1"/>
      <c r="H8" s="1"/>
      <c r="I8" s="1"/>
      <c r="J8" s="1"/>
      <c r="K8" s="1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3" t="s">
        <v>11</v>
      </c>
      <c r="H9" s="3" t="s">
        <v>12</v>
      </c>
      <c r="I9" s="3" t="s">
        <v>13</v>
      </c>
      <c r="J9" s="3" t="s">
        <v>14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 t="s">
        <v>15</v>
      </c>
      <c r="B10" s="9" t="s">
        <v>16</v>
      </c>
      <c r="C10" s="12">
        <v>0.75</v>
      </c>
      <c r="D10" s="1"/>
      <c r="E10" s="1"/>
      <c r="F10" s="1"/>
      <c r="G10" s="15">
        <f t="shared" ref="G10:G24" si="1">J10^2</f>
        <v>0.0025</v>
      </c>
      <c r="H10" s="16">
        <v>0.95</v>
      </c>
      <c r="I10" s="17">
        <v>1.0</v>
      </c>
      <c r="J10" s="18">
        <f t="shared" ref="J10:J14" si="2">(H10-I10)</f>
        <v>-0.05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9"/>
      <c r="D11" s="1"/>
      <c r="E11" s="1"/>
      <c r="F11" s="1"/>
      <c r="G11" s="15">
        <f t="shared" si="1"/>
        <v>0.36</v>
      </c>
      <c r="H11" s="16">
        <v>0.6</v>
      </c>
      <c r="I11" s="17">
        <v>0.0</v>
      </c>
      <c r="J11" s="18">
        <f t="shared" si="2"/>
        <v>0.6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9"/>
      <c r="D12" s="8"/>
      <c r="E12" s="1"/>
      <c r="F12" s="1"/>
      <c r="G12" s="15">
        <f t="shared" si="1"/>
        <v>0.04</v>
      </c>
      <c r="H12" s="16">
        <v>0.8</v>
      </c>
      <c r="I12" s="17">
        <v>1.0</v>
      </c>
      <c r="J12" s="18">
        <f t="shared" si="2"/>
        <v>-0.2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 t="s">
        <v>17</v>
      </c>
      <c r="C13" s="19"/>
      <c r="D13" s="19"/>
      <c r="E13" s="1"/>
      <c r="F13" s="1"/>
      <c r="G13" s="15">
        <f t="shared" si="1"/>
        <v>0.5625</v>
      </c>
      <c r="H13" s="16">
        <v>0.75</v>
      </c>
      <c r="I13" s="17">
        <v>0.0</v>
      </c>
      <c r="J13" s="18">
        <f t="shared" si="2"/>
        <v>0.75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9"/>
      <c r="D14" s="8"/>
      <c r="E14" s="1"/>
      <c r="F14" s="1"/>
      <c r="G14" s="15">
        <f t="shared" si="1"/>
        <v>0.01</v>
      </c>
      <c r="H14" s="16">
        <v>0.9</v>
      </c>
      <c r="I14" s="17">
        <v>1.0</v>
      </c>
      <c r="J14" s="18">
        <f t="shared" si="2"/>
        <v>-0.1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 t="s">
        <v>18</v>
      </c>
      <c r="C15" s="19"/>
      <c r="D15" s="19"/>
      <c r="E15" s="1"/>
      <c r="F15" s="1"/>
      <c r="G15" s="15">
        <f t="shared" si="1"/>
        <v>0</v>
      </c>
      <c r="H15" s="1"/>
      <c r="I15" s="1"/>
      <c r="J15" s="1">
        <f t="shared" ref="J15:J24" si="3">(H15-I15)^2</f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21"/>
      <c r="E16" s="1"/>
      <c r="F16" s="1"/>
      <c r="G16" s="15">
        <f t="shared" si="1"/>
        <v>0</v>
      </c>
      <c r="H16" s="1"/>
      <c r="I16" s="1"/>
      <c r="J16" s="1">
        <f t="shared" si="3"/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 t="s">
        <v>19</v>
      </c>
      <c r="C17" s="19"/>
      <c r="D17" s="6">
        <f>(1+C18^2)*((C8*C10)/((C18^2)*(C8+C10)))</f>
        <v>0.7999813328</v>
      </c>
      <c r="E17" s="1"/>
      <c r="F17" s="1"/>
      <c r="G17" s="15">
        <f t="shared" si="1"/>
        <v>0</v>
      </c>
      <c r="H17" s="1"/>
      <c r="I17" s="1"/>
      <c r="J17" s="1">
        <f t="shared" si="3"/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 t="s">
        <v>20</v>
      </c>
      <c r="C18" s="23">
        <v>1.0</v>
      </c>
      <c r="D18" s="1"/>
      <c r="E18" s="1"/>
      <c r="F18" s="1"/>
      <c r="G18" s="15">
        <f t="shared" si="1"/>
        <v>0</v>
      </c>
      <c r="H18" s="1"/>
      <c r="I18" s="1"/>
      <c r="J18" s="1">
        <f t="shared" si="3"/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9"/>
      <c r="D19" s="1"/>
      <c r="E19" s="1"/>
      <c r="F19" s="1"/>
      <c r="G19" s="15">
        <f t="shared" si="1"/>
        <v>0</v>
      </c>
      <c r="H19" s="1"/>
      <c r="I19" s="1"/>
      <c r="J19" s="1">
        <f t="shared" si="3"/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4" t="s">
        <v>21</v>
      </c>
      <c r="D20" s="24" t="s">
        <v>22</v>
      </c>
      <c r="E20" s="1"/>
      <c r="F20" s="1"/>
      <c r="G20" s="15">
        <f t="shared" si="1"/>
        <v>0</v>
      </c>
      <c r="H20" s="1"/>
      <c r="I20" s="1"/>
      <c r="J20" s="1">
        <f t="shared" si="3"/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4" t="s">
        <v>23</v>
      </c>
      <c r="D21" s="24" t="s">
        <v>24</v>
      </c>
      <c r="E21" s="1"/>
      <c r="F21" s="1"/>
      <c r="G21" s="15">
        <f t="shared" si="1"/>
        <v>0</v>
      </c>
      <c r="H21" s="1"/>
      <c r="I21" s="1"/>
      <c r="J21" s="1">
        <f t="shared" si="3"/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5" t="str">
        <f>C2</f>
        <v/>
      </c>
      <c r="D22" s="26" t="str">
        <f>C3</f>
        <v/>
      </c>
      <c r="E22" s="1"/>
      <c r="F22" s="1"/>
      <c r="G22" s="15">
        <f t="shared" si="1"/>
        <v>0</v>
      </c>
      <c r="H22" s="1"/>
      <c r="I22" s="1"/>
      <c r="J22" s="1">
        <f t="shared" si="3"/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6" t="str">
        <f>C4</f>
        <v/>
      </c>
      <c r="D23" s="26" t="str">
        <f>C5</f>
        <v/>
      </c>
      <c r="E23" s="1"/>
      <c r="F23" s="1"/>
      <c r="G23" s="15">
        <f t="shared" si="1"/>
        <v>0</v>
      </c>
      <c r="H23" s="1"/>
      <c r="I23" s="1"/>
      <c r="J23" s="1">
        <f t="shared" si="3"/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9"/>
      <c r="D24" s="1"/>
      <c r="E24" s="1"/>
      <c r="F24" s="1"/>
      <c r="G24" s="15">
        <f t="shared" si="1"/>
        <v>0</v>
      </c>
      <c r="H24" s="1"/>
      <c r="I24" s="1"/>
      <c r="J24" s="1">
        <f t="shared" si="3"/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9"/>
      <c r="D25" s="1"/>
      <c r="E25" s="1"/>
      <c r="F25" s="3" t="s">
        <v>25</v>
      </c>
      <c r="G25" s="27">
        <f>SUM(G10:G24)</f>
        <v>0.975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2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hyperlinks>
    <hyperlink r:id="rId1" location="measures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0.13"/>
    <col customWidth="1" min="3" max="3" width="21.0"/>
    <col customWidth="1" min="4" max="4" width="12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26</v>
      </c>
      <c r="B4" s="1">
        <f>STDEVP(B6:B16)</f>
        <v>4.656984003</v>
      </c>
      <c r="C4" s="3" t="s">
        <v>27</v>
      </c>
      <c r="D4" s="1">
        <f>AVERAGE(B6:B16)</f>
        <v>13.25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28</v>
      </c>
      <c r="B5" s="1"/>
      <c r="C5" s="3" t="s">
        <v>29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30</v>
      </c>
      <c r="B6" s="3">
        <v>8.0</v>
      </c>
      <c r="C6" s="1">
        <f>(B6-$D$4)/B4</f>
        <v>-1.127339067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31</v>
      </c>
      <c r="B7" s="3">
        <v>10.0</v>
      </c>
      <c r="C7" s="1">
        <f>(B7-$D$4)/B4</f>
        <v>-0.6978765652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32</v>
      </c>
      <c r="B8" s="3">
        <v>15.0</v>
      </c>
      <c r="C8" s="1">
        <f>(B8-$D$4)/B4</f>
        <v>0.375779689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33</v>
      </c>
      <c r="B9" s="3">
        <v>20.0</v>
      </c>
      <c r="C9" s="1">
        <f>(B9-$D$4)/B4</f>
        <v>1.449435943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34</v>
      </c>
      <c r="B10" s="1"/>
      <c r="C10" s="1">
        <f t="shared" ref="C10:C16" si="1">(B10-$D$4)/B8</f>
        <v>-0.8833333333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35</v>
      </c>
      <c r="B11" s="1"/>
      <c r="C11" s="1">
        <f t="shared" si="1"/>
        <v>-0.6625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36</v>
      </c>
      <c r="B12" s="1"/>
      <c r="C12" s="1" t="str">
        <f t="shared" si="1"/>
        <v>#DIV/0!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37</v>
      </c>
      <c r="B13" s="1"/>
      <c r="C13" s="1" t="str">
        <f t="shared" si="1"/>
        <v>#DIV/0!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38</v>
      </c>
      <c r="B14" s="1"/>
      <c r="C14" s="1" t="str">
        <f t="shared" si="1"/>
        <v>#DIV/0!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39</v>
      </c>
      <c r="B15" s="1"/>
      <c r="C15" s="1" t="str">
        <f t="shared" si="1"/>
        <v>#DIV/0!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40</v>
      </c>
      <c r="B16" s="1"/>
      <c r="C16" s="1" t="str">
        <f t="shared" si="1"/>
        <v>#DIV/0!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.5"/>
    <col customWidth="1" min="3" max="3" width="4.13"/>
    <col customWidth="1" min="4" max="4" width="4.75"/>
    <col customWidth="1" min="5" max="5" width="4.0"/>
    <col customWidth="1" min="6" max="7" width="4.75"/>
    <col customWidth="1" min="8" max="8" width="4.13"/>
    <col customWidth="1" min="9" max="9" width="4.75"/>
    <col customWidth="1" min="10" max="10" width="5.5"/>
    <col customWidth="1" min="11" max="11" width="4.88"/>
    <col customWidth="1" min="12" max="12" width="3.38"/>
    <col customWidth="1" min="13" max="13" width="5.25"/>
    <col customWidth="1" min="14" max="14" width="6.88"/>
    <col customWidth="1" min="15" max="15" width="8.0"/>
    <col customWidth="1" min="16" max="16" width="4.75"/>
    <col customWidth="1" min="17" max="17" width="6.5"/>
    <col customWidth="1" min="18" max="18" width="7.0"/>
  </cols>
  <sheetData>
    <row r="1">
      <c r="A1" s="3" t="s">
        <v>41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3" t="s">
        <v>42</v>
      </c>
      <c r="G4" s="3" t="s">
        <v>43</v>
      </c>
      <c r="I4" s="3" t="s">
        <v>44</v>
      </c>
      <c r="K4" s="3" t="s">
        <v>45</v>
      </c>
      <c r="M4" s="3" t="s">
        <v>46</v>
      </c>
      <c r="O4" s="3" t="s">
        <v>47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3" t="s">
        <v>48</v>
      </c>
      <c r="B5" s="1"/>
      <c r="C5" s="1"/>
      <c r="D5" s="1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3" t="s">
        <v>49</v>
      </c>
      <c r="B6" s="3"/>
      <c r="C6" s="29" t="s">
        <v>50</v>
      </c>
      <c r="D6" s="29" t="s">
        <v>12</v>
      </c>
      <c r="E6" s="13" t="s">
        <v>51</v>
      </c>
      <c r="F6" s="13" t="s">
        <v>13</v>
      </c>
      <c r="G6" s="13" t="s">
        <v>51</v>
      </c>
      <c r="H6" s="13" t="s">
        <v>13</v>
      </c>
      <c r="I6" s="13" t="s">
        <v>51</v>
      </c>
      <c r="J6" s="13" t="s">
        <v>13</v>
      </c>
      <c r="K6" s="3"/>
      <c r="L6" s="3"/>
      <c r="M6" s="1"/>
      <c r="N6" s="1"/>
      <c r="O6" s="1"/>
      <c r="P6" s="1"/>
      <c r="Q6" s="3" t="s">
        <v>52</v>
      </c>
      <c r="R6" s="3" t="s">
        <v>53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3" t="s">
        <v>54</v>
      </c>
      <c r="B7" s="3">
        <v>1.0</v>
      </c>
      <c r="C7" s="29">
        <v>1.0</v>
      </c>
      <c r="D7" s="29">
        <v>1.0</v>
      </c>
      <c r="E7" s="29">
        <v>1.0</v>
      </c>
      <c r="F7" s="29">
        <v>1.0</v>
      </c>
      <c r="G7" s="29">
        <v>2.0</v>
      </c>
      <c r="H7" s="29">
        <v>1.0</v>
      </c>
      <c r="I7" s="29">
        <v>5.0</v>
      </c>
      <c r="J7" s="29">
        <v>4.0</v>
      </c>
      <c r="K7" s="1">
        <f t="shared" ref="K7:K10" si="1">((C7-$E$7)^2+(D7-$F$7)^2)^(0.5)</f>
        <v>0</v>
      </c>
      <c r="L7" s="1"/>
      <c r="M7" s="30">
        <f t="shared" ref="M7:M10" si="2">((C7-$G$7)^2+(D7-$H$7)^2)^(0.5)</f>
        <v>1</v>
      </c>
      <c r="N7" s="1"/>
      <c r="O7" s="30">
        <f t="shared" ref="O7:O10" si="3">((C7-$I$7)^2+(D7-$J$7)^2)^(0.5)</f>
        <v>5</v>
      </c>
      <c r="P7" s="1"/>
      <c r="Q7" s="1">
        <f t="shared" ref="Q7:Q10" si="4">MIN(K7:O7)</f>
        <v>0</v>
      </c>
      <c r="R7" s="1">
        <f t="shared" ref="R7:R10" si="5">IF(Q7=K7,1,IF(Q7=M7,2,IF(Q7=O7,3)))</f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3" t="s">
        <v>55</v>
      </c>
      <c r="B8" s="3">
        <v>2.0</v>
      </c>
      <c r="C8" s="29">
        <v>2.0</v>
      </c>
      <c r="D8" s="29">
        <v>1.0</v>
      </c>
      <c r="E8" s="1"/>
      <c r="F8" s="1"/>
      <c r="G8" s="1"/>
      <c r="H8" s="1"/>
      <c r="I8" s="1"/>
      <c r="J8" s="1"/>
      <c r="K8" s="1">
        <f t="shared" si="1"/>
        <v>1</v>
      </c>
      <c r="L8" s="1"/>
      <c r="M8" s="30">
        <f t="shared" si="2"/>
        <v>0</v>
      </c>
      <c r="N8" s="1"/>
      <c r="O8" s="30">
        <f t="shared" si="3"/>
        <v>4.242640687</v>
      </c>
      <c r="P8" s="1"/>
      <c r="Q8" s="1">
        <f t="shared" si="4"/>
        <v>0</v>
      </c>
      <c r="R8" s="1">
        <f t="shared" si="5"/>
        <v>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3" t="s">
        <v>56</v>
      </c>
      <c r="B9" s="3">
        <v>3.0</v>
      </c>
      <c r="C9" s="29">
        <v>4.0</v>
      </c>
      <c r="D9" s="29">
        <v>3.0</v>
      </c>
      <c r="E9" s="1"/>
      <c r="F9" s="1"/>
      <c r="G9" s="1"/>
      <c r="H9" s="1"/>
      <c r="I9" s="1"/>
      <c r="J9" s="1"/>
      <c r="K9" s="1">
        <f t="shared" si="1"/>
        <v>3.605551275</v>
      </c>
      <c r="L9" s="1"/>
      <c r="M9" s="30">
        <f t="shared" si="2"/>
        <v>2.828427125</v>
      </c>
      <c r="N9" s="1"/>
      <c r="O9" s="30">
        <f t="shared" si="3"/>
        <v>1.414213562</v>
      </c>
      <c r="P9" s="1"/>
      <c r="Q9" s="1">
        <f t="shared" si="4"/>
        <v>1.414213562</v>
      </c>
      <c r="R9" s="1">
        <f t="shared" si="5"/>
        <v>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3" t="s">
        <v>57</v>
      </c>
      <c r="B10" s="3">
        <v>4.0</v>
      </c>
      <c r="C10" s="29">
        <v>5.0</v>
      </c>
      <c r="D10" s="29">
        <v>4.0</v>
      </c>
      <c r="E10" s="1"/>
      <c r="F10" s="1"/>
      <c r="G10" s="1"/>
      <c r="H10" s="1"/>
      <c r="I10" s="1"/>
      <c r="J10" s="1"/>
      <c r="K10" s="1">
        <f t="shared" si="1"/>
        <v>5</v>
      </c>
      <c r="L10" s="1"/>
      <c r="M10" s="30">
        <f t="shared" si="2"/>
        <v>4.242640687</v>
      </c>
      <c r="N10" s="1"/>
      <c r="O10" s="30">
        <f t="shared" si="3"/>
        <v>0</v>
      </c>
      <c r="P10" s="1"/>
      <c r="Q10" s="1">
        <f t="shared" si="4"/>
        <v>0</v>
      </c>
      <c r="R10" s="1">
        <f t="shared" si="5"/>
        <v>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3" t="s">
        <v>63</v>
      </c>
      <c r="B15" s="24">
        <f>IF($R$7=1,1,0)</f>
        <v>1</v>
      </c>
      <c r="C15" s="24">
        <f>IF($R$8=1,1,0)</f>
        <v>0</v>
      </c>
      <c r="D15" s="24">
        <f>IF($R$9=1,1,0)</f>
        <v>0</v>
      </c>
      <c r="E15" s="24">
        <f>IF($R$10=1,1,0)</f>
        <v>0</v>
      </c>
      <c r="F15" s="1"/>
      <c r="G15" s="3" t="s">
        <v>64</v>
      </c>
      <c r="J15" s="3" t="s">
        <v>42</v>
      </c>
      <c r="L15" s="3" t="s">
        <v>43</v>
      </c>
      <c r="N15" s="3" t="s">
        <v>44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3" t="s">
        <v>65</v>
      </c>
      <c r="B16" s="24">
        <f>IF($R$7=2,1,0)</f>
        <v>0</v>
      </c>
      <c r="C16" s="24">
        <f>IF($R$8=2,1,0)</f>
        <v>1</v>
      </c>
      <c r="D16" s="24">
        <f>IF($R$9=2,1,0)</f>
        <v>0</v>
      </c>
      <c r="E16" s="24">
        <f>IF($R$10=2,1,0)</f>
        <v>0</v>
      </c>
      <c r="F16" s="1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3" t="s">
        <v>66</v>
      </c>
      <c r="B17" s="24">
        <f>IF($R$7=3,1,0)</f>
        <v>0</v>
      </c>
      <c r="C17" s="24">
        <f>IF($R$8=3,1,0)</f>
        <v>0</v>
      </c>
      <c r="D17" s="24">
        <f>IF($R$9=3,1,0)</f>
        <v>1</v>
      </c>
      <c r="E17" s="24">
        <f>IF($R$10=3,1,0)</f>
        <v>1</v>
      </c>
      <c r="F17" s="1"/>
      <c r="J17" s="13" t="s">
        <v>51</v>
      </c>
      <c r="K17" s="13" t="s">
        <v>13</v>
      </c>
      <c r="L17" s="13" t="s">
        <v>51</v>
      </c>
      <c r="M17" s="13" t="s">
        <v>13</v>
      </c>
      <c r="N17" s="13" t="s">
        <v>51</v>
      </c>
      <c r="O17" s="13" t="s">
        <v>13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29">
        <v>1.0</v>
      </c>
      <c r="K18" s="29">
        <v>1.0</v>
      </c>
      <c r="L18" s="29">
        <v>2.0</v>
      </c>
      <c r="M18" s="29">
        <v>1.0</v>
      </c>
      <c r="N18" s="29">
        <f>(4+5)/2</f>
        <v>4.5</v>
      </c>
      <c r="O18" s="29">
        <f>(3+4)/2</f>
        <v>3.5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3" t="s">
        <v>42</v>
      </c>
      <c r="G20" s="3" t="s">
        <v>43</v>
      </c>
      <c r="I20" s="3" t="s">
        <v>44</v>
      </c>
      <c r="K20" s="3" t="s">
        <v>45</v>
      </c>
      <c r="M20" s="3" t="s">
        <v>46</v>
      </c>
      <c r="O20" s="3" t="s">
        <v>47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3" t="s">
        <v>48</v>
      </c>
      <c r="B21" s="1"/>
      <c r="C21" s="1"/>
      <c r="D21" s="1"/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3" t="s">
        <v>49</v>
      </c>
      <c r="B22" s="3"/>
      <c r="C22" s="29" t="s">
        <v>50</v>
      </c>
      <c r="D22" s="29" t="s">
        <v>12</v>
      </c>
      <c r="E22" s="13" t="s">
        <v>51</v>
      </c>
      <c r="F22" s="13" t="s">
        <v>13</v>
      </c>
      <c r="G22" s="13" t="s">
        <v>51</v>
      </c>
      <c r="H22" s="13" t="s">
        <v>13</v>
      </c>
      <c r="I22" s="13" t="s">
        <v>51</v>
      </c>
      <c r="J22" s="13" t="s">
        <v>13</v>
      </c>
      <c r="K22" s="3"/>
      <c r="L22" s="3"/>
      <c r="M22" s="1"/>
      <c r="N22" s="1"/>
      <c r="O22" s="1"/>
      <c r="P22" s="1"/>
      <c r="Q22" s="3" t="s">
        <v>52</v>
      </c>
      <c r="R22" s="3" t="s">
        <v>53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3" t="s">
        <v>54</v>
      </c>
      <c r="B23" s="3">
        <v>1.0</v>
      </c>
      <c r="C23" s="29">
        <v>1.0</v>
      </c>
      <c r="D23" s="29">
        <v>1.0</v>
      </c>
      <c r="E23" s="29">
        <f t="shared" ref="E23:J23" si="6">J18</f>
        <v>1</v>
      </c>
      <c r="F23" s="29">
        <f t="shared" si="6"/>
        <v>1</v>
      </c>
      <c r="G23" s="29">
        <f t="shared" si="6"/>
        <v>2</v>
      </c>
      <c r="H23" s="29">
        <f t="shared" si="6"/>
        <v>1</v>
      </c>
      <c r="I23" s="29">
        <f t="shared" si="6"/>
        <v>4.5</v>
      </c>
      <c r="J23" s="29">
        <f t="shared" si="6"/>
        <v>3.5</v>
      </c>
      <c r="K23" s="1">
        <f>((C23-$E$23)^2+(D23-$F$23)^2)^(0.5)</f>
        <v>0</v>
      </c>
      <c r="L23" s="1"/>
      <c r="M23" s="30">
        <f>((C23-$G$23)^2+(D23-$H$23)^2)^(0.5)</f>
        <v>1</v>
      </c>
      <c r="N23" s="1"/>
      <c r="O23" s="30">
        <f>((C23-$I$23)^2+(D23-$J$23)^2)^(0.5)</f>
        <v>4.301162634</v>
      </c>
      <c r="P23" s="1"/>
      <c r="Q23" s="1">
        <f t="shared" ref="Q23:Q26" si="7">MIN(K23:O23)</f>
        <v>0</v>
      </c>
      <c r="R23" s="1">
        <f t="shared" ref="R23:R26" si="8">IF(Q23=K23,1,IF(Q23=M23,2,IF(Q23=O23,3)))</f>
        <v>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3" t="s">
        <v>55</v>
      </c>
      <c r="B24" s="3">
        <v>2.0</v>
      </c>
      <c r="C24" s="29">
        <v>2.0</v>
      </c>
      <c r="D24" s="29">
        <v>1.0</v>
      </c>
      <c r="E24" s="1"/>
      <c r="F24" s="1"/>
      <c r="G24" s="1"/>
      <c r="H24" s="1"/>
      <c r="I24" s="1"/>
      <c r="J24" s="1"/>
      <c r="K24" s="1">
        <f t="shared" ref="K24:K26" si="9">((C24-$E$7)^2+(D24-$F$7)^2)^(0.5)</f>
        <v>1</v>
      </c>
      <c r="L24" s="1"/>
      <c r="M24" s="30">
        <f t="shared" ref="M24:M26" si="10">((C24-$G$7)^2+(D24-$H$7)^2)^(0.5)</f>
        <v>0</v>
      </c>
      <c r="N24" s="1"/>
      <c r="O24" s="30">
        <f t="shared" ref="O24:O26" si="11">((C24-$I$7)^2+(D24-$J$7)^2)^(0.5)</f>
        <v>4.242640687</v>
      </c>
      <c r="P24" s="1"/>
      <c r="Q24" s="1">
        <f t="shared" si="7"/>
        <v>0</v>
      </c>
      <c r="R24" s="1">
        <f t="shared" si="8"/>
        <v>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3" t="s">
        <v>56</v>
      </c>
      <c r="B25" s="3">
        <v>3.0</v>
      </c>
      <c r="C25" s="29">
        <v>4.0</v>
      </c>
      <c r="D25" s="29">
        <v>3.0</v>
      </c>
      <c r="E25" s="1"/>
      <c r="F25" s="1"/>
      <c r="G25" s="1"/>
      <c r="H25" s="1"/>
      <c r="I25" s="1"/>
      <c r="J25" s="1"/>
      <c r="K25" s="1">
        <f t="shared" si="9"/>
        <v>3.605551275</v>
      </c>
      <c r="L25" s="1"/>
      <c r="M25" s="30">
        <f t="shared" si="10"/>
        <v>2.828427125</v>
      </c>
      <c r="N25" s="1"/>
      <c r="O25" s="30">
        <f t="shared" si="11"/>
        <v>1.414213562</v>
      </c>
      <c r="P25" s="1"/>
      <c r="Q25" s="1">
        <f t="shared" si="7"/>
        <v>1.414213562</v>
      </c>
      <c r="R25" s="1">
        <f t="shared" si="8"/>
        <v>3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3" t="s">
        <v>57</v>
      </c>
      <c r="B26" s="3">
        <v>4.0</v>
      </c>
      <c r="C26" s="29">
        <v>5.0</v>
      </c>
      <c r="D26" s="29">
        <v>4.0</v>
      </c>
      <c r="E26" s="1"/>
      <c r="F26" s="1"/>
      <c r="G26" s="1"/>
      <c r="H26" s="1"/>
      <c r="I26" s="1"/>
      <c r="J26" s="1"/>
      <c r="K26" s="1">
        <f t="shared" si="9"/>
        <v>5</v>
      </c>
      <c r="L26" s="1"/>
      <c r="M26" s="30">
        <f t="shared" si="10"/>
        <v>4.242640687</v>
      </c>
      <c r="N26" s="1"/>
      <c r="O26" s="30">
        <f t="shared" si="11"/>
        <v>0</v>
      </c>
      <c r="P26" s="1"/>
      <c r="Q26" s="1">
        <f t="shared" si="7"/>
        <v>0</v>
      </c>
      <c r="R26" s="1">
        <f t="shared" si="8"/>
        <v>3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</sheetData>
  <mergeCells count="16">
    <mergeCell ref="J15:K15"/>
    <mergeCell ref="L15:M15"/>
    <mergeCell ref="G15:I17"/>
    <mergeCell ref="E20:F20"/>
    <mergeCell ref="G20:H20"/>
    <mergeCell ref="I20:J20"/>
    <mergeCell ref="K20:L20"/>
    <mergeCell ref="M20:N20"/>
    <mergeCell ref="O20:P20"/>
    <mergeCell ref="E4:F4"/>
    <mergeCell ref="G4:H4"/>
    <mergeCell ref="I4:J4"/>
    <mergeCell ref="K4:L4"/>
    <mergeCell ref="M4:N4"/>
    <mergeCell ref="O4:P4"/>
    <mergeCell ref="N15:O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.5"/>
    <col customWidth="1" min="3" max="3" width="4.13"/>
    <col customWidth="1" min="4" max="4" width="4.75"/>
    <col customWidth="1" min="5" max="5" width="4.0"/>
    <col customWidth="1" min="6" max="7" width="4.75"/>
    <col customWidth="1" min="8" max="8" width="4.13"/>
    <col customWidth="1" min="9" max="9" width="4.75"/>
    <col customWidth="1" min="10" max="10" width="5.5"/>
    <col customWidth="1" min="11" max="11" width="4.88"/>
    <col customWidth="1" min="12" max="12" width="3.38"/>
    <col customWidth="1" min="13" max="13" width="5.25"/>
    <col customWidth="1" min="14" max="14" width="6.88"/>
    <col customWidth="1" min="15" max="15" width="8.0"/>
    <col customWidth="1" min="16" max="16" width="4.75"/>
    <col customWidth="1" min="17" max="17" width="6.5"/>
    <col customWidth="1" min="18" max="18" width="7.0"/>
  </cols>
  <sheetData>
    <row r="1">
      <c r="A1" s="3" t="s">
        <v>41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3" t="s">
        <v>42</v>
      </c>
      <c r="G4" s="3" t="s">
        <v>43</v>
      </c>
      <c r="I4" s="3" t="s">
        <v>44</v>
      </c>
      <c r="K4" s="3" t="s">
        <v>45</v>
      </c>
      <c r="M4" s="3" t="s">
        <v>46</v>
      </c>
      <c r="O4" s="3" t="s">
        <v>47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3" t="s">
        <v>48</v>
      </c>
      <c r="B5" s="1"/>
      <c r="C5" s="1"/>
      <c r="D5" s="1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3" t="s">
        <v>49</v>
      </c>
      <c r="B6" s="3"/>
      <c r="C6" s="29" t="s">
        <v>50</v>
      </c>
      <c r="D6" s="29" t="s">
        <v>12</v>
      </c>
      <c r="E6" s="13" t="s">
        <v>51</v>
      </c>
      <c r="F6" s="13" t="s">
        <v>13</v>
      </c>
      <c r="G6" s="13" t="s">
        <v>51</v>
      </c>
      <c r="H6" s="13" t="s">
        <v>13</v>
      </c>
      <c r="I6" s="13" t="s">
        <v>51</v>
      </c>
      <c r="J6" s="13" t="s">
        <v>13</v>
      </c>
      <c r="K6" s="3"/>
      <c r="L6" s="3"/>
      <c r="M6" s="1"/>
      <c r="N6" s="1"/>
      <c r="O6" s="1"/>
      <c r="P6" s="1"/>
      <c r="Q6" s="3" t="s">
        <v>52</v>
      </c>
      <c r="R6" s="3" t="s">
        <v>53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3" t="s">
        <v>54</v>
      </c>
      <c r="B7" s="3">
        <v>1.0</v>
      </c>
      <c r="C7" s="29">
        <v>1.0</v>
      </c>
      <c r="D7" s="29">
        <v>1.0</v>
      </c>
      <c r="E7" s="29">
        <v>1.0</v>
      </c>
      <c r="F7" s="29">
        <v>1.0</v>
      </c>
      <c r="G7" s="29">
        <v>2.0</v>
      </c>
      <c r="H7" s="29">
        <v>1.0</v>
      </c>
      <c r="I7" s="29">
        <v>0.0</v>
      </c>
      <c r="J7" s="29">
        <v>0.0</v>
      </c>
      <c r="K7" s="1">
        <f t="shared" ref="K7:K10" si="1">((C7-$E$7)^2+(D7-$F$7)^2)^(0.5)</f>
        <v>0</v>
      </c>
      <c r="L7" s="1"/>
      <c r="M7" s="30">
        <f t="shared" ref="M7:M10" si="2">((C7-$G$7)^2+(D7-$H$7)^2)^(0.5)</f>
        <v>1</v>
      </c>
      <c r="N7" s="1"/>
      <c r="O7" s="30">
        <f t="shared" ref="O7:O10" si="3">((C7-$I$7)^2+(D7-$J$7)^2)^(0.5)</f>
        <v>1.414213562</v>
      </c>
      <c r="P7" s="1"/>
      <c r="Q7" s="1">
        <f t="shared" ref="Q7:Q10" si="4">MIN(K7:O7)</f>
        <v>0</v>
      </c>
      <c r="R7" s="1">
        <f t="shared" ref="R7:R10" si="5">IF(Q7=K7,1,IF(Q7=M7,2,IF(Q7=O7,3)))</f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3" t="s">
        <v>55</v>
      </c>
      <c r="B8" s="3">
        <v>2.0</v>
      </c>
      <c r="C8" s="29">
        <v>2.0</v>
      </c>
      <c r="D8" s="29">
        <v>1.0</v>
      </c>
      <c r="E8" s="1"/>
      <c r="F8" s="1"/>
      <c r="G8" s="1"/>
      <c r="H8" s="1"/>
      <c r="I8" s="1"/>
      <c r="J8" s="1"/>
      <c r="K8" s="1">
        <f t="shared" si="1"/>
        <v>1</v>
      </c>
      <c r="L8" s="1"/>
      <c r="M8" s="30">
        <f t="shared" si="2"/>
        <v>0</v>
      </c>
      <c r="N8" s="1"/>
      <c r="O8" s="30">
        <f t="shared" si="3"/>
        <v>2.236067977</v>
      </c>
      <c r="P8" s="1"/>
      <c r="Q8" s="1">
        <f t="shared" si="4"/>
        <v>0</v>
      </c>
      <c r="R8" s="1">
        <f t="shared" si="5"/>
        <v>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3" t="s">
        <v>56</v>
      </c>
      <c r="B9" s="3">
        <v>3.0</v>
      </c>
      <c r="C9" s="29">
        <v>4.0</v>
      </c>
      <c r="D9" s="29">
        <v>3.0</v>
      </c>
      <c r="E9" s="1"/>
      <c r="F9" s="1"/>
      <c r="G9" s="1"/>
      <c r="H9" s="1"/>
      <c r="I9" s="1"/>
      <c r="J9" s="1"/>
      <c r="K9" s="1">
        <f t="shared" si="1"/>
        <v>3.605551275</v>
      </c>
      <c r="L9" s="1"/>
      <c r="M9" s="30">
        <f t="shared" si="2"/>
        <v>2.828427125</v>
      </c>
      <c r="N9" s="1"/>
      <c r="O9" s="30">
        <f t="shared" si="3"/>
        <v>5</v>
      </c>
      <c r="P9" s="1"/>
      <c r="Q9" s="1">
        <f t="shared" si="4"/>
        <v>2.828427125</v>
      </c>
      <c r="R9" s="1">
        <f t="shared" si="5"/>
        <v>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3" t="s">
        <v>57</v>
      </c>
      <c r="B10" s="3">
        <v>4.0</v>
      </c>
      <c r="C10" s="29">
        <v>5.0</v>
      </c>
      <c r="D10" s="29">
        <v>4.0</v>
      </c>
      <c r="E10" s="1"/>
      <c r="F10" s="1"/>
      <c r="G10" s="1"/>
      <c r="H10" s="1"/>
      <c r="I10" s="1"/>
      <c r="J10" s="1"/>
      <c r="K10" s="1">
        <f t="shared" si="1"/>
        <v>5</v>
      </c>
      <c r="L10" s="1"/>
      <c r="M10" s="30">
        <f t="shared" si="2"/>
        <v>4.242640687</v>
      </c>
      <c r="N10" s="1"/>
      <c r="O10" s="30">
        <f t="shared" si="3"/>
        <v>6.403124237</v>
      </c>
      <c r="P10" s="1"/>
      <c r="Q10" s="1">
        <f t="shared" si="4"/>
        <v>4.242640687</v>
      </c>
      <c r="R10" s="1">
        <f t="shared" si="5"/>
        <v>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3" t="s">
        <v>63</v>
      </c>
      <c r="B15" s="24">
        <f>IF($R$7=1,1,0)</f>
        <v>1</v>
      </c>
      <c r="C15" s="24">
        <f>IF($R$8=1,1,0)</f>
        <v>0</v>
      </c>
      <c r="D15" s="24">
        <f>IF($R$9=1,1,0)</f>
        <v>0</v>
      </c>
      <c r="E15" s="24">
        <f>IF($R$10=1,1,0)</f>
        <v>0</v>
      </c>
      <c r="F15" s="1"/>
      <c r="G15" s="3" t="s">
        <v>64</v>
      </c>
      <c r="J15" s="3" t="s">
        <v>42</v>
      </c>
      <c r="L15" s="3" t="s">
        <v>43</v>
      </c>
      <c r="N15" s="3" t="s">
        <v>44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3" t="s">
        <v>65</v>
      </c>
      <c r="B16" s="24">
        <f>IF($R$7=2,1,0)</f>
        <v>0</v>
      </c>
      <c r="C16" s="24">
        <f>IF($R$8=2,1,0)</f>
        <v>1</v>
      </c>
      <c r="D16" s="24">
        <f>IF($R$9=2,1,0)</f>
        <v>1</v>
      </c>
      <c r="E16" s="24">
        <f>IF($R$10=2,1,0)</f>
        <v>1</v>
      </c>
      <c r="F16" s="1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3" t="s">
        <v>66</v>
      </c>
      <c r="B17" s="24">
        <f>IF($R$7=3,1,0)</f>
        <v>0</v>
      </c>
      <c r="C17" s="24">
        <f>IF($R$8=3,1,0)</f>
        <v>0</v>
      </c>
      <c r="D17" s="24">
        <f>IF($R$9=3,1,0)</f>
        <v>0</v>
      </c>
      <c r="E17" s="24">
        <f>IF($R$10=3,1,0)</f>
        <v>0</v>
      </c>
      <c r="F17" s="1"/>
      <c r="J17" s="13" t="s">
        <v>51</v>
      </c>
      <c r="K17" s="13" t="s">
        <v>13</v>
      </c>
      <c r="L17" s="13" t="s">
        <v>51</v>
      </c>
      <c r="M17" s="13" t="s">
        <v>13</v>
      </c>
      <c r="N17" s="13" t="s">
        <v>51</v>
      </c>
      <c r="O17" s="13" t="s">
        <v>13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29">
        <v>1.0</v>
      </c>
      <c r="K18" s="29">
        <v>1.0</v>
      </c>
      <c r="L18" s="29">
        <f t="shared" ref="L18:M18" si="6">(C8+C9+C10)/3</f>
        <v>3.666666667</v>
      </c>
      <c r="M18" s="29">
        <f t="shared" si="6"/>
        <v>2.666666667</v>
      </c>
      <c r="N18" s="29"/>
      <c r="O18" s="2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3" t="s">
        <v>42</v>
      </c>
      <c r="G20" s="3" t="s">
        <v>43</v>
      </c>
      <c r="I20" s="3" t="s">
        <v>44</v>
      </c>
      <c r="K20" s="3" t="s">
        <v>45</v>
      </c>
      <c r="M20" s="3" t="s">
        <v>46</v>
      </c>
      <c r="O20" s="3" t="s">
        <v>47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3" t="s">
        <v>48</v>
      </c>
      <c r="B21" s="1"/>
      <c r="C21" s="1"/>
      <c r="D21" s="1"/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3" t="s">
        <v>49</v>
      </c>
      <c r="B22" s="3"/>
      <c r="C22" s="29" t="s">
        <v>50</v>
      </c>
      <c r="D22" s="29" t="s">
        <v>12</v>
      </c>
      <c r="E22" s="13" t="s">
        <v>51</v>
      </c>
      <c r="F22" s="13" t="s">
        <v>13</v>
      </c>
      <c r="G22" s="13" t="s">
        <v>51</v>
      </c>
      <c r="H22" s="13" t="s">
        <v>13</v>
      </c>
      <c r="I22" s="13" t="s">
        <v>51</v>
      </c>
      <c r="J22" s="13" t="s">
        <v>13</v>
      </c>
      <c r="K22" s="3"/>
      <c r="L22" s="3"/>
      <c r="M22" s="1"/>
      <c r="N22" s="1"/>
      <c r="O22" s="1"/>
      <c r="P22" s="1"/>
      <c r="Q22" s="3" t="s">
        <v>52</v>
      </c>
      <c r="R22" s="3" t="s">
        <v>53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3" t="s">
        <v>54</v>
      </c>
      <c r="B23" s="3">
        <v>1.0</v>
      </c>
      <c r="C23" s="29">
        <v>1.0</v>
      </c>
      <c r="D23" s="29">
        <v>1.0</v>
      </c>
      <c r="E23" s="29">
        <f t="shared" ref="E23:J23" si="7">J18</f>
        <v>1</v>
      </c>
      <c r="F23" s="29">
        <f t="shared" si="7"/>
        <v>1</v>
      </c>
      <c r="G23" s="29">
        <f t="shared" si="7"/>
        <v>3.666666667</v>
      </c>
      <c r="H23" s="29">
        <f t="shared" si="7"/>
        <v>2.666666667</v>
      </c>
      <c r="I23" s="29" t="str">
        <f t="shared" si="7"/>
        <v/>
      </c>
      <c r="J23" s="29" t="str">
        <f t="shared" si="7"/>
        <v/>
      </c>
      <c r="K23" s="1">
        <f t="shared" ref="K23:K26" si="8">((C23-$E$23)^2+(D23-$F$23)^2)^(0.5)</f>
        <v>0</v>
      </c>
      <c r="L23" s="1"/>
      <c r="M23" s="30">
        <f t="shared" ref="M23:M26" si="9">((C23-$G$23)^2+(D23-$H$23)^2)^(0.5)</f>
        <v>3.144660377</v>
      </c>
      <c r="N23" s="1"/>
      <c r="O23" s="30">
        <f>((C23-$I$23)^2+(D23-$J$23)^2)^(0.5)</f>
        <v>1.414213562</v>
      </c>
      <c r="P23" s="1"/>
      <c r="Q23" s="1">
        <f t="shared" ref="Q23:Q26" si="10">MIN(K23:O23)</f>
        <v>0</v>
      </c>
      <c r="R23" s="1">
        <f t="shared" ref="R23:R26" si="11">IF(Q23=K23,1,IF(Q23=M23,2,IF(Q23=O23,3)))</f>
        <v>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3" t="s">
        <v>55</v>
      </c>
      <c r="B24" s="3">
        <v>2.0</v>
      </c>
      <c r="C24" s="29">
        <v>2.0</v>
      </c>
      <c r="D24" s="29">
        <v>1.0</v>
      </c>
      <c r="E24" s="1"/>
      <c r="F24" s="1"/>
      <c r="G24" s="1"/>
      <c r="H24" s="1"/>
      <c r="I24" s="1"/>
      <c r="J24" s="1"/>
      <c r="K24" s="1">
        <f t="shared" si="8"/>
        <v>1</v>
      </c>
      <c r="L24" s="1"/>
      <c r="M24" s="30">
        <f t="shared" si="9"/>
        <v>2.357022604</v>
      </c>
      <c r="N24" s="1"/>
      <c r="O24" s="30">
        <f t="shared" ref="O24:O26" si="12">((C24-$I$7)^2+(D24-$J$7)^2)^(0.5)</f>
        <v>2.236067977</v>
      </c>
      <c r="P24" s="1"/>
      <c r="Q24" s="1">
        <f t="shared" si="10"/>
        <v>1</v>
      </c>
      <c r="R24" s="1">
        <f t="shared" si="11"/>
        <v>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3" t="s">
        <v>56</v>
      </c>
      <c r="B25" s="3">
        <v>3.0</v>
      </c>
      <c r="C25" s="29">
        <v>4.0</v>
      </c>
      <c r="D25" s="29">
        <v>3.0</v>
      </c>
      <c r="E25" s="1"/>
      <c r="F25" s="1"/>
      <c r="G25" s="1"/>
      <c r="H25" s="1"/>
      <c r="I25" s="1"/>
      <c r="J25" s="1"/>
      <c r="K25" s="1">
        <f t="shared" si="8"/>
        <v>3.605551275</v>
      </c>
      <c r="L25" s="1"/>
      <c r="M25" s="30">
        <f t="shared" si="9"/>
        <v>0.4714045208</v>
      </c>
      <c r="N25" s="1"/>
      <c r="O25" s="30">
        <f t="shared" si="12"/>
        <v>5</v>
      </c>
      <c r="P25" s="1"/>
      <c r="Q25" s="1">
        <f t="shared" si="10"/>
        <v>0.4714045208</v>
      </c>
      <c r="R25" s="1">
        <f t="shared" si="11"/>
        <v>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3" t="s">
        <v>57</v>
      </c>
      <c r="B26" s="3">
        <v>4.0</v>
      </c>
      <c r="C26" s="29">
        <v>5.0</v>
      </c>
      <c r="D26" s="29">
        <v>4.0</v>
      </c>
      <c r="E26" s="1"/>
      <c r="F26" s="1"/>
      <c r="G26" s="1"/>
      <c r="H26" s="1"/>
      <c r="I26" s="1"/>
      <c r="J26" s="1"/>
      <c r="K26" s="1">
        <f t="shared" si="8"/>
        <v>5</v>
      </c>
      <c r="L26" s="1"/>
      <c r="M26" s="30">
        <f t="shared" si="9"/>
        <v>1.885618083</v>
      </c>
      <c r="N26" s="1"/>
      <c r="O26" s="30">
        <f t="shared" si="12"/>
        <v>6.403124237</v>
      </c>
      <c r="P26" s="1"/>
      <c r="Q26" s="1">
        <f t="shared" si="10"/>
        <v>1.885618083</v>
      </c>
      <c r="R26" s="1">
        <f t="shared" si="11"/>
        <v>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3" t="s">
        <v>67</v>
      </c>
      <c r="B29" s="3" t="s">
        <v>59</v>
      </c>
      <c r="C29" s="3" t="s">
        <v>60</v>
      </c>
      <c r="D29" s="3" t="s">
        <v>61</v>
      </c>
      <c r="E29" s="3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3" t="s">
        <v>63</v>
      </c>
      <c r="B30" s="24">
        <f>IF($R$23=1,1,0)</f>
        <v>1</v>
      </c>
      <c r="C30" s="24">
        <f>IF(R24=1,1,0)</f>
        <v>1</v>
      </c>
      <c r="D30" s="24">
        <f>IF($R$25=1,1,0)</f>
        <v>0</v>
      </c>
      <c r="E30" s="24">
        <f>IF($R$26=1,1,0)</f>
        <v>0</v>
      </c>
      <c r="F30" s="1"/>
      <c r="G30" s="3" t="s">
        <v>64</v>
      </c>
      <c r="J30" s="3" t="s">
        <v>42</v>
      </c>
      <c r="L30" s="3" t="s">
        <v>43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3" t="s">
        <v>65</v>
      </c>
      <c r="B31" s="24">
        <f>IF($R$23=2,1,0)</f>
        <v>0</v>
      </c>
      <c r="C31" s="24">
        <f>IF(R24=2,1,0)</f>
        <v>0</v>
      </c>
      <c r="D31" s="24">
        <f>IF($R$25=2,1,0)</f>
        <v>1</v>
      </c>
      <c r="E31" s="24">
        <f>IF($R$26=2,1,0)</f>
        <v>1</v>
      </c>
      <c r="F31" s="1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3" t="s">
        <v>66</v>
      </c>
      <c r="B32" s="24">
        <f>IF($R$23=3,1,0)</f>
        <v>0</v>
      </c>
      <c r="C32" s="24">
        <f>IF(R24=3,1,0)</f>
        <v>0</v>
      </c>
      <c r="D32" s="24">
        <f>IF($R$25=3,1,0)</f>
        <v>0</v>
      </c>
      <c r="E32" s="24">
        <f>IF($R$26=3,1,0)</f>
        <v>0</v>
      </c>
      <c r="F32" s="1"/>
      <c r="J32" s="13" t="s">
        <v>51</v>
      </c>
      <c r="K32" s="13" t="s">
        <v>13</v>
      </c>
      <c r="L32" s="13" t="s">
        <v>51</v>
      </c>
      <c r="M32" s="13" t="s">
        <v>13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29">
        <f t="shared" ref="J33:K33" si="13">(C23+C24)/2</f>
        <v>1.5</v>
      </c>
      <c r="K33" s="29">
        <f t="shared" si="13"/>
        <v>1</v>
      </c>
      <c r="L33" s="29">
        <f t="shared" ref="L33:M33" si="14">(C25+C26)/2</f>
        <v>4.5</v>
      </c>
      <c r="M33" s="29">
        <f t="shared" si="14"/>
        <v>3.5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</sheetData>
  <mergeCells count="19">
    <mergeCell ref="J15:K15"/>
    <mergeCell ref="L15:M15"/>
    <mergeCell ref="G30:I32"/>
    <mergeCell ref="J30:K30"/>
    <mergeCell ref="L30:M30"/>
    <mergeCell ref="G15:I17"/>
    <mergeCell ref="E20:F20"/>
    <mergeCell ref="G20:H20"/>
    <mergeCell ref="I20:J20"/>
    <mergeCell ref="K20:L20"/>
    <mergeCell ref="M20:N20"/>
    <mergeCell ref="O20:P20"/>
    <mergeCell ref="E4:F4"/>
    <mergeCell ref="G4:H4"/>
    <mergeCell ref="I4:J4"/>
    <mergeCell ref="K4:L4"/>
    <mergeCell ref="M4:N4"/>
    <mergeCell ref="O4:P4"/>
    <mergeCell ref="N15:O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/>
      <c r="C5" s="22" t="s">
        <v>5</v>
      </c>
      <c r="D5" s="6">
        <f>(C26/D6)^0.5</f>
        <v>0.4415880433</v>
      </c>
      <c r="E5" s="1"/>
      <c r="F5" s="1"/>
    </row>
    <row r="6">
      <c r="B6" s="1"/>
      <c r="C6" s="3" t="s">
        <v>7</v>
      </c>
      <c r="D6" s="7">
        <v>5.0</v>
      </c>
      <c r="E6" s="1"/>
      <c r="F6" s="1"/>
    </row>
    <row r="7">
      <c r="B7" s="1"/>
      <c r="C7" s="8"/>
      <c r="D7" s="1"/>
      <c r="E7" s="1"/>
      <c r="F7" s="1"/>
    </row>
    <row r="8">
      <c r="B8" s="1"/>
      <c r="C8" s="1"/>
      <c r="D8" s="1"/>
      <c r="E8" s="1"/>
      <c r="F8" s="1"/>
    </row>
    <row r="9">
      <c r="B9" s="1"/>
      <c r="C9" s="1"/>
      <c r="D9" s="1"/>
      <c r="E9" s="1"/>
      <c r="F9" s="1"/>
    </row>
    <row r="10">
      <c r="B10" s="1"/>
      <c r="C10" s="13" t="s">
        <v>11</v>
      </c>
      <c r="D10" s="3" t="s">
        <v>12</v>
      </c>
      <c r="E10" s="3" t="s">
        <v>13</v>
      </c>
      <c r="F10" s="3" t="s">
        <v>14</v>
      </c>
    </row>
    <row r="11">
      <c r="B11" s="1"/>
      <c r="C11" s="15">
        <f t="shared" ref="C11:C25" si="1">F11^2</f>
        <v>0.0025</v>
      </c>
      <c r="D11" s="16">
        <v>0.95</v>
      </c>
      <c r="E11" s="17">
        <v>1.0</v>
      </c>
      <c r="F11" s="18">
        <f t="shared" ref="F11:F15" si="2">(D11-E11)</f>
        <v>-0.05</v>
      </c>
    </row>
    <row r="12">
      <c r="B12" s="1"/>
      <c r="C12" s="15">
        <f t="shared" si="1"/>
        <v>0.36</v>
      </c>
      <c r="D12" s="16">
        <v>0.6</v>
      </c>
      <c r="E12" s="17">
        <v>0.0</v>
      </c>
      <c r="F12" s="18">
        <f t="shared" si="2"/>
        <v>0.6</v>
      </c>
    </row>
    <row r="13">
      <c r="B13" s="1"/>
      <c r="C13" s="15">
        <f t="shared" si="1"/>
        <v>0.04</v>
      </c>
      <c r="D13" s="16">
        <v>0.8</v>
      </c>
      <c r="E13" s="17">
        <v>1.0</v>
      </c>
      <c r="F13" s="18">
        <f t="shared" si="2"/>
        <v>-0.2</v>
      </c>
    </row>
    <row r="14">
      <c r="B14" s="1"/>
      <c r="C14" s="15">
        <f t="shared" si="1"/>
        <v>0.5625</v>
      </c>
      <c r="D14" s="16">
        <v>0.75</v>
      </c>
      <c r="E14" s="17">
        <v>0.0</v>
      </c>
      <c r="F14" s="18">
        <f t="shared" si="2"/>
        <v>0.75</v>
      </c>
    </row>
    <row r="15">
      <c r="B15" s="1"/>
      <c r="C15" s="15">
        <f t="shared" si="1"/>
        <v>0.01</v>
      </c>
      <c r="D15" s="16">
        <v>0.9</v>
      </c>
      <c r="E15" s="17">
        <v>1.0</v>
      </c>
      <c r="F15" s="18">
        <f t="shared" si="2"/>
        <v>-0.1</v>
      </c>
    </row>
    <row r="16">
      <c r="B16" s="1"/>
      <c r="C16" s="15">
        <f t="shared" si="1"/>
        <v>0</v>
      </c>
      <c r="D16" s="1"/>
      <c r="E16" s="1"/>
      <c r="F16" s="1">
        <f t="shared" ref="F16:F25" si="3">(D16-E16)^2</f>
        <v>0</v>
      </c>
    </row>
    <row r="17">
      <c r="B17" s="1"/>
      <c r="C17" s="15">
        <f t="shared" si="1"/>
        <v>0</v>
      </c>
      <c r="D17" s="1"/>
      <c r="E17" s="1"/>
      <c r="F17" s="1">
        <f t="shared" si="3"/>
        <v>0</v>
      </c>
    </row>
    <row r="18">
      <c r="B18" s="1"/>
      <c r="C18" s="15">
        <f t="shared" si="1"/>
        <v>0</v>
      </c>
      <c r="D18" s="1"/>
      <c r="E18" s="1"/>
      <c r="F18" s="1">
        <f t="shared" si="3"/>
        <v>0</v>
      </c>
    </row>
    <row r="19">
      <c r="B19" s="1"/>
      <c r="C19" s="15">
        <f t="shared" si="1"/>
        <v>0</v>
      </c>
      <c r="D19" s="1"/>
      <c r="E19" s="1"/>
      <c r="F19" s="1">
        <f t="shared" si="3"/>
        <v>0</v>
      </c>
    </row>
    <row r="20">
      <c r="B20" s="1"/>
      <c r="C20" s="15">
        <f t="shared" si="1"/>
        <v>0</v>
      </c>
      <c r="D20" s="1"/>
      <c r="E20" s="1"/>
      <c r="F20" s="1">
        <f t="shared" si="3"/>
        <v>0</v>
      </c>
    </row>
    <row r="21">
      <c r="B21" s="1"/>
      <c r="C21" s="15">
        <f t="shared" si="1"/>
        <v>0</v>
      </c>
      <c r="D21" s="1"/>
      <c r="E21" s="1"/>
      <c r="F21" s="1">
        <f t="shared" si="3"/>
        <v>0</v>
      </c>
    </row>
    <row r="22">
      <c r="B22" s="1"/>
      <c r="C22" s="15">
        <f t="shared" si="1"/>
        <v>0</v>
      </c>
      <c r="D22" s="1"/>
      <c r="E22" s="1"/>
      <c r="F22" s="1">
        <f t="shared" si="3"/>
        <v>0</v>
      </c>
    </row>
    <row r="23">
      <c r="B23" s="1"/>
      <c r="C23" s="15">
        <f t="shared" si="1"/>
        <v>0</v>
      </c>
      <c r="D23" s="1"/>
      <c r="E23" s="1"/>
      <c r="F23" s="1">
        <f t="shared" si="3"/>
        <v>0</v>
      </c>
    </row>
    <row r="24">
      <c r="B24" s="1"/>
      <c r="C24" s="15">
        <f t="shared" si="1"/>
        <v>0</v>
      </c>
      <c r="D24" s="1"/>
      <c r="E24" s="1"/>
      <c r="F24" s="1">
        <f t="shared" si="3"/>
        <v>0</v>
      </c>
    </row>
    <row r="25">
      <c r="B25" s="1"/>
      <c r="C25" s="15">
        <f t="shared" si="1"/>
        <v>0</v>
      </c>
      <c r="D25" s="1"/>
      <c r="E25" s="1"/>
      <c r="F25" s="1">
        <f t="shared" si="3"/>
        <v>0</v>
      </c>
    </row>
    <row r="26">
      <c r="B26" s="3" t="s">
        <v>25</v>
      </c>
      <c r="C26" s="27">
        <f>SUM(C11:C25)</f>
        <v>0.975</v>
      </c>
      <c r="D26" s="1"/>
      <c r="E26" s="1"/>
      <c r="F26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9.75"/>
    <col customWidth="1" min="3" max="26" width="7.63"/>
  </cols>
  <sheetData>
    <row r="1" ht="14.25" customHeight="1">
      <c r="A1" s="31" t="s">
        <v>68</v>
      </c>
      <c r="B1" s="31"/>
    </row>
    <row r="2" ht="14.25" customHeight="1">
      <c r="F2" s="32" t="s">
        <v>30</v>
      </c>
      <c r="G2" s="32" t="s">
        <v>31</v>
      </c>
    </row>
    <row r="3" ht="14.25" customHeight="1">
      <c r="C3" s="32" t="s">
        <v>69</v>
      </c>
      <c r="D3" s="32" t="s">
        <v>70</v>
      </c>
      <c r="F3" s="32" t="s">
        <v>71</v>
      </c>
      <c r="G3" s="32" t="s">
        <v>72</v>
      </c>
      <c r="H3" s="32" t="s">
        <v>73</v>
      </c>
      <c r="I3" s="32" t="s">
        <v>74</v>
      </c>
      <c r="J3" s="32" t="s">
        <v>75</v>
      </c>
    </row>
    <row r="4" ht="14.25" customHeight="1">
      <c r="B4" s="32">
        <v>2013.0</v>
      </c>
      <c r="C4" s="32">
        <v>121.1</v>
      </c>
      <c r="D4" s="32">
        <v>4.9</v>
      </c>
      <c r="F4" s="32">
        <f t="shared" ref="F4:G4" si="1">C4-C9</f>
        <v>28.56666667</v>
      </c>
      <c r="G4" s="32">
        <f t="shared" si="1"/>
        <v>-3.866666667</v>
      </c>
      <c r="H4" s="32">
        <f t="shared" ref="H4:H6" si="4">F4*G4</f>
        <v>-110.4577778</v>
      </c>
      <c r="I4" s="32">
        <f t="shared" ref="I4:J4" si="2">F4*F4</f>
        <v>816.0544444</v>
      </c>
      <c r="J4" s="32">
        <f t="shared" si="2"/>
        <v>14.95111111</v>
      </c>
    </row>
    <row r="5" ht="14.25" customHeight="1">
      <c r="B5" s="32">
        <v>2014.0</v>
      </c>
      <c r="C5" s="32">
        <v>90.8</v>
      </c>
      <c r="D5" s="32">
        <v>8.9</v>
      </c>
      <c r="F5" s="32">
        <f t="shared" ref="F5:G5" si="3">C5-C9</f>
        <v>-1.733333333</v>
      </c>
      <c r="G5" s="32">
        <f t="shared" si="3"/>
        <v>0.1333333333</v>
      </c>
      <c r="H5" s="32">
        <f t="shared" si="4"/>
        <v>-0.2311111111</v>
      </c>
      <c r="I5" s="32">
        <f t="shared" ref="I5:J5" si="5">F5*F5</f>
        <v>3.004444444</v>
      </c>
      <c r="J5" s="32">
        <f t="shared" si="5"/>
        <v>0.01777777778</v>
      </c>
    </row>
    <row r="6" ht="14.25" customHeight="1">
      <c r="B6" s="32">
        <v>2015.0</v>
      </c>
      <c r="C6" s="32">
        <v>65.7</v>
      </c>
      <c r="D6" s="32">
        <v>12.5</v>
      </c>
      <c r="F6" s="32">
        <f t="shared" ref="F6:G6" si="6">C6-C9</f>
        <v>-26.83333333</v>
      </c>
      <c r="G6" s="32">
        <f t="shared" si="6"/>
        <v>3.733333333</v>
      </c>
      <c r="H6" s="32">
        <f t="shared" si="4"/>
        <v>-100.1777778</v>
      </c>
      <c r="I6" s="32">
        <f t="shared" ref="I6:J6" si="7">F6*F6</f>
        <v>720.0277778</v>
      </c>
      <c r="J6" s="32">
        <f t="shared" si="7"/>
        <v>13.93777778</v>
      </c>
    </row>
    <row r="7" ht="14.25" customHeight="1">
      <c r="B7" s="32">
        <v>2016.0</v>
      </c>
    </row>
    <row r="8" ht="14.25" customHeight="1">
      <c r="B8" s="32">
        <v>2017.0</v>
      </c>
    </row>
    <row r="9" ht="14.25" customHeight="1">
      <c r="B9" s="32" t="s">
        <v>76</v>
      </c>
      <c r="C9" s="32">
        <f t="shared" ref="C9:D9" si="8">AVERAGE(C4:C8)</f>
        <v>92.53333333</v>
      </c>
      <c r="D9" s="32">
        <f t="shared" si="8"/>
        <v>8.766666667</v>
      </c>
      <c r="E9" s="32" t="s">
        <v>77</v>
      </c>
      <c r="H9" s="32">
        <f t="shared" ref="H9:J9" si="9">SUM(H4:H6)</f>
        <v>-210.8666667</v>
      </c>
      <c r="I9" s="32">
        <f t="shared" si="9"/>
        <v>1539.086667</v>
      </c>
      <c r="J9" s="32">
        <f t="shared" si="9"/>
        <v>28.90666667</v>
      </c>
    </row>
    <row r="10" ht="14.25" customHeight="1"/>
    <row r="11" ht="14.25" customHeight="1"/>
    <row r="12" ht="14.25" customHeight="1"/>
    <row r="13" ht="14.25" customHeight="1">
      <c r="A13" s="31" t="s">
        <v>68</v>
      </c>
      <c r="B13" s="32">
        <f>(H9)/(I9*J9)^(0.5)</f>
        <v>-0.9997177146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7.63"/>
    <col customWidth="1" min="4" max="4" width="8.38"/>
    <col customWidth="1" min="5" max="7" width="7.63"/>
    <col customWidth="1" min="8" max="8" width="8.13"/>
    <col customWidth="1" min="9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 t="s">
        <v>78</v>
      </c>
      <c r="C2" s="3"/>
      <c r="D2" s="3" t="s">
        <v>79</v>
      </c>
      <c r="E2" s="3" t="s">
        <v>80</v>
      </c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81</v>
      </c>
      <c r="C3" s="3" t="s">
        <v>82</v>
      </c>
      <c r="D3" s="3" t="s">
        <v>83</v>
      </c>
      <c r="E3" s="3" t="s">
        <v>84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>
        <f>MAX(C7:C15)</f>
        <v>20</v>
      </c>
      <c r="C4" s="1">
        <f>MIN(C7:C15)</f>
        <v>8</v>
      </c>
      <c r="D4" s="3">
        <v>60.0</v>
      </c>
      <c r="E4" s="3">
        <v>40.0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85</v>
      </c>
      <c r="C6" s="3" t="s">
        <v>86</v>
      </c>
      <c r="D6" s="1"/>
      <c r="E6" s="3" t="s">
        <v>87</v>
      </c>
      <c r="F6" s="1"/>
      <c r="G6" s="1"/>
      <c r="H6" s="1"/>
      <c r="I6" s="3" t="s">
        <v>88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 t="s">
        <v>30</v>
      </c>
      <c r="C7" s="3">
        <v>8.0</v>
      </c>
      <c r="D7" s="1"/>
      <c r="E7" s="1">
        <f>(C7-C4)*(D4-E4)/(B4-C4)+E4</f>
        <v>40</v>
      </c>
      <c r="F7" s="1"/>
      <c r="G7" s="1"/>
      <c r="H7" s="1"/>
      <c r="I7" s="1">
        <f t="array" ref="I7:I15">SORT(C7:C15)</f>
        <v>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31</v>
      </c>
      <c r="C8" s="3">
        <v>10.0</v>
      </c>
      <c r="D8" s="1"/>
      <c r="E8" s="33">
        <f>(C8-C4)*(D4-E4)/(B4-C4)+E4</f>
        <v>43.33333333</v>
      </c>
      <c r="F8" s="1"/>
      <c r="G8" s="1"/>
      <c r="H8" s="1"/>
      <c r="I8" s="1">
        <v>10.0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3" t="s">
        <v>32</v>
      </c>
      <c r="C9" s="3">
        <v>15.0</v>
      </c>
      <c r="D9" s="1"/>
      <c r="E9" s="1">
        <f>(C9-C4)*(D4-E4)/(B4-C4)+E4</f>
        <v>51.66666667</v>
      </c>
      <c r="F9" s="1"/>
      <c r="G9" s="1"/>
      <c r="H9" s="1"/>
      <c r="I9" s="1">
        <v>15.0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" t="s">
        <v>33</v>
      </c>
      <c r="C10" s="3">
        <v>20.0</v>
      </c>
      <c r="D10" s="1"/>
      <c r="E10" s="33">
        <f>(C10-C4)*(D4-E4)/(B4-C4)+E4</f>
        <v>60</v>
      </c>
      <c r="F10" s="1"/>
      <c r="G10" s="1"/>
      <c r="H10" s="1"/>
      <c r="I10" s="1">
        <v>20.0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" t="s">
        <v>34</v>
      </c>
      <c r="C11" s="3"/>
      <c r="D11" s="1"/>
      <c r="E11" s="1">
        <f>(C11-C4)*(D4-E4)/(B4-C4)+E4</f>
        <v>26.66666667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" t="s">
        <v>35</v>
      </c>
      <c r="C12" s="3"/>
      <c r="D12" s="1"/>
      <c r="E12" s="33">
        <f>(C12-C4)*(D4-E4)/(B4-C4)+E4</f>
        <v>26.66666667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" t="s">
        <v>36</v>
      </c>
      <c r="C13" s="1"/>
      <c r="D13" s="1"/>
      <c r="E13" s="33">
        <f>(C13-C4)*(D4-E4)/(B4-C4)+E4</f>
        <v>26.66666667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 t="s">
        <v>37</v>
      </c>
      <c r="C14" s="1"/>
      <c r="D14" s="1"/>
      <c r="E14" s="33">
        <f>(C14-C4)*(D4-E4)/(B4-C4)+E4</f>
        <v>26.66666667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" t="s">
        <v>38</v>
      </c>
      <c r="C15" s="1"/>
      <c r="D15" s="1"/>
      <c r="E15" s="33">
        <f>(C15-C4)*(D4-E4)/(B4-C4)+E4</f>
        <v>26.66666667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" width="7.63"/>
    <col customWidth="1" min="8" max="8" width="23.13"/>
    <col customWidth="1" min="9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D7" s="32">
        <v>-34.0</v>
      </c>
    </row>
    <row r="8" ht="14.25" customHeight="1">
      <c r="D8" s="32">
        <v>21.0</v>
      </c>
    </row>
    <row r="9" ht="14.25" customHeight="1">
      <c r="D9" s="32">
        <v>13.0</v>
      </c>
    </row>
    <row r="10" ht="14.25" customHeight="1">
      <c r="D10" s="32">
        <v>46.0</v>
      </c>
    </row>
    <row r="11" ht="14.25" customHeight="1">
      <c r="D11" s="32">
        <v>999.0</v>
      </c>
    </row>
    <row r="12" ht="14.25" customHeight="1">
      <c r="C12" s="13" t="s">
        <v>89</v>
      </c>
      <c r="D12" s="32">
        <f>AVERAGE(D7:D11)</f>
        <v>209</v>
      </c>
    </row>
    <row r="13" ht="14.25" customHeight="1"/>
    <row r="14" ht="14.25" customHeight="1">
      <c r="F14" s="32">
        <v>-34.0</v>
      </c>
      <c r="H14" s="32">
        <f t="shared" ref="H14:H19" si="1">(F14-209)/395.85</f>
        <v>-0.6138688897</v>
      </c>
    </row>
    <row r="15" ht="14.25" customHeight="1">
      <c r="F15" s="32">
        <v>21.0</v>
      </c>
      <c r="H15" s="32">
        <f t="shared" si="1"/>
        <v>-0.4749273715</v>
      </c>
    </row>
    <row r="16" ht="14.25" customHeight="1">
      <c r="F16" s="32">
        <v>13.0</v>
      </c>
      <c r="H16" s="32">
        <f t="shared" si="1"/>
        <v>-0.4951370469</v>
      </c>
    </row>
    <row r="17" ht="14.25" customHeight="1">
      <c r="F17" s="32">
        <v>46.0</v>
      </c>
      <c r="H17" s="32">
        <f t="shared" si="1"/>
        <v>-0.4117721359</v>
      </c>
    </row>
    <row r="18" ht="14.25" customHeight="1">
      <c r="F18" s="32">
        <v>999.0</v>
      </c>
      <c r="H18" s="32">
        <f t="shared" si="1"/>
        <v>1.995705444</v>
      </c>
    </row>
    <row r="19" ht="14.25" customHeight="1">
      <c r="F19" s="32">
        <v>-34.0</v>
      </c>
      <c r="H19" s="32">
        <f t="shared" si="1"/>
        <v>-0.6138688897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7.63"/>
    <col customWidth="1" min="4" max="4" width="8.88"/>
    <col customWidth="1" min="5" max="26" width="7.63"/>
  </cols>
  <sheetData>
    <row r="1" ht="14.25" customHeight="1"/>
    <row r="2" ht="14.25" customHeight="1"/>
    <row r="3" ht="14.25" customHeight="1">
      <c r="C3" s="32" t="s">
        <v>38</v>
      </c>
      <c r="D3" s="32">
        <v>1.0</v>
      </c>
      <c r="E3" s="32" t="s">
        <v>90</v>
      </c>
      <c r="F3" s="32">
        <v>7.0</v>
      </c>
      <c r="G3" s="32" t="s">
        <v>91</v>
      </c>
      <c r="H3" s="32">
        <f>(D3/4)*F3</f>
        <v>1.75</v>
      </c>
    </row>
    <row r="4" ht="14.25" customHeight="1"/>
    <row r="5" ht="14.25" customHeight="1"/>
    <row r="6" ht="14.25" customHeight="1">
      <c r="C6" s="32" t="s">
        <v>38</v>
      </c>
      <c r="D6" s="32">
        <v>1.0</v>
      </c>
      <c r="E6" s="32" t="s">
        <v>90</v>
      </c>
      <c r="F6" s="32">
        <v>7.0</v>
      </c>
      <c r="G6" s="32" t="s">
        <v>92</v>
      </c>
      <c r="H6" s="32">
        <f>(D6/10)*F6</f>
        <v>0.7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>
      <c r="C12" s="32" t="s">
        <v>38</v>
      </c>
      <c r="D12" s="32">
        <v>8.0</v>
      </c>
      <c r="E12" s="32" t="s">
        <v>90</v>
      </c>
      <c r="F12" s="32">
        <v>7.0</v>
      </c>
      <c r="G12" s="32" t="s">
        <v>93</v>
      </c>
      <c r="H12" s="32">
        <f>(D12/100)*F12</f>
        <v>0.56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