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8" windowHeight="91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<sst xmlns="http://schemas.openxmlformats.org/spreadsheetml/2006/main" count="28" uniqueCount="25">
  <si>
    <t>2.测量超声波在铝试块中的传播速度和直探头的延迟</t>
  </si>
  <si>
    <t>把黄色区域数据换成自己的，其他会自己编辑</t>
  </si>
  <si>
    <t>一次回波峰值对应时间t1(us)</t>
  </si>
  <si>
    <t>蓝色区域和橙色区域为结果</t>
  </si>
  <si>
    <t>二次回波峰值对应时间t2(us)</t>
  </si>
  <si>
    <t>橙色区域是不确定度，自己取舍小数位，只进不舍</t>
  </si>
  <si>
    <t>超声波通过的铝块厚度L(mm)</t>
  </si>
  <si>
    <t>超声波在铝块中传播速度v（*10^3m/s)</t>
  </si>
  <si>
    <t>不确定度：</t>
  </si>
  <si>
    <t>超声波在铝块中传播平均速度v（*10^3m/s)</t>
  </si>
  <si>
    <t>直探头的延迟（超声波探头和试块间来回传播的时间） t(us)</t>
  </si>
  <si>
    <t>3.超声波的频率f和波长λ</t>
  </si>
  <si>
    <t>次数</t>
  </si>
  <si>
    <t>t2(us)</t>
  </si>
  <si>
    <t>t3(us)</t>
  </si>
  <si>
    <t>T(us)</t>
  </si>
  <si>
    <t>脉冲波的周期的平均值T（us）</t>
  </si>
  <si>
    <t>超声波的频率f（MHz）</t>
  </si>
  <si>
    <t>超声波的波长λ（*10^-3mm)</t>
  </si>
  <si>
    <t>4.探测铝试块中的缺陷</t>
  </si>
  <si>
    <t>缺陷波峰值对应的时间t（us）</t>
  </si>
  <si>
    <t>±</t>
  </si>
  <si>
    <t>波从试块表面传播到缺陷上界面所用的时间t(us)</t>
  </si>
  <si>
    <t>缺陷上界面离探测位置的距离d（mm）</t>
  </si>
  <si>
    <t>用直尺测量的实测距离为（mm）</t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</si>
</sst>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22" fillId="33" borderId="9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77" fontId="0" fillId="3" borderId="1" xfId="0" applyNumberFormat="1" applyFill="1" applyBorder="1">
      <alignment vertical="center"/>
    </xf>
    <xf numFmtId="177" fontId="1" fillId="3" borderId="1" xfId="0" applyNumberFormat="1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99060</xdr:colOff>
      <xdr:row>7</xdr:row>
      <xdr:rowOff>15240</xdr:rowOff>
    </xdr:from>
    <xdr:to>
      <xdr:col>11</xdr:col>
      <xdr:colOff>289560</xdr:colOff>
      <xdr:row>11</xdr:row>
      <xdr:rowOff>83820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42120" y="1295400"/>
          <a:ext cx="2659380" cy="800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228600</xdr:colOff>
      <xdr:row>14</xdr:row>
      <xdr:rowOff>144780</xdr:rowOff>
    </xdr:from>
    <xdr:to>
      <xdr:col>16</xdr:col>
      <xdr:colOff>297180</xdr:colOff>
      <xdr:row>20</xdr:row>
      <xdr:rowOff>152400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71660" y="2705100"/>
          <a:ext cx="5623560" cy="1104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tabSelected="1" topLeftCell="B1" workbookViewId="0">
      <selection activeCell="R12" sqref="R12"/>
    </sheetView>
  </sheetViews>
  <sheetFormatPr defaultColWidth="9" defaultRowHeight="14.4"/>
  <cols>
    <col min="1" max="1" width="57.4444444444444" customWidth="1"/>
    <col min="2" max="7" width="12.8888888888889"/>
  </cols>
  <sheetData>
    <row r="1" spans="1:1">
      <c r="A1" t="s">
        <v>0</v>
      </c>
    </row>
    <row r="2" spans="1:15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K2" s="14" t="s">
        <v>1</v>
      </c>
      <c r="L2" s="15"/>
      <c r="M2" s="15"/>
      <c r="N2" s="15"/>
      <c r="O2" s="15"/>
    </row>
    <row r="3" spans="1:15">
      <c r="A3" s="1" t="s">
        <v>2</v>
      </c>
      <c r="B3" s="3">
        <v>19.255</v>
      </c>
      <c r="C3" s="3">
        <v>19.255</v>
      </c>
      <c r="D3" s="3">
        <v>19.255</v>
      </c>
      <c r="E3" s="3">
        <v>19.255</v>
      </c>
      <c r="F3" s="3">
        <v>19.255</v>
      </c>
      <c r="G3" s="3">
        <v>19.255</v>
      </c>
      <c r="I3">
        <f>AVERAGE(B3:G3)</f>
        <v>19.255</v>
      </c>
      <c r="K3" s="14" t="s">
        <v>3</v>
      </c>
      <c r="L3" s="15"/>
      <c r="M3" s="15"/>
      <c r="N3" s="15"/>
      <c r="O3" s="15"/>
    </row>
    <row r="4" spans="1:15">
      <c r="A4" s="1" t="s">
        <v>4</v>
      </c>
      <c r="B4" s="3">
        <v>38.125</v>
      </c>
      <c r="C4" s="3">
        <v>38.125</v>
      </c>
      <c r="D4" s="3">
        <v>38.125</v>
      </c>
      <c r="E4" s="3">
        <v>38.125</v>
      </c>
      <c r="F4" s="3">
        <v>38.125</v>
      </c>
      <c r="G4" s="3">
        <v>38.125</v>
      </c>
      <c r="I4">
        <f>AVERAGE(B4:G4)</f>
        <v>38.125</v>
      </c>
      <c r="K4" s="14" t="s">
        <v>5</v>
      </c>
      <c r="L4" s="15"/>
      <c r="M4" s="15"/>
      <c r="N4" s="15"/>
      <c r="O4" s="15"/>
    </row>
    <row r="5" spans="1:7">
      <c r="A5" s="1" t="s">
        <v>6</v>
      </c>
      <c r="B5" s="3">
        <v>49.5</v>
      </c>
      <c r="C5" s="3">
        <v>50.2</v>
      </c>
      <c r="D5" s="3">
        <v>49.7</v>
      </c>
      <c r="E5" s="3">
        <v>50</v>
      </c>
      <c r="F5" s="3">
        <v>50.3</v>
      </c>
      <c r="G5" s="3">
        <v>49.5</v>
      </c>
    </row>
    <row r="6" spans="1:7">
      <c r="A6" s="1" t="s">
        <v>7</v>
      </c>
      <c r="B6" s="4">
        <f>0.001*2*B5*0.001/((B4-B3)*0.000001)</f>
        <v>5.24642289348172</v>
      </c>
      <c r="C6" s="4">
        <f t="shared" ref="B6:G6" si="0">0.001*2*C5*0.001/((C4-C3)*0.000001)</f>
        <v>5.32061473237944</v>
      </c>
      <c r="D6" s="4">
        <f t="shared" si="0"/>
        <v>5.26762056173821</v>
      </c>
      <c r="E6" s="4">
        <f t="shared" si="0"/>
        <v>5.29941706412295</v>
      </c>
      <c r="F6" s="4">
        <f t="shared" si="0"/>
        <v>5.33121356650768</v>
      </c>
      <c r="G6" s="4">
        <f t="shared" si="0"/>
        <v>5.24642289348172</v>
      </c>
    </row>
    <row r="7" spans="4:4">
      <c r="D7" t="s">
        <v>8</v>
      </c>
    </row>
    <row r="8" spans="1:4">
      <c r="A8" t="s">
        <v>9</v>
      </c>
      <c r="B8" s="5">
        <f>AVERAGE(B6:G6)</f>
        <v>5.28528528528529</v>
      </c>
      <c r="D8" s="6">
        <f>STDEV(B6:G6)</f>
        <v>0.0371211461906046</v>
      </c>
    </row>
    <row r="9" spans="1:4">
      <c r="A9" t="s">
        <v>10</v>
      </c>
      <c r="B9" s="7">
        <f>2*I3-I4</f>
        <v>0.384999999999998</v>
      </c>
      <c r="D9" s="6">
        <f>SQRT((2*STDEV(B3:G3))^2+(-1*STDEV(B4:G4)))</f>
        <v>0</v>
      </c>
    </row>
    <row r="12" spans="1:1">
      <c r="A12" t="s">
        <v>11</v>
      </c>
    </row>
    <row r="13" spans="1:7">
      <c r="A13" s="1" t="s">
        <v>12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</row>
    <row r="14" spans="1:7">
      <c r="A14" s="1" t="s">
        <v>13</v>
      </c>
      <c r="B14" s="8">
        <v>0.62</v>
      </c>
      <c r="C14" s="8">
        <v>0.61</v>
      </c>
      <c r="D14" s="8">
        <v>0.65</v>
      </c>
      <c r="E14" s="8">
        <v>0.62</v>
      </c>
      <c r="F14" s="8">
        <v>0.6</v>
      </c>
      <c r="G14" s="8">
        <v>0.6</v>
      </c>
    </row>
    <row r="15" spans="1:7">
      <c r="A15" s="1" t="s">
        <v>14</v>
      </c>
      <c r="B15" s="8">
        <v>0.61</v>
      </c>
      <c r="C15" s="8">
        <v>0.61</v>
      </c>
      <c r="D15" s="8">
        <v>0.61</v>
      </c>
      <c r="E15" s="8">
        <v>0.61</v>
      </c>
      <c r="F15" s="8">
        <v>0.61</v>
      </c>
      <c r="G15" s="8">
        <v>0.62</v>
      </c>
    </row>
    <row r="16" spans="1:7">
      <c r="A16" s="1" t="s">
        <v>15</v>
      </c>
      <c r="B16" s="9">
        <f t="shared" ref="B16:G16" si="1">AVERAGE(B14:B15)</f>
        <v>0.615</v>
      </c>
      <c r="C16" s="9">
        <f t="shared" si="1"/>
        <v>0.61</v>
      </c>
      <c r="D16" s="9">
        <f t="shared" si="1"/>
        <v>0.63</v>
      </c>
      <c r="E16" s="9">
        <f t="shared" si="1"/>
        <v>0.615</v>
      </c>
      <c r="F16" s="9">
        <f t="shared" si="1"/>
        <v>0.605</v>
      </c>
      <c r="G16" s="9">
        <f t="shared" si="1"/>
        <v>0.61</v>
      </c>
    </row>
    <row r="17" spans="4:4">
      <c r="D17" t="s">
        <v>8</v>
      </c>
    </row>
    <row r="18" spans="1:4">
      <c r="A18" t="s">
        <v>16</v>
      </c>
      <c r="B18" s="4">
        <f>AVERAGE(B16:G16)</f>
        <v>0.614166666666667</v>
      </c>
      <c r="D18" s="10">
        <f>STDEV(B16:G16)</f>
        <v>0.00861200712184255</v>
      </c>
    </row>
    <row r="19" spans="1:4">
      <c r="A19" t="s">
        <v>17</v>
      </c>
      <c r="B19" s="8">
        <f>1.58</f>
        <v>1.58</v>
      </c>
      <c r="D19" s="11"/>
    </row>
    <row r="20" spans="1:4">
      <c r="A20" t="s">
        <v>18</v>
      </c>
      <c r="B20" s="4">
        <f>B8*1000*B18*0.000001*1000*1000</f>
        <v>3246.04604604605</v>
      </c>
      <c r="D20" s="10">
        <f>SQRT((1000*B8*D18)^2+(1000*B18*D8)^2)</f>
        <v>50.907409377046</v>
      </c>
    </row>
    <row r="22" spans="1:1">
      <c r="A22" t="s">
        <v>19</v>
      </c>
    </row>
    <row r="23" spans="1:4">
      <c r="A23" s="1" t="s">
        <v>12</v>
      </c>
      <c r="B23" s="1">
        <v>1</v>
      </c>
      <c r="C23" s="1">
        <v>2</v>
      </c>
      <c r="D23" s="1">
        <v>3</v>
      </c>
    </row>
    <row r="24" spans="1:7">
      <c r="A24" s="1" t="s">
        <v>20</v>
      </c>
      <c r="B24" s="3">
        <v>11.168</v>
      </c>
      <c r="C24" s="3">
        <v>11.168</v>
      </c>
      <c r="D24" s="3">
        <v>11.168</v>
      </c>
      <c r="F24">
        <f>AVERAGE(B24:D24)</f>
        <v>11.168</v>
      </c>
      <c r="G24">
        <f>STDEV(B24:D24)</f>
        <v>0</v>
      </c>
    </row>
    <row r="25" spans="4:10">
      <c r="D25" t="s">
        <v>8</v>
      </c>
      <c r="J25" s="16" t="s">
        <v>21</v>
      </c>
    </row>
    <row r="26" spans="1:4">
      <c r="A26" t="s">
        <v>22</v>
      </c>
      <c r="B26" s="12">
        <f>AVERAGE(B24:D24)*0.5-B9*0.5</f>
        <v>5.3915</v>
      </c>
      <c r="D26">
        <f>STDEV(B24:D24)</f>
        <v>0</v>
      </c>
    </row>
    <row r="27" spans="1:4">
      <c r="A27" t="s">
        <v>23</v>
      </c>
      <c r="B27" s="13">
        <f>B8*1000*B26*0.000001*1000</f>
        <v>28.4956156156156</v>
      </c>
      <c r="D27">
        <f>SQRT((B26*D8)^2+(B8*D26)^2)</f>
        <v>0.200138659686645</v>
      </c>
    </row>
    <row r="28" spans="1:2">
      <c r="A28" t="s">
        <v>24</v>
      </c>
      <c r="B28" s="3">
        <v>27.8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乐乐</cp:lastModifiedBy>
  <dcterms:created xsi:type="dcterms:W3CDTF">2020-05-22T08:55:00Z</dcterms:created>
  <dcterms:modified xsi:type="dcterms:W3CDTF">2020-05-29T02:20:18Z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