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tabRatio="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<sst xmlns="http://schemas.openxmlformats.org/spreadsheetml/2006/main" count="55" uniqueCount="48">
  <si>
    <t>Is/mA</t>
  </si>
  <si>
    <t>V(+Is)</t>
  </si>
  <si>
    <t>V(-Is)</t>
  </si>
  <si>
    <t>物理量</t>
  </si>
  <si>
    <t>单位</t>
  </si>
  <si>
    <t>数据</t>
  </si>
  <si>
    <t>V(+Im、+Is)</t>
  </si>
  <si>
    <t>V(-Im、+Is)</t>
  </si>
  <si>
    <t>V(+Im、-Is)</t>
  </si>
  <si>
    <t>V(-Im、-Is)</t>
  </si>
  <si>
    <t>Uv（mv）</t>
  </si>
  <si>
    <t>电磁铁参数</t>
  </si>
  <si>
    <t>GS/A</t>
  </si>
  <si>
    <t>L</t>
  </si>
  <si>
    <t>mm</t>
  </si>
  <si>
    <t>b</t>
  </si>
  <si>
    <t>d</t>
  </si>
  <si>
    <t>电导率计算</t>
  </si>
  <si>
    <t>分子</t>
  </si>
  <si>
    <t>分母</t>
  </si>
  <si>
    <t>电导率</t>
  </si>
  <si>
    <t>B=电磁铁参数×Im/10000</t>
  </si>
  <si>
    <t>Im/A</t>
  </si>
  <si>
    <r>
      <rPr>
        <sz val="10"/>
        <color rgb="FF000000"/>
        <rFont val="Calibri Light"/>
        <charset val="134"/>
      </rPr>
      <t>V(+Im</t>
    </r>
    <r>
      <rPr>
        <sz val="10"/>
        <color rgb="FF000000"/>
        <rFont val="等线"/>
        <charset val="134"/>
      </rPr>
      <t>、</t>
    </r>
    <r>
      <rPr>
        <sz val="10"/>
        <color rgb="FF000000"/>
        <rFont val="Calibri Light"/>
        <charset val="134"/>
      </rPr>
      <t>+Is)</t>
    </r>
  </si>
  <si>
    <r>
      <rPr>
        <sz val="10"/>
        <color rgb="FF000000"/>
        <rFont val="Calibri Light"/>
        <charset val="134"/>
      </rPr>
      <t>V(-Im</t>
    </r>
    <r>
      <rPr>
        <sz val="10"/>
        <color rgb="FF000000"/>
        <rFont val="等线"/>
        <charset val="134"/>
      </rPr>
      <t>、</t>
    </r>
    <r>
      <rPr>
        <sz val="10"/>
        <color rgb="FF000000"/>
        <rFont val="Calibri Light"/>
        <charset val="134"/>
      </rPr>
      <t>+Is)</t>
    </r>
  </si>
  <si>
    <r>
      <rPr>
        <sz val="10"/>
        <color rgb="FF000000"/>
        <rFont val="Calibri Light"/>
        <charset val="134"/>
      </rPr>
      <t>V(+Im</t>
    </r>
    <r>
      <rPr>
        <sz val="10"/>
        <color rgb="FF000000"/>
        <rFont val="等线"/>
        <charset val="134"/>
      </rPr>
      <t>、</t>
    </r>
    <r>
      <rPr>
        <sz val="10"/>
        <color rgb="FF000000"/>
        <rFont val="Calibri Light"/>
        <charset val="134"/>
      </rPr>
      <t>-Is)</t>
    </r>
  </si>
  <si>
    <r>
      <rPr>
        <sz val="10"/>
        <color rgb="FF000000"/>
        <rFont val="Calibri Light"/>
        <charset val="134"/>
      </rPr>
      <t>V(-Im</t>
    </r>
    <r>
      <rPr>
        <sz val="10"/>
        <color rgb="FF000000"/>
        <rFont val="等线"/>
        <charset val="134"/>
      </rPr>
      <t>、</t>
    </r>
    <r>
      <rPr>
        <sz val="10"/>
        <color rgb="FF000000"/>
        <rFont val="Calibri Light"/>
        <charset val="134"/>
      </rPr>
      <t>-Is)</t>
    </r>
  </si>
  <si>
    <t>B(T)</t>
  </si>
  <si>
    <t>Uh</t>
  </si>
  <si>
    <t>表二电磁线圈的磁场</t>
  </si>
  <si>
    <t>B</t>
  </si>
  <si>
    <t>霍尔元件系数</t>
  </si>
  <si>
    <t>在下面输入左边这个图（表二的图）的斜率：</t>
  </si>
  <si>
    <t>结论</t>
  </si>
  <si>
    <r>
      <rPr>
        <sz val="12"/>
        <color rgb="FF3B3838"/>
        <rFont val="微软雅黑"/>
        <charset val="134"/>
      </rPr>
      <t>R</t>
    </r>
    <r>
      <rPr>
        <vertAlign val="subscript"/>
        <sz val="12"/>
        <color rgb="FF3B3838"/>
        <rFont val="微软雅黑"/>
        <charset val="134"/>
      </rPr>
      <t>h</t>
    </r>
  </si>
  <si>
    <t>m^3/C</t>
  </si>
  <si>
    <t>n</t>
  </si>
  <si>
    <t>×10^21/m^3</t>
  </si>
  <si>
    <t>σ</t>
  </si>
  <si>
    <t>1/(Ω·m)</t>
  </si>
  <si>
    <t>μ</t>
  </si>
  <si>
    <t>m^2/(V·s)</t>
  </si>
  <si>
    <t>半导体类型</t>
  </si>
  <si>
    <t>N/P</t>
  </si>
  <si>
    <t>P</t>
  </si>
  <si>
    <t>斜率k</t>
  </si>
  <si>
    <t>e</t>
  </si>
  <si>
    <t>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</si>
</sst>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0.5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sz val="10.5"/>
      <color rgb="FFC55911"/>
      <name val="微软雅黑"/>
      <charset val="134"/>
    </font>
    <font>
      <sz val="10"/>
      <color rgb="FF000000"/>
      <name val="Calibri Light"/>
      <charset val="134"/>
    </font>
    <font>
      <sz val="12"/>
      <color rgb="FF3B3838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000000"/>
      <name val="等线"/>
      <charset val="134"/>
    </font>
    <font>
      <vertAlign val="subscript"/>
      <sz val="12"/>
      <color rgb="FF3B383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justify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2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176" fontId="5" fillId="2" borderId="4" xfId="0" applyNumberFormat="1" applyFont="1" applyFill="1" applyBorder="1" applyAlignment="1">
      <alignment horizontal="left"/>
    </xf>
    <xf numFmtId="0" fontId="0" fillId="2" borderId="0" xfId="0" applyFill="1">
      <alignment vertic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11" fontId="6" fillId="3" borderId="4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表二的图</a:t>
            </a:r>
            <a:endParaRPr lang="en-US" altLang="zh-CN"/>
          </a:p>
        </c:rich>
      </c:tx>
      <c:layout>
        <c:manualLayout>
          <c:xMode val="edge"/>
          <c:yMode val="edge"/>
          <c:x val="0.416099458258091"/>
          <c:y val="0.02791346824842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7777777777778"/>
          <c:y val="0.222377949077318"/>
          <c:w val="0.907277777777778"/>
          <c:h val="0.70903994393833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025003472705"/>
                  <c:y val="0.06357743660035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1.435</c:v>
                </c:pt>
                <c:pt idx="1">
                  <c:v>2.875</c:v>
                </c:pt>
                <c:pt idx="2">
                  <c:v>4.3125</c:v>
                </c:pt>
                <c:pt idx="3">
                  <c:v>5.755</c:v>
                </c:pt>
                <c:pt idx="4">
                  <c:v>7.185</c:v>
                </c:pt>
                <c:pt idx="5">
                  <c:v>8.6225</c:v>
                </c:pt>
                <c:pt idx="6">
                  <c:v>10.065</c:v>
                </c:pt>
                <c:pt idx="7">
                  <c:v>11.505</c:v>
                </c:pt>
                <c:pt idx="8">
                  <c:v>12.94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44355"/>
        <c:axId val="345918777"/>
      </c:scatterChart>
      <c:valAx>
        <c:axId val="6994443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918777"/>
        <c:crosses val="autoZero"/>
        <c:crossBetween val="midCat"/>
      </c:valAx>
      <c:valAx>
        <c:axId val="345918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4443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表三的图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5555555555556"/>
          <c:y val="0.222377949077318"/>
          <c:w val="0.907277777777778"/>
          <c:h val="0.70903994393833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"/>
                  <c:y val="0.0295813528214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Sheet1!$I$14:$I$22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Sheet1!$O$14:$O$22</c:f>
              <c:numCache>
                <c:formatCode>General</c:formatCode>
                <c:ptCount val="9"/>
                <c:pt idx="0">
                  <c:v>1.315</c:v>
                </c:pt>
                <c:pt idx="1">
                  <c:v>2.77</c:v>
                </c:pt>
                <c:pt idx="2">
                  <c:v>4.225</c:v>
                </c:pt>
                <c:pt idx="3">
                  <c:v>5.68</c:v>
                </c:pt>
                <c:pt idx="4">
                  <c:v>7.13</c:v>
                </c:pt>
                <c:pt idx="5">
                  <c:v>8.58</c:v>
                </c:pt>
                <c:pt idx="6">
                  <c:v>10.03</c:v>
                </c:pt>
                <c:pt idx="7">
                  <c:v>11.485</c:v>
                </c:pt>
                <c:pt idx="8">
                  <c:v>12.94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14622"/>
        <c:axId val="939592767"/>
      </c:scatterChart>
      <c:valAx>
        <c:axId val="2767146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592767"/>
        <c:crosses val="autoZero"/>
        <c:crossBetween val="midCat"/>
      </c:valAx>
      <c:valAx>
        <c:axId val="9395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7146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NULL" TargetMode="External"/><Relationship Id="rId4" Type="http://schemas.openxmlformats.org/officeDocument/2006/relationships/image" Target="../media/image2.jpeg"/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</xdr:colOff>
      <xdr:row>8</xdr:row>
      <xdr:rowOff>93345</xdr:rowOff>
    </xdr:from>
    <xdr:to>
      <xdr:col>3</xdr:col>
      <xdr:colOff>148590</xdr:colOff>
      <xdr:row>10</xdr:row>
      <xdr:rowOff>146685</xdr:rowOff>
    </xdr:to>
    <xdr:pic>
      <xdr:nvPicPr>
        <xdr:cNvPr id="3" name="图片 71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3520" y="1708785"/>
          <a:ext cx="7429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260350</xdr:colOff>
      <xdr:row>24</xdr:row>
      <xdr:rowOff>111125</xdr:rowOff>
    </xdr:from>
    <xdr:to>
      <xdr:col>7</xdr:col>
      <xdr:colOff>336550</xdr:colOff>
      <xdr:row>39</xdr:row>
      <xdr:rowOff>111125</xdr:rowOff>
    </xdr:to>
    <xdr:graphicFrame>
      <xdr:nvGraphicFramePr>
        <xdr:cNvPr id="4" name="图表 3"/>
        <xdr:cNvGraphicFramePr/>
      </xdr:nvGraphicFramePr>
      <xdr:xfrm>
        <a:off x="260350" y="4989830"/>
        <a:ext cx="4846320" cy="318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15240</xdr:colOff>
      <xdr:row>19</xdr:row>
      <xdr:rowOff>11430</xdr:rowOff>
    </xdr:to>
    <xdr:pic>
      <xdr:nvPicPr>
        <xdr:cNvPr id="5" name="图片 4"/>
        <xdr:cNvPicPr>
          <a:picLocks noChangeAspect="1"/>
        </xdr:cNvPicPr>
      </xdr:nvPicPr>
      <xdr:blipFill>
        <a:blip r:embed="rId4" r:link="rId5"/>
        <a:stretch>
          <a:fillRect/>
        </a:stretch>
      </xdr:blipFill>
      <xdr:spPr>
        <a:xfrm>
          <a:off x="594360" y="3550920"/>
          <a:ext cx="89916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345440</xdr:colOff>
      <xdr:row>40</xdr:row>
      <xdr:rowOff>73025</xdr:rowOff>
    </xdr:from>
    <xdr:to>
      <xdr:col>7</xdr:col>
      <xdr:colOff>147320</xdr:colOff>
      <xdr:row>55</xdr:row>
      <xdr:rowOff>73025</xdr:rowOff>
    </xdr:to>
    <xdr:graphicFrame>
      <xdr:nvGraphicFramePr>
        <xdr:cNvPr id="6" name="图表 5"/>
        <xdr:cNvGraphicFramePr/>
      </xdr:nvGraphicFramePr>
      <xdr:xfrm>
        <a:off x="345440" y="8321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479425</xdr:colOff>
      <xdr:row>28</xdr:row>
      <xdr:rowOff>165735</xdr:rowOff>
    </xdr:from>
    <xdr:to>
      <xdr:col>12</xdr:col>
      <xdr:colOff>880110</xdr:colOff>
      <xdr:row>36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09965" y="5775960"/>
          <a:ext cx="1238885" cy="176212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38</xdr:row>
      <xdr:rowOff>0</xdr:rowOff>
    </xdr:from>
    <xdr:to>
      <xdr:col>16</xdr:col>
      <xdr:colOff>304800</xdr:colOff>
      <xdr:row>39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111105" y="7882890"/>
          <a:ext cx="4077335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tabSelected="1" workbookViewId="0">
      <selection activeCell="B24" sqref="B24"/>
    </sheetView>
  </sheetViews>
  <sheetFormatPr defaultColWidth="8.88888888888889" defaultRowHeight="14.4"/>
  <cols>
    <col min="1" max="1" width="8.66666666666667" customWidth="1"/>
    <col min="2" max="2" width="12.8888888888889"/>
    <col min="4" max="4" width="5.44444444444444" customWidth="1"/>
    <col min="5" max="5" width="11.7777777777778" customWidth="1"/>
    <col min="6" max="6" width="12.8888888888889"/>
    <col min="7" max="7" width="9"/>
    <col min="8" max="8" width="11.7777777777778" customWidth="1"/>
    <col min="10" max="10" width="13.7777777777778" customWidth="1"/>
    <col min="11" max="11" width="14.5555555555556" customWidth="1"/>
    <col min="12" max="12" width="12.2222222222222" customWidth="1"/>
    <col min="13" max="13" width="16.5555555555556" customWidth="1"/>
    <col min="14" max="14" width="12" customWidth="1"/>
    <col min="15" max="15" width="17.4444444444444" customWidth="1"/>
    <col min="16" max="16" width="25.6666666666667" customWidth="1"/>
  </cols>
  <sheetData>
    <row r="1" ht="16.35" spans="1:14">
      <c r="A1" s="1" t="s">
        <v>0</v>
      </c>
      <c r="B1" s="2" t="s">
        <v>1</v>
      </c>
      <c r="C1" s="2" t="s">
        <v>2</v>
      </c>
      <c r="E1" s="3" t="s">
        <v>3</v>
      </c>
      <c r="F1" s="4" t="s">
        <v>4</v>
      </c>
      <c r="G1" s="4" t="s">
        <v>5</v>
      </c>
      <c r="I1" s="12" t="s">
        <v>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ht="16.35" spans="1:20">
      <c r="A2" s="5">
        <v>0.1</v>
      </c>
      <c r="B2" s="6">
        <v>14.85</v>
      </c>
      <c r="C2" s="6">
        <v>14.85</v>
      </c>
      <c r="E2" s="7" t="s">
        <v>11</v>
      </c>
      <c r="F2" s="8" t="s">
        <v>12</v>
      </c>
      <c r="G2" s="9">
        <v>5190</v>
      </c>
      <c r="I2" s="13">
        <v>0.5</v>
      </c>
      <c r="J2" s="6">
        <v>-1.45</v>
      </c>
      <c r="K2" s="6">
        <v>1.44</v>
      </c>
      <c r="L2" s="6">
        <v>1.43</v>
      </c>
      <c r="M2" s="6">
        <v>-1.42</v>
      </c>
      <c r="N2" s="14">
        <f>AVERAGE(Q2:T2)</f>
        <v>1.435</v>
      </c>
      <c r="Q2">
        <f>ABS(J2)</f>
        <v>1.45</v>
      </c>
      <c r="R2">
        <f>ABS(K2)</f>
        <v>1.44</v>
      </c>
      <c r="S2">
        <f>ABS(L2)</f>
        <v>1.43</v>
      </c>
      <c r="T2">
        <f>ABS(M2)</f>
        <v>1.42</v>
      </c>
    </row>
    <row r="3" ht="16.35" spans="3:20">
      <c r="C3">
        <f>AVERAGE(B2:C2)</f>
        <v>14.85</v>
      </c>
      <c r="E3" s="7" t="s">
        <v>13</v>
      </c>
      <c r="F3" s="8" t="s">
        <v>14</v>
      </c>
      <c r="G3" s="9">
        <v>3.048</v>
      </c>
      <c r="H3">
        <f>G3*0.001</f>
        <v>0.003048</v>
      </c>
      <c r="I3" s="13">
        <v>1</v>
      </c>
      <c r="J3" s="6">
        <v>-2.89</v>
      </c>
      <c r="K3" s="6">
        <v>2.88</v>
      </c>
      <c r="L3" s="6">
        <v>2.87</v>
      </c>
      <c r="M3" s="6">
        <v>-2.86</v>
      </c>
      <c r="N3" s="14">
        <f t="shared" ref="N3:N10" si="0">AVERAGE(Q3:T3)</f>
        <v>2.875</v>
      </c>
      <c r="Q3">
        <f t="shared" ref="Q3:Q10" si="1">ABS(J3)</f>
        <v>2.89</v>
      </c>
      <c r="R3">
        <f t="shared" ref="R3:R10" si="2">ABS(K3)</f>
        <v>2.88</v>
      </c>
      <c r="S3">
        <f t="shared" ref="S3:S10" si="3">ABS(L3)</f>
        <v>2.87</v>
      </c>
      <c r="T3">
        <f t="shared" ref="T3:T10" si="4">ABS(M3)</f>
        <v>2.86</v>
      </c>
    </row>
    <row r="4" ht="16.35" spans="1:20">
      <c r="A4">
        <f>A2*0.001</f>
        <v>0.0001</v>
      </c>
      <c r="C4">
        <f>C3*0.001</f>
        <v>0.01485</v>
      </c>
      <c r="E4" s="7" t="s">
        <v>15</v>
      </c>
      <c r="F4" s="8" t="s">
        <v>14</v>
      </c>
      <c r="G4" s="9">
        <v>4.064</v>
      </c>
      <c r="H4">
        <f>G4*0.001</f>
        <v>0.004064</v>
      </c>
      <c r="I4" s="13">
        <v>1.5</v>
      </c>
      <c r="J4" s="6">
        <v>-4.33</v>
      </c>
      <c r="K4" s="6">
        <v>4.32</v>
      </c>
      <c r="L4" s="6">
        <v>4.3</v>
      </c>
      <c r="M4" s="6">
        <v>-4.3</v>
      </c>
      <c r="N4" s="14">
        <f t="shared" si="0"/>
        <v>4.3125</v>
      </c>
      <c r="Q4">
        <f t="shared" si="1"/>
        <v>4.33</v>
      </c>
      <c r="R4">
        <f t="shared" si="2"/>
        <v>4.32</v>
      </c>
      <c r="S4">
        <f t="shared" si="3"/>
        <v>4.3</v>
      </c>
      <c r="T4">
        <f t="shared" si="4"/>
        <v>4.3</v>
      </c>
    </row>
    <row r="5" ht="16.35" spans="5:20">
      <c r="E5" s="7" t="s">
        <v>16</v>
      </c>
      <c r="F5" s="8" t="s">
        <v>14</v>
      </c>
      <c r="G5" s="9">
        <v>0.5008</v>
      </c>
      <c r="H5">
        <f>G5*0.001</f>
        <v>0.0005008</v>
      </c>
      <c r="I5" s="13">
        <v>2</v>
      </c>
      <c r="J5" s="6">
        <v>-5.77</v>
      </c>
      <c r="K5" s="6">
        <v>5.76</v>
      </c>
      <c r="L5" s="6">
        <v>5.75</v>
      </c>
      <c r="M5" s="6">
        <v>-5.74</v>
      </c>
      <c r="N5" s="14">
        <f t="shared" si="0"/>
        <v>5.755</v>
      </c>
      <c r="Q5">
        <f t="shared" si="1"/>
        <v>5.77</v>
      </c>
      <c r="R5">
        <f t="shared" si="2"/>
        <v>5.76</v>
      </c>
      <c r="S5">
        <f t="shared" si="3"/>
        <v>5.75</v>
      </c>
      <c r="T5">
        <f t="shared" si="4"/>
        <v>5.74</v>
      </c>
    </row>
    <row r="6" ht="15.15" spans="9:20">
      <c r="I6" s="13">
        <v>2.5</v>
      </c>
      <c r="J6" s="15">
        <v>-7.2</v>
      </c>
      <c r="K6" s="6">
        <v>7.19</v>
      </c>
      <c r="L6" s="6">
        <v>7.18</v>
      </c>
      <c r="M6" s="6">
        <v>-7.17</v>
      </c>
      <c r="N6" s="14">
        <f t="shared" si="0"/>
        <v>7.185</v>
      </c>
      <c r="Q6">
        <f t="shared" si="1"/>
        <v>7.2</v>
      </c>
      <c r="R6">
        <f t="shared" si="2"/>
        <v>7.19</v>
      </c>
      <c r="S6">
        <f t="shared" si="3"/>
        <v>7.18</v>
      </c>
      <c r="T6">
        <f t="shared" si="4"/>
        <v>7.17</v>
      </c>
    </row>
    <row r="7" ht="15.15" spans="9:20">
      <c r="I7" s="13">
        <v>3</v>
      </c>
      <c r="J7" s="6">
        <v>-8.64</v>
      </c>
      <c r="K7" s="6">
        <v>8.63</v>
      </c>
      <c r="L7" s="6">
        <v>8.61</v>
      </c>
      <c r="M7" s="6">
        <v>-8.61</v>
      </c>
      <c r="N7" s="14">
        <f t="shared" si="0"/>
        <v>8.6225</v>
      </c>
      <c r="Q7">
        <f t="shared" si="1"/>
        <v>8.64</v>
      </c>
      <c r="R7">
        <f t="shared" si="2"/>
        <v>8.63</v>
      </c>
      <c r="S7">
        <f t="shared" si="3"/>
        <v>8.61</v>
      </c>
      <c r="T7">
        <f t="shared" si="4"/>
        <v>8.61</v>
      </c>
    </row>
    <row r="8" ht="15.15" spans="9:20">
      <c r="I8" s="13">
        <v>3.5</v>
      </c>
      <c r="J8" s="6">
        <v>-10.08</v>
      </c>
      <c r="K8" s="6">
        <v>10.07</v>
      </c>
      <c r="L8" s="6">
        <v>10.06</v>
      </c>
      <c r="M8" s="6">
        <v>-10.05</v>
      </c>
      <c r="N8" s="14">
        <f t="shared" si="0"/>
        <v>10.065</v>
      </c>
      <c r="Q8">
        <f t="shared" si="1"/>
        <v>10.08</v>
      </c>
      <c r="R8">
        <f t="shared" si="2"/>
        <v>10.07</v>
      </c>
      <c r="S8">
        <f t="shared" si="3"/>
        <v>10.06</v>
      </c>
      <c r="T8">
        <f t="shared" si="4"/>
        <v>10.05</v>
      </c>
    </row>
    <row r="9" ht="15.15" spans="5:20">
      <c r="E9" t="s">
        <v>17</v>
      </c>
      <c r="I9" s="13">
        <v>4</v>
      </c>
      <c r="J9" s="6">
        <v>-11.52</v>
      </c>
      <c r="K9" s="6">
        <v>11.51</v>
      </c>
      <c r="L9" s="15">
        <v>11.5</v>
      </c>
      <c r="M9" s="6">
        <v>-11.49</v>
      </c>
      <c r="N9" s="14">
        <f t="shared" si="0"/>
        <v>11.505</v>
      </c>
      <c r="Q9">
        <f t="shared" si="1"/>
        <v>11.52</v>
      </c>
      <c r="R9">
        <f t="shared" si="2"/>
        <v>11.51</v>
      </c>
      <c r="S9">
        <f t="shared" si="3"/>
        <v>11.5</v>
      </c>
      <c r="T9">
        <f t="shared" si="4"/>
        <v>11.49</v>
      </c>
    </row>
    <row r="10" ht="15.15" spans="5:20">
      <c r="E10" t="s">
        <v>18</v>
      </c>
      <c r="F10">
        <f>A4*H3</f>
        <v>3.048e-7</v>
      </c>
      <c r="I10" s="13">
        <v>4.5</v>
      </c>
      <c r="J10" s="6">
        <v>-12.95</v>
      </c>
      <c r="K10" s="6">
        <v>12.94</v>
      </c>
      <c r="L10" s="6">
        <v>12.94</v>
      </c>
      <c r="M10" s="6">
        <v>-12.93</v>
      </c>
      <c r="N10" s="14">
        <f t="shared" si="0"/>
        <v>12.94</v>
      </c>
      <c r="Q10">
        <f t="shared" si="1"/>
        <v>12.95</v>
      </c>
      <c r="R10">
        <f t="shared" si="2"/>
        <v>12.94</v>
      </c>
      <c r="S10">
        <f t="shared" si="3"/>
        <v>12.94</v>
      </c>
      <c r="T10">
        <f t="shared" si="4"/>
        <v>12.93</v>
      </c>
    </row>
    <row r="11" spans="5:6">
      <c r="E11" t="s">
        <v>19</v>
      </c>
      <c r="F11">
        <f>C4*H4*H5</f>
        <v>3.022348032e-8</v>
      </c>
    </row>
    <row r="12" ht="31.95" spans="5:13">
      <c r="E12" s="10" t="s">
        <v>20</v>
      </c>
      <c r="F12" s="10">
        <f>F10/F11</f>
        <v>10.0848743021267</v>
      </c>
      <c r="M12" s="16" t="s">
        <v>21</v>
      </c>
    </row>
    <row r="13" ht="15.15" spans="9:20">
      <c r="I13" s="17" t="s">
        <v>22</v>
      </c>
      <c r="J13" s="18" t="s">
        <v>23</v>
      </c>
      <c r="K13" s="18" t="s">
        <v>24</v>
      </c>
      <c r="L13" s="18" t="s">
        <v>25</v>
      </c>
      <c r="M13" s="18" t="s">
        <v>26</v>
      </c>
      <c r="N13" s="18" t="s">
        <v>27</v>
      </c>
      <c r="O13" s="18" t="s">
        <v>28</v>
      </c>
      <c r="Q13">
        <f>ABS(J14)</f>
        <v>1.32</v>
      </c>
      <c r="R13">
        <f t="shared" ref="R13:R21" si="5">ABS(K14)</f>
        <v>1.31</v>
      </c>
      <c r="S13">
        <f t="shared" ref="S13:S21" si="6">ABS(L14)</f>
        <v>1.32</v>
      </c>
      <c r="T13">
        <f t="shared" ref="T13:T21" si="7">ABS(M14)</f>
        <v>1.31</v>
      </c>
    </row>
    <row r="14" ht="15.15" spans="5:20">
      <c r="E14" s="10" t="s">
        <v>29</v>
      </c>
      <c r="F14" s="10"/>
      <c r="I14" s="19">
        <v>0.05</v>
      </c>
      <c r="J14" s="20">
        <v>-1.32</v>
      </c>
      <c r="K14" s="20">
        <v>1.31</v>
      </c>
      <c r="L14" s="20">
        <v>1.32</v>
      </c>
      <c r="M14" s="20">
        <v>-1.31</v>
      </c>
      <c r="N14" s="21">
        <f>$G$2*I14/10000</f>
        <v>0.02595</v>
      </c>
      <c r="O14" s="21">
        <f>AVERAGE(Q13:T13)</f>
        <v>1.315</v>
      </c>
      <c r="Q14">
        <f t="shared" ref="Q14:Q21" si="8">ABS(J15)</f>
        <v>2.78</v>
      </c>
      <c r="R14">
        <f t="shared" si="5"/>
        <v>2.77</v>
      </c>
      <c r="S14">
        <f t="shared" si="6"/>
        <v>2.77</v>
      </c>
      <c r="T14">
        <f t="shared" si="7"/>
        <v>2.76</v>
      </c>
    </row>
    <row r="15" ht="15.15" spans="4:20">
      <c r="D15" s="11" t="s">
        <v>30</v>
      </c>
      <c r="E15" s="10">
        <f>0.45*G2/10000</f>
        <v>0.23355</v>
      </c>
      <c r="I15" s="19">
        <v>0.1</v>
      </c>
      <c r="J15" s="20">
        <v>-2.78</v>
      </c>
      <c r="K15" s="20">
        <v>2.77</v>
      </c>
      <c r="L15" s="20">
        <v>2.77</v>
      </c>
      <c r="M15" s="20">
        <v>-2.76</v>
      </c>
      <c r="N15" s="21">
        <f t="shared" ref="N15:N22" si="9">$G$2*I15/10000</f>
        <v>0.0519</v>
      </c>
      <c r="O15" s="21">
        <f t="shared" ref="O15:O22" si="10">AVERAGE(Q14:T14)</f>
        <v>2.77</v>
      </c>
      <c r="Q15">
        <f t="shared" si="8"/>
        <v>4.23</v>
      </c>
      <c r="R15">
        <f t="shared" si="5"/>
        <v>4.22</v>
      </c>
      <c r="S15">
        <f t="shared" si="6"/>
        <v>4.23</v>
      </c>
      <c r="T15">
        <f t="shared" si="7"/>
        <v>4.22</v>
      </c>
    </row>
    <row r="16" ht="15.15" spans="9:20">
      <c r="I16" s="19">
        <v>0.15</v>
      </c>
      <c r="J16" s="20">
        <v>-4.23</v>
      </c>
      <c r="K16" s="20">
        <v>4.22</v>
      </c>
      <c r="L16" s="20">
        <v>4.23</v>
      </c>
      <c r="M16" s="20">
        <v>-4.22</v>
      </c>
      <c r="N16" s="21">
        <f t="shared" si="9"/>
        <v>0.07785</v>
      </c>
      <c r="O16" s="21">
        <f t="shared" si="10"/>
        <v>4.225</v>
      </c>
      <c r="Q16">
        <f t="shared" si="8"/>
        <v>5.69</v>
      </c>
      <c r="R16">
        <f t="shared" si="5"/>
        <v>5.68</v>
      </c>
      <c r="S16">
        <f t="shared" si="6"/>
        <v>5.68</v>
      </c>
      <c r="T16">
        <f t="shared" si="7"/>
        <v>5.67</v>
      </c>
    </row>
    <row r="17" ht="15.15" spans="2:20">
      <c r="B17" t="s">
        <v>31</v>
      </c>
      <c r="I17" s="19">
        <v>0.2</v>
      </c>
      <c r="J17" s="20">
        <v>-5.69</v>
      </c>
      <c r="K17" s="20">
        <v>5.68</v>
      </c>
      <c r="L17" s="20">
        <v>5.68</v>
      </c>
      <c r="M17" s="20">
        <v>-5.67</v>
      </c>
      <c r="N17" s="21">
        <f t="shared" si="9"/>
        <v>0.1038</v>
      </c>
      <c r="O17" s="21">
        <f t="shared" si="10"/>
        <v>5.68</v>
      </c>
      <c r="Q17">
        <f t="shared" si="8"/>
        <v>7.14</v>
      </c>
      <c r="R17">
        <f t="shared" si="5"/>
        <v>7.13</v>
      </c>
      <c r="S17">
        <f t="shared" si="6"/>
        <v>7.13</v>
      </c>
      <c r="T17">
        <f t="shared" si="7"/>
        <v>7.12</v>
      </c>
    </row>
    <row r="18" ht="15.15" spans="9:20">
      <c r="I18" s="19">
        <v>0.25</v>
      </c>
      <c r="J18" s="20">
        <v>-7.14</v>
      </c>
      <c r="K18" s="20">
        <v>7.13</v>
      </c>
      <c r="L18" s="20">
        <v>7.13</v>
      </c>
      <c r="M18" s="20">
        <v>-7.12</v>
      </c>
      <c r="N18" s="21">
        <f t="shared" si="9"/>
        <v>0.12975</v>
      </c>
      <c r="O18" s="21">
        <f t="shared" si="10"/>
        <v>7.13</v>
      </c>
      <c r="Q18">
        <f t="shared" si="8"/>
        <v>8.59</v>
      </c>
      <c r="R18">
        <f t="shared" si="5"/>
        <v>8.58</v>
      </c>
      <c r="S18">
        <f t="shared" si="6"/>
        <v>8.58</v>
      </c>
      <c r="T18">
        <f t="shared" si="7"/>
        <v>8.57</v>
      </c>
    </row>
    <row r="19" ht="15.15" spans="9:20">
      <c r="I19" s="19">
        <v>0.3</v>
      </c>
      <c r="J19" s="20">
        <v>-8.59</v>
      </c>
      <c r="K19" s="20">
        <v>8.58</v>
      </c>
      <c r="L19" s="20">
        <v>8.58</v>
      </c>
      <c r="M19" s="20">
        <v>-8.57</v>
      </c>
      <c r="N19" s="21">
        <f t="shared" si="9"/>
        <v>0.1557</v>
      </c>
      <c r="O19" s="21">
        <f t="shared" si="10"/>
        <v>8.58</v>
      </c>
      <c r="Q19">
        <f t="shared" si="8"/>
        <v>10.05</v>
      </c>
      <c r="R19">
        <f t="shared" si="5"/>
        <v>10.03</v>
      </c>
      <c r="S19">
        <f t="shared" si="6"/>
        <v>10.02</v>
      </c>
      <c r="T19">
        <f t="shared" si="7"/>
        <v>10.02</v>
      </c>
    </row>
    <row r="20" ht="15.15" spans="9:20">
      <c r="I20" s="19">
        <v>0.35</v>
      </c>
      <c r="J20" s="20">
        <v>-10.05</v>
      </c>
      <c r="K20" s="20">
        <v>10.03</v>
      </c>
      <c r="L20" s="20">
        <v>10.02</v>
      </c>
      <c r="M20" s="20">
        <v>-10.02</v>
      </c>
      <c r="N20" s="21">
        <f t="shared" si="9"/>
        <v>0.18165</v>
      </c>
      <c r="O20" s="21">
        <f t="shared" si="10"/>
        <v>10.03</v>
      </c>
      <c r="Q20">
        <f t="shared" si="8"/>
        <v>11.5</v>
      </c>
      <c r="R20">
        <f t="shared" si="5"/>
        <v>11.49</v>
      </c>
      <c r="S20">
        <f t="shared" si="6"/>
        <v>11.48</v>
      </c>
      <c r="T20">
        <f t="shared" si="7"/>
        <v>11.47</v>
      </c>
    </row>
    <row r="21" ht="15.15" spans="9:20">
      <c r="I21" s="19">
        <v>0.4</v>
      </c>
      <c r="J21" s="22">
        <v>-11.5</v>
      </c>
      <c r="K21" s="20">
        <v>11.49</v>
      </c>
      <c r="L21" s="20">
        <v>11.48</v>
      </c>
      <c r="M21" s="20">
        <v>-11.47</v>
      </c>
      <c r="N21" s="21">
        <f t="shared" si="9"/>
        <v>0.2076</v>
      </c>
      <c r="O21" s="21">
        <f t="shared" si="10"/>
        <v>11.485</v>
      </c>
      <c r="Q21">
        <f t="shared" si="8"/>
        <v>12.95</v>
      </c>
      <c r="R21">
        <f t="shared" si="5"/>
        <v>12.94</v>
      </c>
      <c r="S21">
        <f t="shared" si="6"/>
        <v>12.94</v>
      </c>
      <c r="T21">
        <f t="shared" si="7"/>
        <v>12.93</v>
      </c>
    </row>
    <row r="22" ht="15.15" spans="2:15">
      <c r="B22" s="10" t="s">
        <v>31</v>
      </c>
      <c r="C22" s="10"/>
      <c r="I22" s="19">
        <v>0.45</v>
      </c>
      <c r="J22" s="20">
        <v>-12.95</v>
      </c>
      <c r="K22" s="20">
        <v>12.94</v>
      </c>
      <c r="L22" s="20">
        <v>12.94</v>
      </c>
      <c r="M22" s="20">
        <v>-12.93</v>
      </c>
      <c r="N22" s="21">
        <f t="shared" si="9"/>
        <v>0.23355</v>
      </c>
      <c r="O22" s="21">
        <f t="shared" si="10"/>
        <v>12.94</v>
      </c>
    </row>
    <row r="23" spans="2:3">
      <c r="B23" s="10">
        <f>(I30*H5)/E15</f>
        <v>0.00616720565189467</v>
      </c>
      <c r="C23" s="10"/>
    </row>
    <row r="29" ht="15.15" spans="9:11">
      <c r="I29" s="23" t="s">
        <v>32</v>
      </c>
      <c r="J29" s="23"/>
      <c r="K29" s="23"/>
    </row>
    <row r="30" ht="18.15" spans="9:16">
      <c r="I30" s="23">
        <v>2.8761</v>
      </c>
      <c r="J30" s="23"/>
      <c r="K30" s="23"/>
      <c r="N30" s="24" t="s">
        <v>3</v>
      </c>
      <c r="O30" s="25" t="s">
        <v>4</v>
      </c>
      <c r="P30" s="25" t="s">
        <v>33</v>
      </c>
    </row>
    <row r="31" ht="22.35" spans="14:16">
      <c r="N31" s="26" t="s">
        <v>34</v>
      </c>
      <c r="O31" s="27" t="s">
        <v>35</v>
      </c>
      <c r="P31" s="27">
        <f>P36*H5/E15</f>
        <v>0.00616720565189467</v>
      </c>
    </row>
    <row r="32" ht="18.15" spans="14:16">
      <c r="N32" s="26" t="s">
        <v>36</v>
      </c>
      <c r="O32" s="27" t="s">
        <v>37</v>
      </c>
      <c r="P32" s="27">
        <f>1/(P31*P37*1E+21)</f>
        <v>1.01215973745184</v>
      </c>
    </row>
    <row r="33" ht="18.15" spans="14:16">
      <c r="N33" s="26" t="s">
        <v>38</v>
      </c>
      <c r="O33" s="27" t="s">
        <v>39</v>
      </c>
      <c r="P33" s="27">
        <f>(A4*H3)/(H4*H5*C4)</f>
        <v>10.0848743021267</v>
      </c>
    </row>
    <row r="34" ht="18.15" spans="14:16">
      <c r="N34" s="26" t="s">
        <v>40</v>
      </c>
      <c r="O34" s="27" t="s">
        <v>41</v>
      </c>
      <c r="P34" s="27">
        <f>P33*P31</f>
        <v>0.0621954937947231</v>
      </c>
    </row>
    <row r="35" ht="18.15" spans="14:16">
      <c r="N35" s="26" t="s">
        <v>42</v>
      </c>
      <c r="O35" s="27" t="s">
        <v>43</v>
      </c>
      <c r="P35" s="27" t="s">
        <v>44</v>
      </c>
    </row>
    <row r="36" ht="18.15" spans="14:16">
      <c r="N36" s="26" t="s">
        <v>45</v>
      </c>
      <c r="O36" s="27"/>
      <c r="P36" s="27">
        <f>I30</f>
        <v>2.8761</v>
      </c>
    </row>
    <row r="37" ht="18.15" spans="14:16">
      <c r="N37" s="26" t="s">
        <v>46</v>
      </c>
      <c r="O37" s="27" t="s">
        <v>47</v>
      </c>
      <c r="P37" s="28">
        <v>1.602e-19</v>
      </c>
    </row>
    <row r="44" spans="9:12">
      <c r="I44" s="23" t="s">
        <v>32</v>
      </c>
      <c r="J44" s="23"/>
      <c r="K44" s="23"/>
      <c r="L44" s="23"/>
    </row>
    <row r="45" spans="9:12">
      <c r="I45" s="23">
        <v>29.052</v>
      </c>
      <c r="J45" s="23"/>
      <c r="K45" s="23"/>
      <c r="L45" s="2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高傲的精灵</dc:creator>
  <cp:lastModifiedBy>乐乐</cp:lastModifiedBy>
  <dcterms:created xsi:type="dcterms:W3CDTF">2020-05-17T06:03:00Z</dcterms:created>
  <dcterms:modified xsi:type="dcterms:W3CDTF">2020-05-17T09:11:53Z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