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ley/Downloads/"/>
    </mc:Choice>
  </mc:AlternateContent>
  <xr:revisionPtr revIDLastSave="0" documentId="13_ncr:1_{825A2327-5EC8-C54D-A092-709ED820BDE7}" xr6:coauthVersionLast="47" xr6:coauthVersionMax="47" xr10:uidLastSave="{00000000-0000-0000-0000-000000000000}"/>
  <bookViews>
    <workbookView xWindow="680" yWindow="760" windowWidth="28040" windowHeight="17140" xr2:uid="{94CED978-2983-F149-ACB3-BC2745CE1670}"/>
  </bookViews>
  <sheets>
    <sheet name="Payroll" sheetId="1" r:id="rId1"/>
    <sheet name="Gradebook" sheetId="2" r:id="rId2"/>
    <sheet name="Sales Dashboard" sheetId="4" r:id="rId3"/>
    <sheet name="Sales Report" sheetId="5" r:id="rId4"/>
    <sheet name="Car Inventory" sheetId="8" r:id="rId5"/>
    <sheet name="Car Report" sheetId="9" r:id="rId6"/>
  </sheets>
  <definedNames>
    <definedName name="_xlnm._FilterDatabase" localSheetId="2" hidden="1">'Sales Dashboard'!$A$3:$K$174</definedName>
  </definedNames>
  <calcPr calcId="191029"/>
  <pivotCaches>
    <pivotCache cacheId="13" r:id="rId7"/>
    <pivotCache cacheId="14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8" l="1"/>
  <c r="M21" i="8"/>
  <c r="M33" i="8"/>
  <c r="M34" i="8"/>
  <c r="M26" i="8"/>
  <c r="M19" i="8"/>
  <c r="M32" i="8"/>
  <c r="M24" i="8"/>
  <c r="M25" i="8"/>
  <c r="M48" i="8"/>
  <c r="M39" i="8"/>
  <c r="M52" i="8"/>
  <c r="M42" i="8"/>
  <c r="M47" i="8"/>
  <c r="M50" i="8"/>
  <c r="M36" i="8"/>
  <c r="M13" i="8"/>
  <c r="M7" i="8"/>
  <c r="M2" i="8"/>
  <c r="M5" i="8"/>
  <c r="M4" i="8"/>
  <c r="M15" i="8"/>
  <c r="M8" i="8"/>
  <c r="M20" i="8"/>
  <c r="M6" i="8"/>
  <c r="M46" i="8"/>
  <c r="M27" i="8"/>
  <c r="M45" i="8"/>
  <c r="M9" i="8"/>
  <c r="M17" i="8"/>
  <c r="M49" i="8"/>
  <c r="M30" i="8"/>
  <c r="M31" i="8"/>
  <c r="M40" i="8"/>
  <c r="M51" i="8"/>
  <c r="M12" i="8"/>
  <c r="M16" i="8"/>
  <c r="M22" i="8"/>
  <c r="M18" i="8"/>
  <c r="M53" i="8"/>
  <c r="M10" i="8"/>
  <c r="M29" i="8"/>
  <c r="M38" i="8"/>
  <c r="M14" i="8"/>
  <c r="M11" i="8"/>
  <c r="M3" i="8"/>
  <c r="M23" i="8"/>
  <c r="M35" i="8"/>
  <c r="M43" i="8"/>
  <c r="M44" i="8"/>
  <c r="M41" i="8"/>
  <c r="M37" i="8"/>
  <c r="F28" i="8"/>
  <c r="G28" i="8" s="1"/>
  <c r="I28" i="8" s="1"/>
  <c r="F21" i="8"/>
  <c r="F33" i="8"/>
  <c r="G33" i="8" s="1"/>
  <c r="I33" i="8" s="1"/>
  <c r="F34" i="8"/>
  <c r="F26" i="8"/>
  <c r="G26" i="8" s="1"/>
  <c r="I26" i="8" s="1"/>
  <c r="F19" i="8"/>
  <c r="G19" i="8" s="1"/>
  <c r="I19" i="8" s="1"/>
  <c r="F32" i="8"/>
  <c r="G32" i="8" s="1"/>
  <c r="I32" i="8" s="1"/>
  <c r="F24" i="8"/>
  <c r="G24" i="8" s="1"/>
  <c r="I24" i="8" s="1"/>
  <c r="F25" i="8"/>
  <c r="G25" i="8" s="1"/>
  <c r="I25" i="8" s="1"/>
  <c r="F48" i="8"/>
  <c r="G48" i="8" s="1"/>
  <c r="I48" i="8" s="1"/>
  <c r="F39" i="8"/>
  <c r="G39" i="8" s="1"/>
  <c r="I39" i="8" s="1"/>
  <c r="F52" i="8"/>
  <c r="F42" i="8"/>
  <c r="G42" i="8" s="1"/>
  <c r="I42" i="8" s="1"/>
  <c r="F47" i="8"/>
  <c r="G47" i="8" s="1"/>
  <c r="I47" i="8" s="1"/>
  <c r="F50" i="8"/>
  <c r="G50" i="8" s="1"/>
  <c r="I50" i="8" s="1"/>
  <c r="F36" i="8"/>
  <c r="G36" i="8" s="1"/>
  <c r="I36" i="8" s="1"/>
  <c r="F13" i="8"/>
  <c r="G13" i="8" s="1"/>
  <c r="I13" i="8" s="1"/>
  <c r="F7" i="8"/>
  <c r="F2" i="8"/>
  <c r="G2" i="8" s="1"/>
  <c r="I2" i="8" s="1"/>
  <c r="F5" i="8"/>
  <c r="F4" i="8"/>
  <c r="G4" i="8" s="1"/>
  <c r="I4" i="8" s="1"/>
  <c r="F15" i="8"/>
  <c r="G15" i="8" s="1"/>
  <c r="I15" i="8" s="1"/>
  <c r="F8" i="8"/>
  <c r="G8" i="8" s="1"/>
  <c r="I8" i="8" s="1"/>
  <c r="F20" i="8"/>
  <c r="G20" i="8" s="1"/>
  <c r="I20" i="8" s="1"/>
  <c r="F6" i="8"/>
  <c r="G6" i="8" s="1"/>
  <c r="I6" i="8" s="1"/>
  <c r="F46" i="8"/>
  <c r="F27" i="8"/>
  <c r="G27" i="8" s="1"/>
  <c r="I27" i="8" s="1"/>
  <c r="F45" i="8"/>
  <c r="F9" i="8"/>
  <c r="G9" i="8" s="1"/>
  <c r="I9" i="8" s="1"/>
  <c r="F17" i="8"/>
  <c r="G17" i="8" s="1"/>
  <c r="I17" i="8" s="1"/>
  <c r="F49" i="8"/>
  <c r="F30" i="8"/>
  <c r="G30" i="8" s="1"/>
  <c r="I30" i="8" s="1"/>
  <c r="F31" i="8"/>
  <c r="G31" i="8" s="1"/>
  <c r="I31" i="8" s="1"/>
  <c r="F40" i="8"/>
  <c r="G40" i="8" s="1"/>
  <c r="I40" i="8" s="1"/>
  <c r="F51" i="8"/>
  <c r="G51" i="8" s="1"/>
  <c r="I51" i="8" s="1"/>
  <c r="F12" i="8"/>
  <c r="F16" i="8"/>
  <c r="G16" i="8" s="1"/>
  <c r="I16" i="8" s="1"/>
  <c r="F22" i="8"/>
  <c r="G22" i="8" s="1"/>
  <c r="I22" i="8" s="1"/>
  <c r="F18" i="8"/>
  <c r="G18" i="8" s="1"/>
  <c r="I18" i="8" s="1"/>
  <c r="F53" i="8"/>
  <c r="G53" i="8" s="1"/>
  <c r="I53" i="8" s="1"/>
  <c r="F10" i="8"/>
  <c r="G10" i="8" s="1"/>
  <c r="I10" i="8" s="1"/>
  <c r="F29" i="8"/>
  <c r="F38" i="8"/>
  <c r="G38" i="8" s="1"/>
  <c r="I38" i="8" s="1"/>
  <c r="F14" i="8"/>
  <c r="F11" i="8"/>
  <c r="G11" i="8" s="1"/>
  <c r="I11" i="8" s="1"/>
  <c r="F3" i="8"/>
  <c r="G3" i="8" s="1"/>
  <c r="I3" i="8" s="1"/>
  <c r="F23" i="8"/>
  <c r="G23" i="8" s="1"/>
  <c r="I23" i="8" s="1"/>
  <c r="F35" i="8"/>
  <c r="G35" i="8" s="1"/>
  <c r="I35" i="8" s="1"/>
  <c r="F43" i="8"/>
  <c r="G43" i="8" s="1"/>
  <c r="I43" i="8" s="1"/>
  <c r="F44" i="8"/>
  <c r="F41" i="8"/>
  <c r="G41" i="8" s="1"/>
  <c r="I41" i="8" s="1"/>
  <c r="F37" i="8"/>
  <c r="G37" i="8" s="1"/>
  <c r="I37" i="8" s="1"/>
  <c r="D18" i="8"/>
  <c r="E18" i="8" s="1"/>
  <c r="D28" i="8"/>
  <c r="E28" i="8" s="1"/>
  <c r="D21" i="8"/>
  <c r="E21" i="8" s="1"/>
  <c r="D33" i="8"/>
  <c r="E33" i="8" s="1"/>
  <c r="D34" i="8"/>
  <c r="E34" i="8" s="1"/>
  <c r="D26" i="8"/>
  <c r="E26" i="8" s="1"/>
  <c r="D19" i="8"/>
  <c r="E19" i="8" s="1"/>
  <c r="D32" i="8"/>
  <c r="E32" i="8" s="1"/>
  <c r="D24" i="8"/>
  <c r="E24" i="8" s="1"/>
  <c r="D25" i="8"/>
  <c r="E25" i="8" s="1"/>
  <c r="D48" i="8"/>
  <c r="E48" i="8" s="1"/>
  <c r="D39" i="8"/>
  <c r="E39" i="8" s="1"/>
  <c r="D52" i="8"/>
  <c r="E52" i="8" s="1"/>
  <c r="D42" i="8"/>
  <c r="E42" i="8" s="1"/>
  <c r="D47" i="8"/>
  <c r="E47" i="8" s="1"/>
  <c r="D50" i="8"/>
  <c r="E50" i="8" s="1"/>
  <c r="D36" i="8"/>
  <c r="E36" i="8" s="1"/>
  <c r="D13" i="8"/>
  <c r="E13" i="8" s="1"/>
  <c r="D7" i="8"/>
  <c r="E7" i="8" s="1"/>
  <c r="D2" i="8"/>
  <c r="E2" i="8" s="1"/>
  <c r="D5" i="8"/>
  <c r="E5" i="8" s="1"/>
  <c r="D4" i="8"/>
  <c r="E4" i="8" s="1"/>
  <c r="D15" i="8"/>
  <c r="E15" i="8" s="1"/>
  <c r="D8" i="8"/>
  <c r="E8" i="8" s="1"/>
  <c r="D20" i="8"/>
  <c r="E20" i="8" s="1"/>
  <c r="D6" i="8"/>
  <c r="E6" i="8" s="1"/>
  <c r="D46" i="8"/>
  <c r="E46" i="8" s="1"/>
  <c r="D27" i="8"/>
  <c r="E27" i="8" s="1"/>
  <c r="D45" i="8"/>
  <c r="E45" i="8" s="1"/>
  <c r="D9" i="8"/>
  <c r="E9" i="8" s="1"/>
  <c r="D17" i="8"/>
  <c r="E17" i="8" s="1"/>
  <c r="D49" i="8"/>
  <c r="E49" i="8" s="1"/>
  <c r="D30" i="8"/>
  <c r="E30" i="8" s="1"/>
  <c r="D31" i="8"/>
  <c r="E31" i="8" s="1"/>
  <c r="D40" i="8"/>
  <c r="E40" i="8" s="1"/>
  <c r="D51" i="8"/>
  <c r="E51" i="8" s="1"/>
  <c r="D12" i="8"/>
  <c r="E12" i="8" s="1"/>
  <c r="D16" i="8"/>
  <c r="E16" i="8" s="1"/>
  <c r="D22" i="8"/>
  <c r="E22" i="8" s="1"/>
  <c r="D53" i="8"/>
  <c r="E53" i="8" s="1"/>
  <c r="D10" i="8"/>
  <c r="E10" i="8" s="1"/>
  <c r="D29" i="8"/>
  <c r="E29" i="8" s="1"/>
  <c r="D38" i="8"/>
  <c r="E38" i="8" s="1"/>
  <c r="D14" i="8"/>
  <c r="E14" i="8" s="1"/>
  <c r="D11" i="8"/>
  <c r="E11" i="8" s="1"/>
  <c r="D3" i="8"/>
  <c r="E3" i="8" s="1"/>
  <c r="D23" i="8"/>
  <c r="E23" i="8" s="1"/>
  <c r="D35" i="8"/>
  <c r="E35" i="8" s="1"/>
  <c r="D43" i="8"/>
  <c r="E43" i="8" s="1"/>
  <c r="D44" i="8"/>
  <c r="E44" i="8" s="1"/>
  <c r="D41" i="8"/>
  <c r="E41" i="8" s="1"/>
  <c r="D37" i="8"/>
  <c r="E37" i="8" s="1"/>
  <c r="B28" i="8"/>
  <c r="B21" i="8"/>
  <c r="C21" i="8" s="1"/>
  <c r="B33" i="8"/>
  <c r="B34" i="8"/>
  <c r="C34" i="8" s="1"/>
  <c r="B26" i="8"/>
  <c r="C26" i="8" s="1"/>
  <c r="B19" i="8"/>
  <c r="C19" i="8" s="1"/>
  <c r="B32" i="8"/>
  <c r="C32" i="8" s="1"/>
  <c r="B24" i="8"/>
  <c r="C24" i="8" s="1"/>
  <c r="B25" i="8"/>
  <c r="B48" i="8"/>
  <c r="C48" i="8" s="1"/>
  <c r="B39" i="8"/>
  <c r="B52" i="8"/>
  <c r="C52" i="8" s="1"/>
  <c r="B42" i="8"/>
  <c r="C42" i="8" s="1"/>
  <c r="B47" i="8"/>
  <c r="B50" i="8"/>
  <c r="C50" i="8" s="1"/>
  <c r="B36" i="8"/>
  <c r="B13" i="8"/>
  <c r="B7" i="8"/>
  <c r="C7" i="8" s="1"/>
  <c r="B2" i="8"/>
  <c r="B5" i="8"/>
  <c r="C5" i="8" s="1"/>
  <c r="B4" i="8"/>
  <c r="B15" i="8"/>
  <c r="B8" i="8"/>
  <c r="C8" i="8" s="1"/>
  <c r="B20" i="8"/>
  <c r="B6" i="8"/>
  <c r="B46" i="8"/>
  <c r="C46" i="8" s="1"/>
  <c r="B27" i="8"/>
  <c r="B45" i="8"/>
  <c r="C45" i="8" s="1"/>
  <c r="B9" i="8"/>
  <c r="B17" i="8"/>
  <c r="B49" i="8"/>
  <c r="C49" i="8" s="1"/>
  <c r="B30" i="8"/>
  <c r="B31" i="8"/>
  <c r="B40" i="8"/>
  <c r="C40" i="8" s="1"/>
  <c r="B51" i="8"/>
  <c r="B12" i="8"/>
  <c r="C12" i="8" s="1"/>
  <c r="B16" i="8"/>
  <c r="B22" i="8"/>
  <c r="C22" i="8" s="1"/>
  <c r="B18" i="8"/>
  <c r="C18" i="8" s="1"/>
  <c r="B53" i="8"/>
  <c r="B10" i="8"/>
  <c r="B29" i="8"/>
  <c r="C29" i="8" s="1"/>
  <c r="B38" i="8"/>
  <c r="C38" i="8" s="1"/>
  <c r="B14" i="8"/>
  <c r="C14" i="8" s="1"/>
  <c r="B11" i="8"/>
  <c r="C11" i="8" s="1"/>
  <c r="B3" i="8"/>
  <c r="B23" i="8"/>
  <c r="C23" i="8" s="1"/>
  <c r="B35" i="8"/>
  <c r="B43" i="8"/>
  <c r="B44" i="8"/>
  <c r="C44" i="8" s="1"/>
  <c r="B41" i="8"/>
  <c r="C41" i="8" s="1"/>
  <c r="B37" i="8"/>
  <c r="N37" i="8" s="1"/>
  <c r="M7" i="4"/>
  <c r="M6" i="4"/>
  <c r="M5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4" i="4"/>
  <c r="H4" i="4" s="1"/>
  <c r="D23" i="2"/>
  <c r="E23" i="2"/>
  <c r="F23" i="2"/>
  <c r="D24" i="2"/>
  <c r="E24" i="2"/>
  <c r="F24" i="2"/>
  <c r="D25" i="2"/>
  <c r="E25" i="2"/>
  <c r="F25" i="2"/>
  <c r="C25" i="2"/>
  <c r="C24" i="2"/>
  <c r="C23" i="2"/>
  <c r="M6" i="2"/>
  <c r="M7" i="2"/>
  <c r="M14" i="2"/>
  <c r="M15" i="2"/>
  <c r="M5" i="2"/>
  <c r="I8" i="2"/>
  <c r="K6" i="2"/>
  <c r="K7" i="2"/>
  <c r="K24" i="2" s="1"/>
  <c r="K8" i="2"/>
  <c r="K9" i="2"/>
  <c r="K10" i="2"/>
  <c r="K23" i="2" s="1"/>
  <c r="K11" i="2"/>
  <c r="K12" i="2"/>
  <c r="K13" i="2"/>
  <c r="M13" i="2" s="1"/>
  <c r="K14" i="2"/>
  <c r="K15" i="2"/>
  <c r="K16" i="2"/>
  <c r="K17" i="2"/>
  <c r="K18" i="2"/>
  <c r="K19" i="2"/>
  <c r="K20" i="2"/>
  <c r="K21" i="2"/>
  <c r="M21" i="2" s="1"/>
  <c r="K5" i="2"/>
  <c r="K2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J25" i="2" s="1"/>
  <c r="I6" i="2"/>
  <c r="I7" i="2"/>
  <c r="I9" i="2"/>
  <c r="I10" i="2"/>
  <c r="I11" i="2"/>
  <c r="I12" i="2"/>
  <c r="M12" i="2" s="1"/>
  <c r="I13" i="2"/>
  <c r="I14" i="2"/>
  <c r="I15" i="2"/>
  <c r="I16" i="2"/>
  <c r="I17" i="2"/>
  <c r="I18" i="2"/>
  <c r="I19" i="2"/>
  <c r="I20" i="2"/>
  <c r="M20" i="2" s="1"/>
  <c r="I21" i="2"/>
  <c r="I5" i="2"/>
  <c r="I25" i="2" s="1"/>
  <c r="H6" i="2"/>
  <c r="H7" i="2"/>
  <c r="H8" i="2"/>
  <c r="M8" i="2" s="1"/>
  <c r="H9" i="2"/>
  <c r="M9" i="2" s="1"/>
  <c r="H10" i="2"/>
  <c r="M10" i="2" s="1"/>
  <c r="H11" i="2"/>
  <c r="H25" i="2" s="1"/>
  <c r="H12" i="2"/>
  <c r="H13" i="2"/>
  <c r="H14" i="2"/>
  <c r="H15" i="2"/>
  <c r="H16" i="2"/>
  <c r="M16" i="2" s="1"/>
  <c r="H17" i="2"/>
  <c r="M17" i="2" s="1"/>
  <c r="H18" i="2"/>
  <c r="M18" i="2" s="1"/>
  <c r="H19" i="2"/>
  <c r="M19" i="2" s="1"/>
  <c r="H20" i="2"/>
  <c r="H21" i="2"/>
  <c r="H5" i="2"/>
  <c r="H24" i="2" s="1"/>
  <c r="N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D25" i="1"/>
  <c r="C23" i="1"/>
  <c r="C24" i="1"/>
  <c r="AB11" i="1"/>
  <c r="Y3" i="1"/>
  <c r="Z3" i="1" s="1"/>
  <c r="AA3" i="1" s="1"/>
  <c r="AB3" i="1" s="1"/>
  <c r="T3" i="1"/>
  <c r="U3" i="1" s="1"/>
  <c r="V3" i="1" s="1"/>
  <c r="W3" i="1" s="1"/>
  <c r="U17" i="1"/>
  <c r="V17" i="1"/>
  <c r="W17" i="1"/>
  <c r="R9" i="1"/>
  <c r="O7" i="1"/>
  <c r="O4" i="1"/>
  <c r="P4" i="1"/>
  <c r="Q4" i="1"/>
  <c r="R4" i="1"/>
  <c r="O5" i="1"/>
  <c r="P5" i="1"/>
  <c r="Q5" i="1"/>
  <c r="R5" i="1"/>
  <c r="O6" i="1"/>
  <c r="P6" i="1"/>
  <c r="Q6" i="1"/>
  <c r="AA6" i="1" s="1"/>
  <c r="R6" i="1"/>
  <c r="P7" i="1"/>
  <c r="Q7" i="1"/>
  <c r="R7" i="1"/>
  <c r="O8" i="1"/>
  <c r="P8" i="1"/>
  <c r="Q8" i="1"/>
  <c r="R8" i="1"/>
  <c r="O9" i="1"/>
  <c r="P9" i="1"/>
  <c r="Q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AA16" i="1" s="1"/>
  <c r="R16" i="1"/>
  <c r="O17" i="1"/>
  <c r="P17" i="1"/>
  <c r="Q17" i="1"/>
  <c r="AA17" i="1" s="1"/>
  <c r="R17" i="1"/>
  <c r="O18" i="1"/>
  <c r="P18" i="1"/>
  <c r="Q18" i="1"/>
  <c r="R18" i="1"/>
  <c r="O19" i="1"/>
  <c r="P19" i="1"/>
  <c r="Z19" i="1" s="1"/>
  <c r="Q19" i="1"/>
  <c r="R19" i="1"/>
  <c r="O20" i="1"/>
  <c r="P20" i="1"/>
  <c r="Q20" i="1"/>
  <c r="R20" i="1"/>
  <c r="N6" i="1"/>
  <c r="N7" i="1"/>
  <c r="N8" i="1"/>
  <c r="N9" i="1"/>
  <c r="N10" i="1"/>
  <c r="N11" i="1"/>
  <c r="N12" i="1"/>
  <c r="N13" i="1"/>
  <c r="N14" i="1"/>
  <c r="N15" i="1"/>
  <c r="N16" i="1"/>
  <c r="X16" i="1" s="1"/>
  <c r="N17" i="1"/>
  <c r="N18" i="1"/>
  <c r="N19" i="1"/>
  <c r="N20" i="1"/>
  <c r="N4" i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Z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L17" i="1"/>
  <c r="M17" i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AB19" i="1" s="1"/>
  <c r="J20" i="1"/>
  <c r="T20" i="1" s="1"/>
  <c r="K20" i="1"/>
  <c r="U20" i="1" s="1"/>
  <c r="L20" i="1"/>
  <c r="V20" i="1" s="1"/>
  <c r="M20" i="1"/>
  <c r="W20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X20" i="1" s="1"/>
  <c r="I4" i="1"/>
  <c r="S4" i="1" s="1"/>
  <c r="J3" i="1"/>
  <c r="K3" i="1" s="1"/>
  <c r="L3" i="1" s="1"/>
  <c r="M3" i="1" s="1"/>
  <c r="E3" i="1"/>
  <c r="F3" i="1" s="1"/>
  <c r="G3" i="1" s="1"/>
  <c r="H3" i="1" s="1"/>
  <c r="D24" i="1"/>
  <c r="D23" i="1"/>
  <c r="D22" i="1"/>
  <c r="C22" i="1"/>
  <c r="X6" i="1" l="1"/>
  <c r="M11" i="2"/>
  <c r="J23" i="2"/>
  <c r="X13" i="1"/>
  <c r="X5" i="1"/>
  <c r="Y19" i="1"/>
  <c r="AD19" i="1" s="1"/>
  <c r="Y8" i="1"/>
  <c r="J24" i="2"/>
  <c r="I23" i="2"/>
  <c r="AA13" i="1"/>
  <c r="X7" i="1"/>
  <c r="AB16" i="1"/>
  <c r="X10" i="1"/>
  <c r="AB20" i="1"/>
  <c r="AB18" i="1"/>
  <c r="AB6" i="1"/>
  <c r="X18" i="1"/>
  <c r="Y20" i="1"/>
  <c r="Y18" i="1"/>
  <c r="Y16" i="1"/>
  <c r="Y10" i="1"/>
  <c r="AB7" i="1"/>
  <c r="AB9" i="1"/>
  <c r="I24" i="2"/>
  <c r="H23" i="2"/>
  <c r="AA20" i="1"/>
  <c r="AA18" i="1"/>
  <c r="AA10" i="1"/>
  <c r="X9" i="1"/>
  <c r="AB15" i="1"/>
  <c r="AB17" i="1"/>
  <c r="AA7" i="1"/>
  <c r="X19" i="1"/>
  <c r="X11" i="1"/>
  <c r="Z20" i="1"/>
  <c r="Z18" i="1"/>
  <c r="Z16" i="1"/>
  <c r="AD16" i="1" s="1"/>
  <c r="Z14" i="1"/>
  <c r="Z12" i="1"/>
  <c r="AD12" i="1" s="1"/>
  <c r="Z10" i="1"/>
  <c r="Y7" i="1"/>
  <c r="L25" i="1"/>
  <c r="AA19" i="1"/>
  <c r="Z7" i="1"/>
  <c r="Y6" i="1"/>
  <c r="AD6" i="1" s="1"/>
  <c r="X15" i="1"/>
  <c r="Z17" i="1"/>
  <c r="Z15" i="1"/>
  <c r="Z13" i="1"/>
  <c r="Z11" i="1"/>
  <c r="Y9" i="1"/>
  <c r="Y15" i="1"/>
  <c r="Y11" i="1"/>
  <c r="L24" i="1"/>
  <c r="AA11" i="1"/>
  <c r="X8" i="1"/>
  <c r="AA15" i="1"/>
  <c r="AA9" i="1"/>
  <c r="K22" i="1"/>
  <c r="Z9" i="1"/>
  <c r="AB10" i="1"/>
  <c r="AD10" i="1" s="1"/>
  <c r="I24" i="1"/>
  <c r="M25" i="1"/>
  <c r="X14" i="1"/>
  <c r="J23" i="1"/>
  <c r="M24" i="1"/>
  <c r="Y17" i="1"/>
  <c r="Y13" i="1"/>
  <c r="AB8" i="1"/>
  <c r="K25" i="1"/>
  <c r="M23" i="1"/>
  <c r="AB14" i="1"/>
  <c r="AB12" i="1"/>
  <c r="AA8" i="1"/>
  <c r="J25" i="1"/>
  <c r="K24" i="1"/>
  <c r="L23" i="1"/>
  <c r="M22" i="1"/>
  <c r="X12" i="1"/>
  <c r="AA14" i="1"/>
  <c r="AA12" i="1"/>
  <c r="Z8" i="1"/>
  <c r="I25" i="1"/>
  <c r="J24" i="1"/>
  <c r="K23" i="1"/>
  <c r="L22" i="1"/>
  <c r="J22" i="1"/>
  <c r="Y14" i="1"/>
  <c r="Y12" i="1"/>
  <c r="AA5" i="1"/>
  <c r="I23" i="1"/>
  <c r="X17" i="1"/>
  <c r="AB13" i="1"/>
  <c r="I22" i="1"/>
  <c r="N43" i="8"/>
  <c r="N31" i="8"/>
  <c r="N28" i="8"/>
  <c r="N53" i="8"/>
  <c r="N10" i="8"/>
  <c r="N25" i="8"/>
  <c r="N35" i="8"/>
  <c r="N6" i="8"/>
  <c r="N13" i="8"/>
  <c r="N36" i="8"/>
  <c r="N7" i="8"/>
  <c r="N20" i="8"/>
  <c r="C37" i="8"/>
  <c r="N30" i="8"/>
  <c r="N46" i="8"/>
  <c r="C10" i="8"/>
  <c r="G46" i="8"/>
  <c r="I46" i="8" s="1"/>
  <c r="N29" i="8"/>
  <c r="N21" i="8"/>
  <c r="N51" i="8"/>
  <c r="N27" i="8"/>
  <c r="N2" i="8"/>
  <c r="N39" i="8"/>
  <c r="N33" i="8"/>
  <c r="C53" i="8"/>
  <c r="N14" i="8"/>
  <c r="N12" i="8"/>
  <c r="N45" i="8"/>
  <c r="N5" i="8"/>
  <c r="N52" i="8"/>
  <c r="N34" i="8"/>
  <c r="G21" i="8"/>
  <c r="I21" i="8" s="1"/>
  <c r="G29" i="8"/>
  <c r="I29" i="8" s="1"/>
  <c r="G7" i="8"/>
  <c r="I7" i="8" s="1"/>
  <c r="N3" i="8"/>
  <c r="N17" i="8"/>
  <c r="N15" i="8"/>
  <c r="N47" i="8"/>
  <c r="N49" i="8"/>
  <c r="N44" i="8"/>
  <c r="N40" i="8"/>
  <c r="N48" i="8"/>
  <c r="C43" i="8"/>
  <c r="C35" i="8"/>
  <c r="N16" i="8"/>
  <c r="N9" i="8"/>
  <c r="N4" i="8"/>
  <c r="G44" i="8"/>
  <c r="I44" i="8" s="1"/>
  <c r="N50" i="8"/>
  <c r="C3" i="8"/>
  <c r="C16" i="8"/>
  <c r="C39" i="8"/>
  <c r="C25" i="8"/>
  <c r="C30" i="8"/>
  <c r="C20" i="8"/>
  <c r="C36" i="8"/>
  <c r="G14" i="8"/>
  <c r="I14" i="8" s="1"/>
  <c r="G12" i="8"/>
  <c r="I12" i="8" s="1"/>
  <c r="G45" i="8"/>
  <c r="I45" i="8" s="1"/>
  <c r="G5" i="8"/>
  <c r="I5" i="8" s="1"/>
  <c r="G52" i="8"/>
  <c r="I52" i="8" s="1"/>
  <c r="G34" i="8"/>
  <c r="I34" i="8" s="1"/>
  <c r="N24" i="8"/>
  <c r="N32" i="8"/>
  <c r="N19" i="8"/>
  <c r="N18" i="8"/>
  <c r="C17" i="8"/>
  <c r="C15" i="8"/>
  <c r="C47" i="8"/>
  <c r="N22" i="8"/>
  <c r="C9" i="8"/>
  <c r="C4" i="8"/>
  <c r="C33" i="8"/>
  <c r="N11" i="8"/>
  <c r="N42" i="8"/>
  <c r="N26" i="8"/>
  <c r="N23" i="8"/>
  <c r="N8" i="8"/>
  <c r="C51" i="8"/>
  <c r="C27" i="8"/>
  <c r="C2" i="8"/>
  <c r="C28" i="8"/>
  <c r="G49" i="8"/>
  <c r="I49" i="8" s="1"/>
  <c r="N41" i="8"/>
  <c r="N38" i="8"/>
  <c r="C31" i="8"/>
  <c r="C6" i="8"/>
  <c r="C13" i="8"/>
  <c r="N22" i="1"/>
  <c r="U23" i="1"/>
  <c r="V23" i="1"/>
  <c r="U24" i="1"/>
  <c r="P23" i="1"/>
  <c r="S23" i="1"/>
  <c r="W23" i="1"/>
  <c r="W24" i="1"/>
  <c r="U25" i="1"/>
  <c r="Y5" i="1"/>
  <c r="R24" i="1"/>
  <c r="T24" i="1"/>
  <c r="Z4" i="1"/>
  <c r="V24" i="1"/>
  <c r="S22" i="1"/>
  <c r="S25" i="1"/>
  <c r="O23" i="1"/>
  <c r="AB5" i="1"/>
  <c r="P24" i="1"/>
  <c r="V22" i="1"/>
  <c r="V25" i="1"/>
  <c r="O22" i="1"/>
  <c r="Z5" i="1"/>
  <c r="U22" i="1"/>
  <c r="Q23" i="1"/>
  <c r="W22" i="1"/>
  <c r="S24" i="1"/>
  <c r="Y4" i="1"/>
  <c r="R25" i="1"/>
  <c r="T23" i="1"/>
  <c r="Q22" i="1"/>
  <c r="O24" i="1"/>
  <c r="R22" i="1"/>
  <c r="Q25" i="1"/>
  <c r="AB4" i="1"/>
  <c r="P25" i="1"/>
  <c r="R23" i="1"/>
  <c r="P22" i="1"/>
  <c r="T25" i="1"/>
  <c r="Q24" i="1"/>
  <c r="T22" i="1"/>
  <c r="AA4" i="1"/>
  <c r="W25" i="1"/>
  <c r="O25" i="1"/>
  <c r="X4" i="1"/>
  <c r="N25" i="1"/>
  <c r="N24" i="1"/>
  <c r="N23" i="1"/>
  <c r="AD13" i="1" l="1"/>
  <c r="AD15" i="1"/>
  <c r="Z25" i="1"/>
  <c r="AD18" i="1"/>
  <c r="AD9" i="1"/>
  <c r="AD20" i="1"/>
  <c r="AD7" i="1"/>
  <c r="AD17" i="1"/>
  <c r="AD8" i="1"/>
  <c r="AD11" i="1"/>
  <c r="AD5" i="1"/>
  <c r="Z23" i="1"/>
  <c r="AD14" i="1"/>
  <c r="Z22" i="1"/>
  <c r="Z24" i="1"/>
  <c r="X24" i="1"/>
  <c r="X23" i="1"/>
  <c r="X22" i="1"/>
  <c r="X25" i="1"/>
  <c r="AD4" i="1"/>
  <c r="AA22" i="1"/>
  <c r="AA25" i="1"/>
  <c r="AA24" i="1"/>
  <c r="AA23" i="1"/>
  <c r="AB22" i="1"/>
  <c r="AB23" i="1"/>
  <c r="AB24" i="1"/>
  <c r="AB25" i="1"/>
  <c r="Y23" i="1"/>
  <c r="Y24" i="1"/>
  <c r="Y25" i="1"/>
  <c r="Y22" i="1"/>
  <c r="AD22" i="1" l="1"/>
  <c r="AD23" i="1"/>
  <c r="AD24" i="1"/>
  <c r="AD25" i="1"/>
</calcChain>
</file>

<file path=xl/sharedStrings.xml><?xml version="1.0" encoding="utf-8"?>
<sst xmlns="http://schemas.openxmlformats.org/spreadsheetml/2006/main" count="1258" uniqueCount="236">
  <si>
    <t>Employee Payroll</t>
  </si>
  <si>
    <t>Last Name</t>
  </si>
  <si>
    <t>First Name</t>
  </si>
  <si>
    <t>Hourly Wage</t>
  </si>
  <si>
    <t>Pay</t>
  </si>
  <si>
    <t>Hours Worked</t>
  </si>
  <si>
    <t>Chen</t>
  </si>
  <si>
    <t>Young</t>
  </si>
  <si>
    <t>Yang</t>
  </si>
  <si>
    <t>Go</t>
  </si>
  <si>
    <t>Smith</t>
  </si>
  <si>
    <t>Hernandez</t>
  </si>
  <si>
    <t>Johnson</t>
  </si>
  <si>
    <t>Mohammed</t>
  </si>
  <si>
    <t>Stark</t>
  </si>
  <si>
    <t>Evans</t>
  </si>
  <si>
    <t>Rogers</t>
  </si>
  <si>
    <t>Williams</t>
  </si>
  <si>
    <t>Perry</t>
  </si>
  <si>
    <t>Peterson</t>
  </si>
  <si>
    <t>Whyte</t>
  </si>
  <si>
    <t>Jones</t>
  </si>
  <si>
    <t>Katz</t>
  </si>
  <si>
    <t>Helen</t>
  </si>
  <si>
    <t>Joon</t>
  </si>
  <si>
    <t>Rachel</t>
  </si>
  <si>
    <t>Ethan</t>
  </si>
  <si>
    <t>Ellis</t>
  </si>
  <si>
    <t>Oliver</t>
  </si>
  <si>
    <t>Michael</t>
  </si>
  <si>
    <t>Aaron</t>
  </si>
  <si>
    <t>James</t>
  </si>
  <si>
    <t>Tom</t>
  </si>
  <si>
    <t>Richelle</t>
  </si>
  <si>
    <t>Minnie</t>
  </si>
  <si>
    <t>Susan</t>
  </si>
  <si>
    <t>Sandra</t>
  </si>
  <si>
    <t>Louise</t>
  </si>
  <si>
    <t>Peter</t>
  </si>
  <si>
    <t>Carol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</si>
  <si>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</si>
  <si>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</si>
  <si>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</si>
  <si>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</si>
  <si>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</si>
  <si>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</si>
  <si>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</si>
  <si>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</si>
  <si>
    <t>Highest paid employee: Jones, Peter</t>
  </si>
  <si>
    <t>Lowest paid employee: Young, Joon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</si>
  <si>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</si>
  <si>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</si>
  <si>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</si>
  <si>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</si>
  <si>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</si>
  <si>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</si>
  <si>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</si>
  <si>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Total</t>
  </si>
  <si>
    <t>Shirley Xia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</si>
  <si>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</si>
  <si>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</si>
  <si>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</si>
  <si>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</si>
  <si>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</si>
  <si>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</si>
  <si>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</si>
  <si>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</si>
  <si>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</si>
  <si>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</si>
  <si>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</si>
  <si>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</si>
  <si>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</si>
  <si>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</si>
  <si>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</si>
  <si>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</si>
  <si>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</si>
  <si>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</si>
  <si>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</si>
  <si>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</si>
  <si>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</si>
  <si>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</si>
  <si>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</si>
  <si>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</si>
  <si>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</si>
  <si>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</si>
  <si>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</si>
  <si>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</si>
  <si>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</si>
  <si>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</si>
  <si>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</si>
  <si>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</si>
  <si>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</si>
  <si>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</si>
  <si>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</si>
  <si>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</si>
  <si>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</si>
  <si>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</si>
  <si>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</si>
  <si>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</si>
  <si>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Doug</t>
  </si>
  <si>
    <t>Hellen</t>
  </si>
  <si>
    <t xml:space="preserve"> 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</si>
  <si>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</si>
  <si>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</si>
  <si>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</si>
  <si>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</si>
  <si>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</si>
  <si>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</si>
  <si>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Ewenty</t>
  </si>
  <si>
    <t>Blue</t>
  </si>
  <si>
    <t>HY13ELA052</t>
  </si>
  <si>
    <t>Praulty</t>
  </si>
  <si>
    <t>Black</t>
  </si>
  <si>
    <t>HY13ELA051</t>
  </si>
  <si>
    <t>McCall</t>
  </si>
  <si>
    <t>HY12ELA050</t>
  </si>
  <si>
    <t>Torrens</t>
  </si>
  <si>
    <t>HY11ELA049</t>
  </si>
  <si>
    <t>Bard</t>
  </si>
  <si>
    <t>Red</t>
  </si>
  <si>
    <t>CR04CAR048</t>
  </si>
  <si>
    <t>White</t>
  </si>
  <si>
    <t>CR04CAR047</t>
  </si>
  <si>
    <t>CR00CAR046</t>
  </si>
  <si>
    <t>Hulinski</t>
  </si>
  <si>
    <t>Green</t>
  </si>
  <si>
    <t>CR99CAR045</t>
  </si>
  <si>
    <t>Vizzini</t>
  </si>
  <si>
    <t>CR11PTC044</t>
  </si>
  <si>
    <t>Gaul</t>
  </si>
  <si>
    <t>CR07PTC043</t>
  </si>
  <si>
    <t>CR04PTC042</t>
  </si>
  <si>
    <t>HO14ODY041</t>
  </si>
  <si>
    <t>Rodriguez</t>
  </si>
  <si>
    <t>HO08ODY039</t>
  </si>
  <si>
    <t>Swartz</t>
  </si>
  <si>
    <t>HO07ODY038</t>
  </si>
  <si>
    <t>Howard</t>
  </si>
  <si>
    <t>Chan</t>
  </si>
  <si>
    <t>HO13CIV036</t>
  </si>
  <si>
    <t>HO12CIV035</t>
  </si>
  <si>
    <t>Lyon</t>
  </si>
  <si>
    <t>HO11CIV034</t>
  </si>
  <si>
    <t>HO10CIV033</t>
  </si>
  <si>
    <t>HO10CIV032</t>
  </si>
  <si>
    <t>HO01CIV031</t>
  </si>
  <si>
    <t>HO99CIV030</t>
  </si>
  <si>
    <t>TY12CAM029</t>
  </si>
  <si>
    <t>Santos</t>
  </si>
  <si>
    <t>TY12COR028</t>
  </si>
  <si>
    <t>TY14COR027</t>
  </si>
  <si>
    <t>TY03COR026</t>
  </si>
  <si>
    <t>TY02COR025</t>
  </si>
  <si>
    <t>TY09CAM024</t>
  </si>
  <si>
    <t>TY02CAM023</t>
  </si>
  <si>
    <t>TY00CAM022</t>
  </si>
  <si>
    <t>TY98CAM021</t>
  </si>
  <si>
    <t>TY96CAM020</t>
  </si>
  <si>
    <t>GM00SLV019</t>
  </si>
  <si>
    <t>GM98SLV018</t>
  </si>
  <si>
    <t>GM10SLV017</t>
  </si>
  <si>
    <t>GM14CMR016</t>
  </si>
  <si>
    <t>GM12CMR015</t>
  </si>
  <si>
    <t>FD13FCS013</t>
  </si>
  <si>
    <t>FD13FCS012</t>
  </si>
  <si>
    <t>Yousef</t>
  </si>
  <si>
    <t>FD12FCS011</t>
  </si>
  <si>
    <t>FD13FCS010</t>
  </si>
  <si>
    <t>FD13FCS009</t>
  </si>
  <si>
    <t>FD09FCS008</t>
  </si>
  <si>
    <t>FD06FCS007</t>
  </si>
  <si>
    <t>FD08MTG005</t>
  </si>
  <si>
    <t>FD08MTG004</t>
  </si>
  <si>
    <t>FD08MTG003</t>
  </si>
  <si>
    <t>FD06MTG002</t>
  </si>
  <si>
    <t>FD06MTG001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</si>
  <si>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</si>
  <si>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</si>
  <si>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</si>
  <si>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</si>
  <si>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</si>
  <si>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</si>
  <si>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</si>
  <si>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</si>
  <si>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</si>
  <si>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</si>
  <si>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</si>
  <si>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</si>
  <si>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</si>
  <si>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</si>
  <si>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CR</t>
  </si>
  <si>
    <t>HY</t>
  </si>
  <si>
    <t>TY</t>
  </si>
  <si>
    <t>HO</t>
  </si>
  <si>
    <t>GM</t>
  </si>
  <si>
    <t>FC</t>
  </si>
  <si>
    <t>Chrysler</t>
  </si>
  <si>
    <t>Hyundai</t>
  </si>
  <si>
    <t>Toyota</t>
  </si>
  <si>
    <t>Honda</t>
  </si>
  <si>
    <t>General Motors</t>
  </si>
  <si>
    <t>Ford</t>
  </si>
  <si>
    <t>Full Name</t>
  </si>
  <si>
    <t>MTG</t>
  </si>
  <si>
    <t>Mustang</t>
  </si>
  <si>
    <t>CAM</t>
  </si>
  <si>
    <t>CIV</t>
  </si>
  <si>
    <t>COR</t>
  </si>
  <si>
    <t>FCS</t>
  </si>
  <si>
    <t>ELA</t>
  </si>
  <si>
    <t>CAR</t>
  </si>
  <si>
    <t>Civic</t>
  </si>
  <si>
    <t>Corola</t>
  </si>
  <si>
    <t>Focus</t>
  </si>
  <si>
    <t>Elantra</t>
  </si>
  <si>
    <t>Caravan</t>
  </si>
  <si>
    <t>ODY</t>
  </si>
  <si>
    <t>Odyssey</t>
  </si>
  <si>
    <t>PTC</t>
  </si>
  <si>
    <t>PT Cruiser</t>
  </si>
  <si>
    <t>SLV</t>
  </si>
  <si>
    <t>Silverado</t>
  </si>
  <si>
    <t>Camrey</t>
  </si>
  <si>
    <t>CMR</t>
  </si>
  <si>
    <t>Camero</t>
  </si>
  <si>
    <t>LOOKUP Tables</t>
  </si>
  <si>
    <t>HO01ODY040</t>
  </si>
  <si>
    <t>FD06FCS006</t>
  </si>
  <si>
    <t>GM09CMR014</t>
  </si>
  <si>
    <t>HO05ODY037</t>
  </si>
  <si>
    <t>Which driver has the greatest amount of miles?</t>
  </si>
  <si>
    <t>Which driver has the least amount of miles?</t>
  </si>
  <si>
    <t>Sum of Miles</t>
  </si>
  <si>
    <t>Sum of Profit</t>
  </si>
  <si>
    <t>Product</t>
  </si>
  <si>
    <t>Sales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</si>
</sst>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409]mmmmm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3AED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2" applyFont="1"/>
    <xf numFmtId="44" fontId="0" fillId="0" borderId="0" xfId="0" applyNumberFormat="1"/>
    <xf numFmtId="164" fontId="0" fillId="0" borderId="0" xfId="0" applyNumberFormat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44" fontId="0" fillId="5" borderId="0" xfId="2" applyFont="1" applyFill="1"/>
    <xf numFmtId="16" fontId="0" fillId="7" borderId="0" xfId="0" applyNumberFormat="1" applyFill="1"/>
    <xf numFmtId="44" fontId="0" fillId="7" borderId="0" xfId="0" applyNumberFormat="1" applyFill="1"/>
    <xf numFmtId="44" fontId="0" fillId="7" borderId="0" xfId="2" applyFont="1" applyFill="1"/>
    <xf numFmtId="44" fontId="0" fillId="6" borderId="0" xfId="2" applyFont="1" applyFill="1"/>
    <xf numFmtId="44" fontId="0" fillId="0" borderId="0" xfId="2" applyFont="1" applyFill="1"/>
    <xf numFmtId="44" fontId="0" fillId="2" borderId="0" xfId="0" applyNumberFormat="1" applyFill="1"/>
    <xf numFmtId="44" fontId="0" fillId="2" borderId="0" xfId="2" applyFont="1" applyFill="1"/>
    <xf numFmtId="0" fontId="0" fillId="0" borderId="0" xfId="0" applyAlignment="1">
      <alignment textRotation="90"/>
    </xf>
    <xf numFmtId="9" fontId="0" fillId="0" borderId="0" xfId="3" applyFont="1"/>
    <xf numFmtId="1" fontId="0" fillId="0" borderId="0" xfId="0" applyNumberFormat="1"/>
    <xf numFmtId="0" fontId="0" fillId="8" borderId="0" xfId="0" applyFill="1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wrapText="1"/>
    </xf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pivotButton="1" applyNumberFormat="1"/>
    <xf numFmtId="166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166" formatCode="[$-409]mmmmm;@"/>
    </dxf>
    <dxf>
      <numFmt numFmtId="166" formatCode="[$-409]mmmmm;@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409]mmmmm;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3AEDA"/>
      <color rgb="FFEFC4F3"/>
      <color rgb="FFF9CDFB"/>
      <color rgb="FFFFD2FF"/>
      <color rgb="FFFF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Gradebook!$H$5:$H$21</c:f>
              <c:numCache>
                <c:formatCode>0%</c:formatCode>
                <c:ptCount val="17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0.9</c:v>
                </c:pt>
                <c:pt idx="13">
                  <c:v>0.7</c:v>
                </c:pt>
                <c:pt idx="14">
                  <c:v>0.9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CB46-BB70-B914EA99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092927"/>
        <c:axId val="1286149536"/>
      </c:barChart>
      <c:catAx>
        <c:axId val="12730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49536"/>
        <c:crosses val="autoZero"/>
        <c:auto val="1"/>
        <c:lblAlgn val="ctr"/>
        <c:lblOffset val="100"/>
        <c:noMultiLvlLbl val="0"/>
      </c:catAx>
      <c:valAx>
        <c:axId val="1286149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Test</a:t>
                </a:r>
                <a:r>
                  <a:rPr lang="en-US" sz="1050" b="1" baseline="0"/>
                  <a:t> Score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Company Philosophy</a:t>
            </a:r>
            <a:r>
              <a:rPr lang="en-US" sz="2000" baseline="0"/>
              <a:t> Test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Gradebook!$I$5:$I$21</c:f>
              <c:numCache>
                <c:formatCode>0%</c:formatCode>
                <c:ptCount val="17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0.45</c:v>
                </c:pt>
                <c:pt idx="4">
                  <c:v>0.85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0.9</c:v>
                </c:pt>
                <c:pt idx="9">
                  <c:v>0.95</c:v>
                </c:pt>
                <c:pt idx="10">
                  <c:v>0.85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0.85</c:v>
                </c:pt>
                <c:pt idx="15">
                  <c:v>0.8</c:v>
                </c:pt>
                <c:pt idx="1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84D-BDF6-ECF2CAF2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2527"/>
        <c:axId val="1459322751"/>
      </c:barChart>
      <c:catAx>
        <c:axId val="145931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2751"/>
        <c:crosses val="autoZero"/>
        <c:auto val="1"/>
        <c:lblAlgn val="ctr"/>
        <c:lblOffset val="100"/>
        <c:noMultiLvlLbl val="0"/>
      </c:catAx>
      <c:valAx>
        <c:axId val="145932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Financial</a:t>
            </a:r>
            <a:r>
              <a:rPr lang="en-US" sz="2000" baseline="0"/>
              <a:t> Skills Test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Gradebook!$J$5:$J$21</c:f>
              <c:numCache>
                <c:formatCode>0%</c:formatCode>
                <c:ptCount val="17"/>
                <c:pt idx="0">
                  <c:v>0.92</c:v>
                </c:pt>
                <c:pt idx="1">
                  <c:v>0.92</c:v>
                </c:pt>
                <c:pt idx="2">
                  <c:v>0.84</c:v>
                </c:pt>
                <c:pt idx="3">
                  <c:v>0.82</c:v>
                </c:pt>
                <c:pt idx="4">
                  <c:v>0.88</c:v>
                </c:pt>
                <c:pt idx="5">
                  <c:v>0.9</c:v>
                </c:pt>
                <c:pt idx="6">
                  <c:v>0.96</c:v>
                </c:pt>
                <c:pt idx="7">
                  <c:v>0.78</c:v>
                </c:pt>
                <c:pt idx="8">
                  <c:v>0.95</c:v>
                </c:pt>
                <c:pt idx="9">
                  <c:v>1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0.48</c:v>
                </c:pt>
                <c:pt idx="15">
                  <c:v>0.7</c:v>
                </c:pt>
                <c:pt idx="1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9-5D47-9A67-59F35CEE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299423"/>
        <c:axId val="1212107663"/>
      </c:barChart>
      <c:catAx>
        <c:axId val="145529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07663"/>
        <c:crosses val="autoZero"/>
        <c:auto val="1"/>
        <c:lblAlgn val="ctr"/>
        <c:lblOffset val="100"/>
        <c:noMultiLvlLbl val="0"/>
      </c:catAx>
      <c:valAx>
        <c:axId val="1212107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  <a:r>
              <a:rPr lang="en-US" sz="1600" b="1" baseline="0"/>
              <a:t> Sales by Employee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05094951366373E-2"/>
              <c:y val="-9.29730374612264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59196795902242E-3"/>
              <c:y val="-4.37461226437604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768411301528487E-2"/>
              <c:y val="2.0389167263183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7209356183418252E-2"/>
              <c:y val="-2.33345263660224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5E-964B-8C2A-1791A567B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964B-8C2A-1791A567B1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5E-964B-8C2A-1791A567B1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964B-8C2A-1791A567B1F8}"/>
              </c:ext>
            </c:extLst>
          </c:dPt>
          <c:dLbls>
            <c:dLbl>
              <c:idx val="0"/>
              <c:layout>
                <c:manualLayout>
                  <c:x val="1.1005094951366373E-2"/>
                  <c:y val="-9.2973037461226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E-964B-8C2A-1791A567B1F8}"/>
                </c:ext>
              </c:extLst>
            </c:dLbl>
            <c:dLbl>
              <c:idx val="1"/>
              <c:layout>
                <c:manualLayout>
                  <c:x val="-1.9159196795902242E-3"/>
                  <c:y val="-4.3746122643760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E-964B-8C2A-1791A567B1F8}"/>
                </c:ext>
              </c:extLst>
            </c:dLbl>
            <c:dLbl>
              <c:idx val="2"/>
              <c:layout>
                <c:manualLayout>
                  <c:x val="2.4768411301528487E-2"/>
                  <c:y val="2.0389167263183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E-964B-8C2A-1791A567B1F8}"/>
                </c:ext>
              </c:extLst>
            </c:dLbl>
            <c:dLbl>
              <c:idx val="3"/>
              <c:layout>
                <c:manualLayout>
                  <c:x val="-3.7209356183418252E-2"/>
                  <c:y val="-2.333452636602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E-964B-8C2A-1791A567B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E-964B-8C2A-1791A567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3726398387053"/>
          <c:y val="0.33309019327129558"/>
          <c:w val="0.17499414216821513"/>
          <c:h val="0.3946984013361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Performance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Report'!$B$24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Report'!$A$25:$A$37</c:f>
              <c:strCache>
                <c:ptCount val="12"/>
                <c:pt idx="0">
                  <c:v>Jan</c:v>
                </c:pt>
                <c:pt idx="1">
                  <c:v>April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Aug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June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'Sales Report'!$B$25:$B$37</c:f>
              <c:numCache>
                <c:formatCode>_("$"* #,##0.00_);_("$"* \(#,##0.00\);_("$"* "-"??_);_(@_)</c:formatCode>
                <c:ptCount val="12"/>
                <c:pt idx="0">
                  <c:v>486.69999999999993</c:v>
                </c:pt>
                <c:pt idx="1">
                  <c:v>240.9</c:v>
                </c:pt>
                <c:pt idx="2">
                  <c:v>365.7</c:v>
                </c:pt>
                <c:pt idx="3">
                  <c:v>639.79999999999995</c:v>
                </c:pt>
                <c:pt idx="4">
                  <c:v>146.70000000000002</c:v>
                </c:pt>
                <c:pt idx="5">
                  <c:v>935.40000000000009</c:v>
                </c:pt>
                <c:pt idx="6">
                  <c:v>477.1</c:v>
                </c:pt>
                <c:pt idx="7">
                  <c:v>519.30000000000007</c:v>
                </c:pt>
                <c:pt idx="8">
                  <c:v>346.1</c:v>
                </c:pt>
                <c:pt idx="9">
                  <c:v>163.60000000000002</c:v>
                </c:pt>
                <c:pt idx="10">
                  <c:v>1466.2</c:v>
                </c:pt>
                <c:pt idx="11">
                  <c:v>569.20000000000005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7-0B4C-971D-307B04B6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02463"/>
        <c:axId val="322891983"/>
      </c:lineChart>
      <c:catAx>
        <c:axId val="32290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91983"/>
        <c:crosses val="autoZero"/>
        <c:auto val="1"/>
        <c:lblAlgn val="ctr"/>
        <c:lblOffset val="100"/>
        <c:noMultiLvlLbl val="0"/>
      </c:catAx>
      <c:valAx>
        <c:axId val="3228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Profit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0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Monthly</a:t>
            </a:r>
            <a:r>
              <a:rPr lang="en-US" sz="1800" baseline="0"/>
              <a:t> </a:t>
            </a:r>
            <a:r>
              <a:rPr lang="en-US" sz="1800"/>
              <a:t>Total Sales</a:t>
            </a:r>
            <a:r>
              <a:rPr lang="en-US" sz="1800" baseline="0"/>
              <a:t> ($) of Each Product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Report'!$B$48:$B$49</c:f>
              <c:strCache>
                <c:ptCount val="1"/>
                <c:pt idx="0">
                  <c:v>1 Gal Muratic 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Report'!$B$50:$B$62</c:f>
              <c:numCache>
                <c:formatCode>_("$"* #,##0.00_);_("$"* \(#,##0.00\);_("$"* "-"??_);_(@_)</c:formatCode>
                <c:ptCount val="12"/>
                <c:pt idx="0">
                  <c:v>7</c:v>
                </c:pt>
                <c:pt idx="1">
                  <c:v>7</c:v>
                </c:pt>
                <c:pt idx="5">
                  <c:v>7</c:v>
                </c:pt>
                <c:pt idx="7">
                  <c:v>28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E744-B2A9-A6C8C23AF2DC}"/>
            </c:ext>
          </c:extLst>
        </c:ser>
        <c:ser>
          <c:idx val="1"/>
          <c:order val="1"/>
          <c:tx>
            <c:strRef>
              <c:f>'Sales Report'!$C$48:$C$49</c:f>
              <c:strCache>
                <c:ptCount val="1"/>
                <c:pt idx="0">
                  <c:v>5 Gal Chlorine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Report'!$C$50:$C$62</c:f>
              <c:numCache>
                <c:formatCode>_("$"* #,##0.00_);_("$"* \(#,##0.00\);_("$"* "-"??_);_(@_)</c:formatCode>
                <c:ptCount val="12"/>
                <c:pt idx="2">
                  <c:v>154</c:v>
                </c:pt>
                <c:pt idx="3">
                  <c:v>77</c:v>
                </c:pt>
                <c:pt idx="4">
                  <c:v>77</c:v>
                </c:pt>
                <c:pt idx="6">
                  <c:v>231</c:v>
                </c:pt>
                <c:pt idx="7">
                  <c:v>77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1-E744-B2A9-A6C8C23AF2DC}"/>
            </c:ext>
          </c:extLst>
        </c:ser>
        <c:ser>
          <c:idx val="2"/>
          <c:order val="2"/>
          <c:tx>
            <c:strRef>
              <c:f>'Sales Report'!$D$48:$D$49</c:f>
              <c:strCache>
                <c:ptCount val="1"/>
                <c:pt idx="0">
                  <c:v>8 ft Hose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Report'!$D$50:$D$62</c:f>
              <c:numCache>
                <c:formatCode>_("$"* #,##0.00_);_("$"* \(#,##0.00\);_("$"* "-"??_);_(@_)</c:formatCode>
                <c:ptCount val="12"/>
                <c:pt idx="0">
                  <c:v>18.399999999999999</c:v>
                </c:pt>
                <c:pt idx="1">
                  <c:v>27.599999999999998</c:v>
                </c:pt>
                <c:pt idx="2">
                  <c:v>36.799999999999997</c:v>
                </c:pt>
                <c:pt idx="3">
                  <c:v>18.399999999999999</c:v>
                </c:pt>
                <c:pt idx="4">
                  <c:v>36.799999999999997</c:v>
                </c:pt>
                <c:pt idx="5">
                  <c:v>27.599999999999998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1-E744-B2A9-A6C8C23AF2DC}"/>
            </c:ext>
          </c:extLst>
        </c:ser>
        <c:ser>
          <c:idx val="3"/>
          <c:order val="3"/>
          <c:tx>
            <c:strRef>
              <c:f>'Sales Report'!$E$48:$E$49</c:f>
              <c:strCache>
                <c:ptCount val="1"/>
                <c:pt idx="0">
                  <c:v>Algea Killer 8 oz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Report'!$E$50:$E$62</c:f>
              <c:numCache>
                <c:formatCode>_("$"* #,##0.00_);_("$"* \(#,##0.00\);_("$"* "-"??_);_(@_)</c:formatCode>
                <c:ptCount val="12"/>
                <c:pt idx="1">
                  <c:v>28</c:v>
                </c:pt>
                <c:pt idx="2">
                  <c:v>14</c:v>
                </c:pt>
                <c:pt idx="3">
                  <c:v>56</c:v>
                </c:pt>
                <c:pt idx="4">
                  <c:v>14</c:v>
                </c:pt>
                <c:pt idx="5">
                  <c:v>84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1-E744-B2A9-A6C8C23AF2DC}"/>
            </c:ext>
          </c:extLst>
        </c:ser>
        <c:ser>
          <c:idx val="4"/>
          <c:order val="4"/>
          <c:tx>
            <c:strRef>
              <c:f>'Sales Report'!$F$48:$F$49</c:f>
              <c:strCache>
                <c:ptCount val="1"/>
                <c:pt idx="0">
                  <c:v>AutoVac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Report'!$F$50:$F$62</c:f>
              <c:numCache>
                <c:formatCode>_("$"* #,##0.00_);_("$"* \(#,##0.00\);_("$"* "-"??_);_(@_)</c:formatCode>
                <c:ptCount val="12"/>
                <c:pt idx="1">
                  <c:v>124</c:v>
                </c:pt>
                <c:pt idx="2">
                  <c:v>124</c:v>
                </c:pt>
                <c:pt idx="3">
                  <c:v>248</c:v>
                </c:pt>
                <c:pt idx="6">
                  <c:v>496</c:v>
                </c:pt>
                <c:pt idx="7">
                  <c:v>248</c:v>
                </c:pt>
                <c:pt idx="8">
                  <c:v>248</c:v>
                </c:pt>
                <c:pt idx="9">
                  <c:v>372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1-E744-B2A9-A6C8C23AF2DC}"/>
            </c:ext>
          </c:extLst>
        </c:ser>
        <c:ser>
          <c:idx val="5"/>
          <c:order val="5"/>
          <c:tx>
            <c:strRef>
              <c:f>'Sales Report'!$G$48:$G$49</c:f>
              <c:strCache>
                <c:ptCount val="1"/>
                <c:pt idx="0">
                  <c:v>Chlorine Test Kit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Report'!$G$50:$G$62</c:f>
              <c:numCache>
                <c:formatCode>_("$"* #,##0.00_);_("$"* \(#,##0.00\);_("$"* "-"??_);_(@_)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8</c:v>
                </c:pt>
                <c:pt idx="3">
                  <c:v>8</c:v>
                </c:pt>
                <c:pt idx="4">
                  <c:v>56</c:v>
                </c:pt>
                <c:pt idx="5">
                  <c:v>24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51-E744-B2A9-A6C8C23AF2DC}"/>
            </c:ext>
          </c:extLst>
        </c:ser>
        <c:ser>
          <c:idx val="6"/>
          <c:order val="6"/>
          <c:tx>
            <c:strRef>
              <c:f>'Sales Report'!$H$48:$H$49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Report'!$H$50:$H$62</c:f>
              <c:numCache>
                <c:formatCode>_("$"* #,##0.00_);_("$"* \(#,##0.00\);_("$"* "-"??_);_(@_)</c:formatCode>
                <c:ptCount val="12"/>
                <c:pt idx="0">
                  <c:v>81.5</c:v>
                </c:pt>
                <c:pt idx="1">
                  <c:v>65.2</c:v>
                </c:pt>
                <c:pt idx="2">
                  <c:v>32.6</c:v>
                </c:pt>
                <c:pt idx="3">
                  <c:v>16.3</c:v>
                </c:pt>
                <c:pt idx="4">
                  <c:v>65.2</c:v>
                </c:pt>
                <c:pt idx="5">
                  <c:v>81.5</c:v>
                </c:pt>
                <c:pt idx="6">
                  <c:v>48.900000000000006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51-E744-B2A9-A6C8C23AF2DC}"/>
            </c:ext>
          </c:extLst>
        </c:ser>
        <c:ser>
          <c:idx val="7"/>
          <c:order val="7"/>
          <c:tx>
            <c:strRef>
              <c:f>'Sales Report'!$I$48:$I$49</c:f>
              <c:strCache>
                <c:ptCount val="1"/>
                <c:pt idx="0">
                  <c:v>Pool Cover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Report'!$I$50:$I$62</c:f>
              <c:numCache>
                <c:formatCode>_("$"* #,##0.00_);_("$"* \(#,##0.00\);_("$"* "-"??_);_(@_)</c:formatCode>
                <c:ptCount val="12"/>
                <c:pt idx="0">
                  <c:v>196.8</c:v>
                </c:pt>
                <c:pt idx="1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492</c:v>
                </c:pt>
                <c:pt idx="7">
                  <c:v>393.6</c:v>
                </c:pt>
                <c:pt idx="8">
                  <c:v>196.8</c:v>
                </c:pt>
                <c:pt idx="9">
                  <c:v>98.4</c:v>
                </c:pt>
                <c:pt idx="10">
                  <c:v>295.20000000000005</c:v>
                </c:pt>
                <c:pt idx="1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51-E744-B2A9-A6C8C23AF2DC}"/>
            </c:ext>
          </c:extLst>
        </c:ser>
        <c:ser>
          <c:idx val="8"/>
          <c:order val="8"/>
          <c:tx>
            <c:strRef>
              <c:f>'Sales Report'!$J$48:$J$49</c:f>
              <c:strCache>
                <c:ptCount val="1"/>
                <c:pt idx="0">
                  <c:v>Skimmer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Report'!$J$50:$J$62</c:f>
              <c:numCache>
                <c:formatCode>_("$"* #,##0.00_);_("$"* \(#,##0.00\);_("$"* "-"??_);_(@_)</c:formatCode>
                <c:ptCount val="12"/>
                <c:pt idx="0">
                  <c:v>87</c:v>
                </c:pt>
                <c:pt idx="1">
                  <c:v>87</c:v>
                </c:pt>
                <c:pt idx="3">
                  <c:v>87</c:v>
                </c:pt>
                <c:pt idx="5">
                  <c:v>87</c:v>
                </c:pt>
                <c:pt idx="6">
                  <c:v>174</c:v>
                </c:pt>
                <c:pt idx="7">
                  <c:v>261</c:v>
                </c:pt>
                <c:pt idx="8">
                  <c:v>87</c:v>
                </c:pt>
                <c:pt idx="9">
                  <c:v>174</c:v>
                </c:pt>
                <c:pt idx="10">
                  <c:v>87</c:v>
                </c:pt>
                <c:pt idx="1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51-E744-B2A9-A6C8C23AF2DC}"/>
            </c:ext>
          </c:extLst>
        </c:ser>
        <c:ser>
          <c:idx val="9"/>
          <c:order val="9"/>
          <c:tx>
            <c:strRef>
              <c:f>'Sales Report'!$K$48:$K$49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Report'!$K$50:$K$62</c:f>
              <c:numCache>
                <c:formatCode>_("$"* #,##0.00_);_("$"* \(#,##0.00\);_("$"* "-"??_);_(@_)</c:formatCode>
                <c:ptCount val="12"/>
                <c:pt idx="0">
                  <c:v>1004</c:v>
                </c:pt>
                <c:pt idx="1">
                  <c:v>502</c:v>
                </c:pt>
                <c:pt idx="2">
                  <c:v>1506</c:v>
                </c:pt>
                <c:pt idx="6">
                  <c:v>2510</c:v>
                </c:pt>
                <c:pt idx="7">
                  <c:v>1506</c:v>
                </c:pt>
                <c:pt idx="8">
                  <c:v>1004</c:v>
                </c:pt>
                <c:pt idx="9">
                  <c:v>502</c:v>
                </c:pt>
                <c:pt idx="10">
                  <c:v>1004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51-E744-B2A9-A6C8C23A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722607"/>
        <c:axId val="1264724607"/>
      </c:barChart>
      <c:catAx>
        <c:axId val="126472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24607"/>
        <c:crosses val="autoZero"/>
        <c:auto val="1"/>
        <c:lblAlgn val="ctr"/>
        <c:lblOffset val="100"/>
        <c:noMultiLvlLbl val="0"/>
      </c:catAx>
      <c:valAx>
        <c:axId val="126472460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Sum</a:t>
                </a:r>
                <a:r>
                  <a:rPr lang="en-US" sz="1100" b="1" baseline="0"/>
                  <a:t> of Sales ($)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38180095909048"/>
          <c:y val="0.34326259217597799"/>
          <c:w val="8.7640755431886805E-2"/>
          <c:h val="0.3077612438275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Relationship Between Car Age and Miles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Inventory'!$G$2:$G$70</c:f>
              <c:numCache>
                <c:formatCode>General</c:formatCode>
                <c:ptCount val="69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Inventory'!$H$2:$H$70</c:f>
              <c:numCache>
                <c:formatCode>_(* #,##0.00_);_(* \(#,##0.00\);_(* "-"??_);_(@_)</c:formatCode>
                <c:ptCount val="69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3-FE41-B00A-8FD0D2F6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50943"/>
        <c:axId val="321964847"/>
      </c:scatterChart>
      <c:valAx>
        <c:axId val="32235094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</a:t>
                </a:r>
                <a:r>
                  <a:rPr lang="en-US" sz="1050" b="1" baseline="0"/>
                  <a:t> of Car (Years)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4847"/>
        <c:crosses val="autoZero"/>
        <c:crossBetween val="midCat"/>
      </c:valAx>
      <c:valAx>
        <c:axId val="3219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Projects.xlsx]Car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Miles Driven by Each Driver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Report'!$A$4:$A$21</c:f>
              <c:strCache>
                <c:ptCount val="17"/>
                <c:pt idx="0">
                  <c:v>Yousef</c:v>
                </c:pt>
                <c:pt idx="1">
                  <c:v>Praulty</c:v>
                </c:pt>
                <c:pt idx="2">
                  <c:v>Torrens</c:v>
                </c:pt>
                <c:pt idx="3">
                  <c:v>McCall</c:v>
                </c:pt>
                <c:pt idx="4">
                  <c:v>Lyon</c:v>
                </c:pt>
                <c:pt idx="5">
                  <c:v>Vizzini</c:v>
                </c:pt>
                <c:pt idx="6">
                  <c:v>Hulinski</c:v>
                </c:pt>
                <c:pt idx="7">
                  <c:v>Rodriguez</c:v>
                </c:pt>
                <c:pt idx="8">
                  <c:v>Santos</c:v>
                </c:pt>
                <c:pt idx="9">
                  <c:v>Howard</c:v>
                </c:pt>
                <c:pt idx="10">
                  <c:v>Bard</c:v>
                </c:pt>
                <c:pt idx="11">
                  <c:v>Chan</c:v>
                </c:pt>
                <c:pt idx="12">
                  <c:v>Ewenty</c:v>
                </c:pt>
                <c:pt idx="13">
                  <c:v>Swartz</c:v>
                </c:pt>
                <c:pt idx="14">
                  <c:v>Gaul</c:v>
                </c:pt>
                <c:pt idx="15">
                  <c:v>Jones</c:v>
                </c:pt>
                <c:pt idx="16">
                  <c:v>Smith</c:v>
                </c:pt>
              </c:strCache>
            </c:strRef>
          </c:cat>
          <c:val>
            <c:numRef>
              <c:f>'Car Report'!$B$4:$B$21</c:f>
              <c:numCache>
                <c:formatCode>_(* #,##0.00_);_(* \(#,##0.00\);_(* "-"??_);_(@_)</c:formatCode>
                <c:ptCount val="17"/>
                <c:pt idx="0">
                  <c:v>19341.7</c:v>
                </c:pt>
                <c:pt idx="1">
                  <c:v>65315</c:v>
                </c:pt>
                <c:pt idx="2">
                  <c:v>65964.899999999994</c:v>
                </c:pt>
                <c:pt idx="3">
                  <c:v>70964.899999999994</c:v>
                </c:pt>
                <c:pt idx="4">
                  <c:v>127731.3</c:v>
                </c:pt>
                <c:pt idx="5">
                  <c:v>130601.59999999999</c:v>
                </c:pt>
                <c:pt idx="6">
                  <c:v>135078.20000000001</c:v>
                </c:pt>
                <c:pt idx="7">
                  <c:v>138561.5</c:v>
                </c:pt>
                <c:pt idx="8">
                  <c:v>141229.4</c:v>
                </c:pt>
                <c:pt idx="9">
                  <c:v>143640.70000000001</c:v>
                </c:pt>
                <c:pt idx="10">
                  <c:v>144647.69999999998</c:v>
                </c:pt>
                <c:pt idx="11">
                  <c:v>150656.40000000002</c:v>
                </c:pt>
                <c:pt idx="12">
                  <c:v>154427.9</c:v>
                </c:pt>
                <c:pt idx="13">
                  <c:v>177713.9</c:v>
                </c:pt>
                <c:pt idx="14">
                  <c:v>179986</c:v>
                </c:pt>
                <c:pt idx="15">
                  <c:v>184693.8</c:v>
                </c:pt>
                <c:pt idx="16">
                  <c:v>305432.40000000002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E-B340-9F09-935778CA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992800"/>
        <c:axId val="1382994528"/>
      </c:barChart>
      <c:catAx>
        <c:axId val="13829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Driver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4528"/>
        <c:crosses val="autoZero"/>
        <c:auto val="1"/>
        <c:lblAlgn val="ctr"/>
        <c:lblOffset val="100"/>
        <c:noMultiLvlLbl val="0"/>
      </c:catAx>
      <c:valAx>
        <c:axId val="13829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139700</xdr:rowOff>
    </xdr:from>
    <xdr:to>
      <xdr:col>21</xdr:col>
      <xdr:colOff>609600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F5B39-CCBE-70BF-9176-B6868699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13</xdr:row>
      <xdr:rowOff>190500</xdr:rowOff>
    </xdr:from>
    <xdr:to>
      <xdr:col>21</xdr:col>
      <xdr:colOff>596900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D1625-720C-06CC-1B2E-42315ECA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450850</xdr:colOff>
      <xdr:row>36</xdr:row>
      <xdr:rowOff>101600</xdr:rowOff>
    </xdr:from>
    <xdr:to>
      <xdr:col>21</xdr:col>
      <xdr:colOff>558800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C3BCF-661D-E597-2DE2-65B0AB95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25400</xdr:rowOff>
    </xdr:from>
    <xdr:to>
      <xdr:col>11</xdr:col>
      <xdr:colOff>723900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FC165-7CD4-90BE-A53E-8F39E608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23</xdr:row>
      <xdr:rowOff>152400</xdr:rowOff>
    </xdr:from>
    <xdr:to>
      <xdr:col>11</xdr:col>
      <xdr:colOff>723900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38E8B-AE8D-1B09-A786-F7D81CE6C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63</xdr:row>
      <xdr:rowOff>76200</xdr:rowOff>
    </xdr:from>
    <xdr:to>
      <xdr:col>14</xdr:col>
      <xdr:colOff>38100</xdr:colOff>
      <xdr:row>102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118B1-E799-1150-E82A-DE1E5A07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2</xdr:row>
      <xdr:rowOff>0</xdr:rowOff>
    </xdr:from>
    <xdr:to>
      <xdr:col>23</xdr:col>
      <xdr:colOff>393700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2BE9C-E2F3-98A5-BB9A-4C0EEF2E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11</xdr:col>
      <xdr:colOff>342900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A2455-F365-DE50-2637-02063FEA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19.043891550929" createdVersion="8" refreshedVersion="8" minRefreshableVersion="3" recordCount="171" xr:uid="{7CC47AB0-6751-7E4A-BE07-14BA9C462634}">
  <cacheSource type="worksheet">
    <worksheetSource ref="A3:K174" sheet="Sales Dashboard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19.075525925924" createdVersion="8" refreshedVersion="8" minRefreshableVersion="3" recordCount="52" xr:uid="{F333D49C-308B-9E42-A770-4D1C798DD43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20.835660300923" createdVersion="8" refreshedVersion="8" minRefreshableVersion="3" recordCount="171" xr:uid="{EDF1833F-B4C4-3E45-914E-42F2B86B9CF4}">
  <cacheSource type="worksheet">
    <worksheetSource name="Table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24"/>
    <n v="82374"/>
    <n v="3432.25"/>
    <s v="White"/>
    <x v="9"/>
    <n v="75000"/>
    <s v="No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y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y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y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yundai"/>
    <s v="ELA"/>
    <s v="Elantra"/>
    <s v="13"/>
    <n v="10"/>
    <n v="22188.5"/>
    <n v="2218.85"/>
    <s v="Blue"/>
    <x v="4"/>
    <n v="100000"/>
    <s v="Yes"/>
    <s v="HY13ELABLU0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x v="0"/>
    <n v="58.3"/>
    <n v="98.4"/>
    <x v="0"/>
    <n v="8.0200000000000014"/>
    <s v="Chalie"/>
    <s v="Barns"/>
    <s v="NM"/>
  </r>
  <r>
    <x v="0"/>
    <n v="1002"/>
    <n v="2877"/>
    <x v="1"/>
    <n v="11.4"/>
    <n v="16.3"/>
    <x v="1"/>
    <n v="0.49000000000000005"/>
    <s v="Juan"/>
    <s v="Hernandez"/>
    <s v="CA"/>
  </r>
  <r>
    <x v="0"/>
    <n v="1003"/>
    <n v="2499"/>
    <x v="2"/>
    <n v="6.2"/>
    <n v="9.1999999999999993"/>
    <x v="2"/>
    <n v="0.29999999999999993"/>
    <s v="Doug"/>
    <s v="Smith"/>
    <s v="AZ"/>
  </r>
  <r>
    <x v="0"/>
    <n v="1004"/>
    <n v="8722"/>
    <x v="3"/>
    <n v="344"/>
    <n v="502"/>
    <x v="3"/>
    <n v="31.6"/>
    <s v="Chalie"/>
    <s v="Barns"/>
    <s v="AZ"/>
  </r>
  <r>
    <x v="0"/>
    <n v="1005"/>
    <n v="1109"/>
    <x v="4"/>
    <n v="3"/>
    <n v="8"/>
    <x v="4"/>
    <n v="0.5"/>
    <s v="Doug"/>
    <s v="Smith"/>
    <s v="AZ"/>
  </r>
  <r>
    <x v="0"/>
    <n v="1006"/>
    <n v="9822"/>
    <x v="0"/>
    <n v="58.3"/>
    <n v="98.4"/>
    <x v="0"/>
    <n v="8.0200000000000014"/>
    <s v="Doug"/>
    <s v="Smith"/>
    <s v="AZ"/>
  </r>
  <r>
    <x v="0"/>
    <n v="1007"/>
    <n v="1109"/>
    <x v="4"/>
    <n v="3"/>
    <n v="8"/>
    <x v="4"/>
    <n v="0.5"/>
    <s v="Hellen"/>
    <s v="Johnson"/>
    <s v="NM"/>
  </r>
  <r>
    <x v="0"/>
    <n v="1008"/>
    <n v="2877"/>
    <x v="1"/>
    <n v="11.4"/>
    <n v="16.3"/>
    <x v="1"/>
    <n v="0.49000000000000005"/>
    <s v="Doug"/>
    <s v="Smith"/>
    <s v="NM"/>
  </r>
  <r>
    <x v="0"/>
    <n v="1009"/>
    <n v="1109"/>
    <x v="4"/>
    <n v="3"/>
    <n v="8"/>
    <x v="4"/>
    <n v="0.5"/>
    <s v="Doug"/>
    <s v="Smith"/>
    <s v="AZ"/>
  </r>
  <r>
    <x v="0"/>
    <n v="1010"/>
    <n v="2877"/>
    <x v="1"/>
    <n v="11.4"/>
    <n v="16.3"/>
    <x v="1"/>
    <n v="0.49000000000000005"/>
    <s v="Juan"/>
    <s v="Hernandez"/>
    <s v="CO"/>
  </r>
  <r>
    <x v="0"/>
    <n v="1011"/>
    <n v="2877"/>
    <x v="1"/>
    <n v="11.4"/>
    <n v="16.3"/>
    <x v="1"/>
    <n v="0.49000000000000005"/>
    <s v="Juan"/>
    <s v="Hernandez"/>
    <s v="AZ"/>
  </r>
  <r>
    <x v="0"/>
    <n v="1012"/>
    <n v="4421"/>
    <x v="5"/>
    <n v="45"/>
    <n v="87"/>
    <x v="5"/>
    <n v="8.4"/>
    <s v="Doug"/>
    <s v="Smith"/>
    <s v="NM"/>
  </r>
  <r>
    <x v="0"/>
    <n v="1013"/>
    <n v="9212"/>
    <x v="6"/>
    <n v="4"/>
    <n v="7"/>
    <x v="6"/>
    <n v="0.30000000000000004"/>
    <s v="Hellen"/>
    <s v="Johnson"/>
    <s v="CO"/>
  </r>
  <r>
    <x v="0"/>
    <n v="1014"/>
    <n v="8722"/>
    <x v="3"/>
    <n v="344"/>
    <n v="502"/>
    <x v="3"/>
    <n v="31.6"/>
    <s v="Chalie"/>
    <s v="Barns"/>
    <s v="CA"/>
  </r>
  <r>
    <x v="0"/>
    <n v="1015"/>
    <n v="2877"/>
    <x v="1"/>
    <n v="11.4"/>
    <n v="16.3"/>
    <x v="1"/>
    <n v="0.49000000000000005"/>
    <s v="Hellen"/>
    <s v="Johnson"/>
    <s v="AZ"/>
  </r>
  <r>
    <x v="0"/>
    <n v="1016"/>
    <n v="2499"/>
    <x v="2"/>
    <n v="6.2"/>
    <n v="9.1999999999999993"/>
    <x v="2"/>
    <n v="0.29999999999999993"/>
    <s v="Doug"/>
    <s v="Smith"/>
    <s v="CA"/>
  </r>
  <r>
    <x v="1"/>
    <n v="1017"/>
    <n v="2242"/>
    <x v="7"/>
    <n v="60"/>
    <n v="124"/>
    <x v="7"/>
    <n v="12.8"/>
    <s v="Juan"/>
    <s v="Hernandez"/>
    <s v="NM"/>
  </r>
  <r>
    <x v="1"/>
    <n v="1018"/>
    <n v="1109"/>
    <x v="4"/>
    <n v="3"/>
    <n v="8"/>
    <x v="4"/>
    <n v="0.5"/>
    <s v="Doug"/>
    <s v="Smith"/>
    <s v="CA"/>
  </r>
  <r>
    <x v="1"/>
    <n v="1019"/>
    <n v="2499"/>
    <x v="2"/>
    <n v="6.2"/>
    <n v="9.1999999999999993"/>
    <x v="2"/>
    <n v="0.29999999999999993"/>
    <s v="Doug"/>
    <s v="Smith"/>
    <s v="CO"/>
  </r>
  <r>
    <x v="1"/>
    <n v="1020"/>
    <n v="2499"/>
    <x v="2"/>
    <n v="6.2"/>
    <n v="9.1999999999999993"/>
    <x v="2"/>
    <n v="0.29999999999999993"/>
    <s v="Doug"/>
    <s v="Smith"/>
    <s v="NV"/>
  </r>
  <r>
    <x v="1"/>
    <n v="1021"/>
    <n v="1109"/>
    <x v="4"/>
    <n v="3"/>
    <n v="8"/>
    <x v="4"/>
    <n v="0.5"/>
    <s v="Juan"/>
    <s v="Hernandez"/>
    <s v="CO"/>
  </r>
  <r>
    <x v="1"/>
    <n v="1022"/>
    <n v="2877"/>
    <x v="1"/>
    <n v="11.4"/>
    <n v="16.3"/>
    <x v="1"/>
    <n v="0.49000000000000005"/>
    <s v="Doug"/>
    <s v="Smith"/>
    <s v="UT"/>
  </r>
  <r>
    <x v="1"/>
    <n v="1023"/>
    <n v="1109"/>
    <x v="4"/>
    <n v="3"/>
    <n v="8"/>
    <x v="4"/>
    <n v="0.5"/>
    <s v="Hellen"/>
    <s v="Johnson"/>
    <s v="NM"/>
  </r>
  <r>
    <x v="1"/>
    <n v="1024"/>
    <n v="9212"/>
    <x v="6"/>
    <n v="4"/>
    <n v="7"/>
    <x v="6"/>
    <n v="0.30000000000000004"/>
    <s v="Juan"/>
    <s v="Hernandez"/>
    <s v="UT"/>
  </r>
  <r>
    <x v="1"/>
    <n v="1025"/>
    <n v="2877"/>
    <x v="1"/>
    <n v="11.4"/>
    <n v="16.3"/>
    <x v="1"/>
    <n v="0.49000000000000005"/>
    <s v="Hellen"/>
    <s v="Johnson"/>
    <s v="NV"/>
  </r>
  <r>
    <x v="1"/>
    <n v="1026"/>
    <n v="6119"/>
    <x v="8"/>
    <n v="9"/>
    <n v="14"/>
    <x v="4"/>
    <n v="0.5"/>
    <s v="Hellen"/>
    <s v="Johnson"/>
    <s v="NM"/>
  </r>
  <r>
    <x v="1"/>
    <n v="1027"/>
    <n v="6119"/>
    <x v="8"/>
    <n v="9"/>
    <n v="14"/>
    <x v="4"/>
    <n v="0.5"/>
    <s v="Chalie"/>
    <s v="Barns"/>
    <s v="NV"/>
  </r>
  <r>
    <x v="1"/>
    <n v="1028"/>
    <n v="8722"/>
    <x v="3"/>
    <n v="344"/>
    <n v="502"/>
    <x v="3"/>
    <n v="31.6"/>
    <s v="Chalie"/>
    <s v="Barns"/>
    <s v="AZ"/>
  </r>
  <r>
    <x v="1"/>
    <n v="1029"/>
    <n v="2499"/>
    <x v="2"/>
    <n v="6.2"/>
    <n v="9.1999999999999993"/>
    <x v="2"/>
    <n v="0.29999999999999993"/>
    <s v="Juan"/>
    <s v="Hernandez"/>
    <s v="AZ"/>
  </r>
  <r>
    <x v="1"/>
    <n v="1030"/>
    <n v="4421"/>
    <x v="5"/>
    <n v="45"/>
    <n v="87"/>
    <x v="5"/>
    <n v="8.4"/>
    <s v="Juan"/>
    <s v="Hernandez"/>
    <s v="NV"/>
  </r>
  <r>
    <x v="1"/>
    <n v="1031"/>
    <n v="1109"/>
    <x v="4"/>
    <n v="3"/>
    <n v="8"/>
    <x v="4"/>
    <n v="0.5"/>
    <s v="Juan"/>
    <s v="Hernandez"/>
    <s v="CA"/>
  </r>
  <r>
    <x v="1"/>
    <n v="1032"/>
    <n v="2877"/>
    <x v="1"/>
    <n v="11.4"/>
    <n v="16.3"/>
    <x v="1"/>
    <n v="0.49000000000000005"/>
    <s v="Chalie"/>
    <s v="Barns"/>
    <s v="AZ"/>
  </r>
  <r>
    <x v="1"/>
    <n v="1033"/>
    <n v="9822"/>
    <x v="0"/>
    <n v="58.3"/>
    <n v="98.4"/>
    <x v="0"/>
    <n v="8.0200000000000014"/>
    <s v="Juan"/>
    <s v="Hernandez"/>
    <s v="CA"/>
  </r>
  <r>
    <x v="1"/>
    <n v="1034"/>
    <n v="2877"/>
    <x v="1"/>
    <n v="11.4"/>
    <n v="16.3"/>
    <x v="1"/>
    <n v="0.49000000000000005"/>
    <s v="Juan"/>
    <s v="Hernandez"/>
    <s v="CO"/>
  </r>
  <r>
    <x v="2"/>
    <n v="1035"/>
    <n v="2499"/>
    <x v="2"/>
    <n v="6.2"/>
    <n v="9.1999999999999993"/>
    <x v="2"/>
    <n v="0.29999999999999993"/>
    <s v="Hellen"/>
    <s v="Johnson"/>
    <s v="CA"/>
  </r>
  <r>
    <x v="2"/>
    <n v="1036"/>
    <n v="2499"/>
    <x v="2"/>
    <n v="6.2"/>
    <n v="9.1999999999999993"/>
    <x v="2"/>
    <n v="0.29999999999999993"/>
    <s v="Juan"/>
    <s v="Hernandez"/>
    <s v="NV"/>
  </r>
  <r>
    <x v="2"/>
    <n v="1037"/>
    <n v="6622"/>
    <x v="9"/>
    <n v="42"/>
    <n v="77"/>
    <x v="8"/>
    <n v="7"/>
    <s v="Juan"/>
    <s v="Hernandez"/>
    <s v="NV"/>
  </r>
  <r>
    <x v="2"/>
    <n v="1038"/>
    <n v="2499"/>
    <x v="2"/>
    <n v="6.2"/>
    <n v="9.1999999999999993"/>
    <x v="2"/>
    <n v="0.29999999999999993"/>
    <s v="Juan"/>
    <s v="Hernandez"/>
    <s v="NV"/>
  </r>
  <r>
    <x v="2"/>
    <n v="1039"/>
    <n v="2877"/>
    <x v="1"/>
    <n v="11.4"/>
    <n v="16.3"/>
    <x v="1"/>
    <n v="0.49000000000000005"/>
    <s v="Juan"/>
    <s v="Hernandez"/>
    <s v="CA"/>
  </r>
  <r>
    <x v="2"/>
    <n v="1040"/>
    <n v="1109"/>
    <x v="4"/>
    <n v="3"/>
    <n v="8"/>
    <x v="4"/>
    <n v="0.5"/>
    <s v="Juan"/>
    <s v="Hernandez"/>
    <s v="AZ"/>
  </r>
  <r>
    <x v="2"/>
    <n v="1041"/>
    <n v="2499"/>
    <x v="2"/>
    <n v="6.2"/>
    <n v="9.1999999999999993"/>
    <x v="2"/>
    <n v="0.29999999999999993"/>
    <s v="Chalie"/>
    <s v="Barns"/>
    <s v="NM"/>
  </r>
  <r>
    <x v="2"/>
    <n v="1042"/>
    <n v="8722"/>
    <x v="3"/>
    <n v="344"/>
    <n v="502"/>
    <x v="3"/>
    <n v="31.6"/>
    <s v="Doug"/>
    <s v="Smith"/>
    <s v="NM"/>
  </r>
  <r>
    <x v="2"/>
    <n v="1043"/>
    <n v="2242"/>
    <x v="7"/>
    <n v="60"/>
    <n v="124"/>
    <x v="7"/>
    <n v="12.8"/>
    <s v="Doug"/>
    <s v="Smith"/>
    <s v="CA"/>
  </r>
  <r>
    <x v="2"/>
    <n v="1044"/>
    <n v="2877"/>
    <x v="1"/>
    <n v="11.4"/>
    <n v="16.3"/>
    <x v="1"/>
    <n v="0.49000000000000005"/>
    <s v="Doug"/>
    <s v="Smith"/>
    <s v="CA"/>
  </r>
  <r>
    <x v="2"/>
    <n v="1045"/>
    <n v="8722"/>
    <x v="3"/>
    <n v="344"/>
    <n v="502"/>
    <x v="3"/>
    <n v="31.6"/>
    <s v="Hellen"/>
    <s v="Johnson"/>
    <s v="AZ"/>
  </r>
  <r>
    <x v="2"/>
    <n v="1046"/>
    <n v="6119"/>
    <x v="8"/>
    <n v="9"/>
    <n v="14"/>
    <x v="4"/>
    <n v="0.5"/>
    <s v="Juan"/>
    <s v="Hernandez"/>
    <s v="UT"/>
  </r>
  <r>
    <x v="2"/>
    <n v="1047"/>
    <n v="6622"/>
    <x v="9"/>
    <n v="42"/>
    <n v="77"/>
    <x v="8"/>
    <n v="7"/>
    <s v="Hellen"/>
    <s v="Johnson"/>
    <s v="AZ"/>
  </r>
  <r>
    <x v="2"/>
    <n v="1048"/>
    <n v="8722"/>
    <x v="3"/>
    <n v="344"/>
    <n v="502"/>
    <x v="3"/>
    <n v="31.6"/>
    <s v="Chalie"/>
    <s v="Barns"/>
    <s v="AZ"/>
  </r>
  <r>
    <x v="3"/>
    <n v="1049"/>
    <n v="2499"/>
    <x v="2"/>
    <n v="6.2"/>
    <n v="9.1999999999999993"/>
    <x v="2"/>
    <n v="0.29999999999999993"/>
    <s v="Chalie"/>
    <s v="Barns"/>
    <s v="CO"/>
  </r>
  <r>
    <x v="3"/>
    <n v="1050"/>
    <n v="2877"/>
    <x v="1"/>
    <n v="11.4"/>
    <n v="16.3"/>
    <x v="1"/>
    <n v="0.49000000000000005"/>
    <s v="Chalie"/>
    <s v="Barns"/>
    <s v="AZ"/>
  </r>
  <r>
    <x v="3"/>
    <n v="1051"/>
    <n v="6119"/>
    <x v="8"/>
    <n v="9"/>
    <n v="14"/>
    <x v="4"/>
    <n v="0.5"/>
    <s v="Doug"/>
    <s v="Smith"/>
    <s v="UT"/>
  </r>
  <r>
    <x v="3"/>
    <n v="1052"/>
    <n v="6622"/>
    <x v="9"/>
    <n v="42"/>
    <n v="77"/>
    <x v="8"/>
    <n v="7"/>
    <s v="Doug"/>
    <s v="Smith"/>
    <s v="AZ"/>
  </r>
  <r>
    <x v="3"/>
    <n v="1053"/>
    <n v="2242"/>
    <x v="7"/>
    <n v="60"/>
    <n v="124"/>
    <x v="7"/>
    <n v="12.8"/>
    <s v="Chalie"/>
    <s v="Barns"/>
    <s v="CA"/>
  </r>
  <r>
    <x v="3"/>
    <n v="1054"/>
    <n v="4421"/>
    <x v="5"/>
    <n v="45"/>
    <n v="87"/>
    <x v="5"/>
    <n v="8.4"/>
    <s v="Doug"/>
    <s v="Smith"/>
    <s v="NV"/>
  </r>
  <r>
    <x v="3"/>
    <n v="1055"/>
    <n v="6119"/>
    <x v="8"/>
    <n v="9"/>
    <n v="14"/>
    <x v="4"/>
    <n v="0.5"/>
    <s v="Juan"/>
    <s v="Hernandez"/>
    <s v="NV"/>
  </r>
  <r>
    <x v="3"/>
    <n v="1056"/>
    <n v="1109"/>
    <x v="4"/>
    <n v="3"/>
    <n v="8"/>
    <x v="4"/>
    <n v="0.5"/>
    <s v="Doug"/>
    <s v="Smith"/>
    <s v="CA"/>
  </r>
  <r>
    <x v="3"/>
    <n v="1057"/>
    <n v="2499"/>
    <x v="2"/>
    <n v="6.2"/>
    <n v="9.1999999999999993"/>
    <x v="2"/>
    <n v="0.29999999999999993"/>
    <s v="Juan"/>
    <s v="Hernandez"/>
    <s v="CA"/>
  </r>
  <r>
    <x v="3"/>
    <n v="1058"/>
    <n v="6119"/>
    <x v="8"/>
    <n v="9"/>
    <n v="14"/>
    <x v="4"/>
    <n v="0.5"/>
    <s v="Hellen"/>
    <s v="Johnson"/>
    <s v="AZ"/>
  </r>
  <r>
    <x v="3"/>
    <n v="1059"/>
    <n v="2242"/>
    <x v="7"/>
    <n v="60"/>
    <n v="124"/>
    <x v="7"/>
    <n v="12.8"/>
    <s v="Doug"/>
    <s v="Smith"/>
    <s v="AZ"/>
  </r>
  <r>
    <x v="3"/>
    <n v="1060"/>
    <n v="6119"/>
    <x v="8"/>
    <n v="9"/>
    <n v="14"/>
    <x v="4"/>
    <n v="0.5"/>
    <s v="Doug"/>
    <s v="Smith"/>
    <s v="NV"/>
  </r>
  <r>
    <x v="4"/>
    <n v="1061"/>
    <n v="1109"/>
    <x v="4"/>
    <n v="3"/>
    <n v="8"/>
    <x v="4"/>
    <n v="0.5"/>
    <s v="Doug"/>
    <s v="Smith"/>
    <s v="NV"/>
  </r>
  <r>
    <x v="4"/>
    <n v="1062"/>
    <n v="2499"/>
    <x v="2"/>
    <n v="6.2"/>
    <n v="9.1999999999999993"/>
    <x v="2"/>
    <n v="0.29999999999999993"/>
    <s v="Chalie"/>
    <s v="Barns"/>
    <s v="AZ"/>
  </r>
  <r>
    <x v="4"/>
    <n v="1063"/>
    <n v="1109"/>
    <x v="4"/>
    <n v="3"/>
    <n v="8"/>
    <x v="4"/>
    <n v="0.5"/>
    <s v="Doug"/>
    <s v="Smith"/>
    <s v="CA"/>
  </r>
  <r>
    <x v="4"/>
    <n v="1064"/>
    <n v="2499"/>
    <x v="2"/>
    <n v="6.2"/>
    <n v="9.1999999999999993"/>
    <x v="2"/>
    <n v="0.29999999999999993"/>
    <s v="Hellen"/>
    <s v="Johnson"/>
    <s v="AZ"/>
  </r>
  <r>
    <x v="4"/>
    <n v="1065"/>
    <n v="2499"/>
    <x v="2"/>
    <n v="6.2"/>
    <n v="9.1999999999999993"/>
    <x v="2"/>
    <n v="0.29999999999999993"/>
    <s v="Doug"/>
    <s v="Smith"/>
    <s v="NM"/>
  </r>
  <r>
    <x v="4"/>
    <n v="1066"/>
    <n v="2877"/>
    <x v="1"/>
    <n v="11.4"/>
    <n v="16.3"/>
    <x v="1"/>
    <n v="0.49000000000000005"/>
    <s v="Doug"/>
    <s v="Smith"/>
    <s v="NV"/>
  </r>
  <r>
    <x v="4"/>
    <n v="1067"/>
    <n v="2877"/>
    <x v="1"/>
    <n v="11.4"/>
    <n v="16.3"/>
    <x v="1"/>
    <n v="0.49000000000000005"/>
    <s v="Doug"/>
    <s v="Smith"/>
    <s v="UT"/>
  </r>
  <r>
    <x v="4"/>
    <n v="1068"/>
    <n v="6119"/>
    <x v="8"/>
    <n v="9"/>
    <n v="14"/>
    <x v="4"/>
    <n v="0.5"/>
    <s v="Juan"/>
    <s v="Hernandez"/>
    <s v="CA"/>
  </r>
  <r>
    <x v="4"/>
    <n v="1069"/>
    <n v="1109"/>
    <x v="4"/>
    <n v="3"/>
    <n v="8"/>
    <x v="4"/>
    <n v="0.5"/>
    <s v="Doug"/>
    <s v="Smith"/>
    <s v="AZ"/>
  </r>
  <r>
    <x v="4"/>
    <n v="1070"/>
    <n v="2499"/>
    <x v="2"/>
    <n v="6.2"/>
    <n v="9.1999999999999993"/>
    <x v="2"/>
    <n v="0.29999999999999993"/>
    <s v="Hellen"/>
    <s v="Johnson"/>
    <s v="AZ"/>
  </r>
  <r>
    <x v="4"/>
    <n v="1071"/>
    <n v="1109"/>
    <x v="4"/>
    <n v="3"/>
    <n v="8"/>
    <x v="4"/>
    <n v="0.5"/>
    <s v="Chalie"/>
    <s v="Barns"/>
    <s v="AZ"/>
  </r>
  <r>
    <x v="4"/>
    <n v="1072"/>
    <n v="1109"/>
    <x v="4"/>
    <n v="3"/>
    <n v="8"/>
    <x v="4"/>
    <n v="0.5"/>
    <s v="Doug"/>
    <s v="Smith"/>
    <s v="NV"/>
  </r>
  <r>
    <x v="4"/>
    <n v="1073"/>
    <n v="6622"/>
    <x v="9"/>
    <n v="42"/>
    <n v="77"/>
    <x v="8"/>
    <n v="7"/>
    <s v="Doug"/>
    <s v="Smith"/>
    <s v="CA"/>
  </r>
  <r>
    <x v="4"/>
    <n v="1074"/>
    <n v="2877"/>
    <x v="1"/>
    <n v="11.4"/>
    <n v="16.3"/>
    <x v="1"/>
    <n v="0.49000000000000005"/>
    <s v="Doug"/>
    <s v="Smith"/>
    <s v="AZ"/>
  </r>
  <r>
    <x v="4"/>
    <n v="1075"/>
    <n v="1109"/>
    <x v="4"/>
    <n v="3"/>
    <n v="8"/>
    <x v="4"/>
    <n v="0.5"/>
    <s v="Hellen"/>
    <s v="Johnson"/>
    <s v="CA"/>
  </r>
  <r>
    <x v="4"/>
    <n v="1076"/>
    <n v="1109"/>
    <x v="4"/>
    <n v="3"/>
    <n v="8"/>
    <x v="4"/>
    <n v="0.5"/>
    <s v="Juan"/>
    <s v="Hernandez"/>
    <s v="AZ"/>
  </r>
  <r>
    <x v="4"/>
    <n v="1077"/>
    <n v="9822"/>
    <x v="0"/>
    <n v="58.3"/>
    <n v="98.4"/>
    <x v="0"/>
    <n v="8.0200000000000014"/>
    <s v="Hellen"/>
    <s v="Johnson"/>
    <s v="AZ"/>
  </r>
  <r>
    <x v="4"/>
    <n v="1078"/>
    <n v="2877"/>
    <x v="1"/>
    <n v="11.4"/>
    <n v="16.3"/>
    <x v="1"/>
    <n v="0.49000000000000005"/>
    <s v="Juan"/>
    <s v="Hernandez"/>
    <s v="NV"/>
  </r>
  <r>
    <x v="5"/>
    <n v="1079"/>
    <n v="2877"/>
    <x v="1"/>
    <n v="11.4"/>
    <n v="16.3"/>
    <x v="1"/>
    <n v="0.49000000000000005"/>
    <s v="Juan"/>
    <s v="Hernandez"/>
    <s v="NM"/>
  </r>
  <r>
    <x v="5"/>
    <n v="1080"/>
    <n v="4421"/>
    <x v="5"/>
    <n v="45"/>
    <n v="87"/>
    <x v="5"/>
    <n v="8.4"/>
    <s v="Doug"/>
    <s v="Smith"/>
    <s v="CA"/>
  </r>
  <r>
    <x v="5"/>
    <n v="1081"/>
    <n v="6119"/>
    <x v="8"/>
    <n v="9"/>
    <n v="14"/>
    <x v="4"/>
    <n v="0.5"/>
    <s v="Doug"/>
    <s v="Smith"/>
    <s v="UT"/>
  </r>
  <r>
    <x v="5"/>
    <n v="1082"/>
    <n v="1109"/>
    <x v="4"/>
    <n v="3"/>
    <n v="8"/>
    <x v="4"/>
    <n v="0.5"/>
    <s v="Chalie"/>
    <s v="Barns"/>
    <s v="CA"/>
  </r>
  <r>
    <x v="5"/>
    <n v="1083"/>
    <n v="1109"/>
    <x v="4"/>
    <n v="3"/>
    <n v="8"/>
    <x v="4"/>
    <n v="0.5"/>
    <s v="Chalie"/>
    <s v="Barns"/>
    <s v="NV"/>
  </r>
  <r>
    <x v="5"/>
    <n v="1084"/>
    <n v="6119"/>
    <x v="8"/>
    <n v="9"/>
    <n v="14"/>
    <x v="4"/>
    <n v="0.5"/>
    <s v="Chalie"/>
    <s v="Barns"/>
    <s v="AZ"/>
  </r>
  <r>
    <x v="5"/>
    <n v="1085"/>
    <n v="9822"/>
    <x v="0"/>
    <n v="58.3"/>
    <n v="98.4"/>
    <x v="0"/>
    <n v="8.0200000000000014"/>
    <s v="Doug"/>
    <s v="Smith"/>
    <s v="NV"/>
  </r>
  <r>
    <x v="5"/>
    <n v="1086"/>
    <n v="1109"/>
    <x v="4"/>
    <n v="3"/>
    <n v="8"/>
    <x v="4"/>
    <n v="0.5"/>
    <s v="Hellen"/>
    <s v="Johnson"/>
    <s v="AZ"/>
  </r>
  <r>
    <x v="5"/>
    <n v="1087"/>
    <n v="2499"/>
    <x v="2"/>
    <n v="6.2"/>
    <n v="9.1999999999999993"/>
    <x v="2"/>
    <n v="0.29999999999999993"/>
    <s v="Chalie"/>
    <s v="Barns"/>
    <s v="CA"/>
  </r>
  <r>
    <x v="5"/>
    <n v="1088"/>
    <n v="2499"/>
    <x v="2"/>
    <n v="6.2"/>
    <n v="9.1999999999999993"/>
    <x v="2"/>
    <n v="0.29999999999999993"/>
    <s v="Chalie"/>
    <s v="Barns"/>
    <s v="NM"/>
  </r>
  <r>
    <x v="5"/>
    <n v="1089"/>
    <n v="6119"/>
    <x v="8"/>
    <n v="9"/>
    <n v="14"/>
    <x v="4"/>
    <n v="0.5"/>
    <s v="Doug"/>
    <s v="Smith"/>
    <s v="NV"/>
  </r>
  <r>
    <x v="5"/>
    <n v="1090"/>
    <n v="2877"/>
    <x v="1"/>
    <n v="11.4"/>
    <n v="16.3"/>
    <x v="1"/>
    <n v="0.49000000000000005"/>
    <s v="Chalie"/>
    <s v="Barns"/>
    <s v="CA"/>
  </r>
  <r>
    <x v="5"/>
    <n v="1091"/>
    <n v="2877"/>
    <x v="1"/>
    <n v="11.4"/>
    <n v="16.3"/>
    <x v="1"/>
    <n v="0.49000000000000005"/>
    <s v="Hellen"/>
    <s v="Johnson"/>
    <s v="NV"/>
  </r>
  <r>
    <x v="5"/>
    <n v="1092"/>
    <n v="2877"/>
    <x v="1"/>
    <n v="11.4"/>
    <n v="16.3"/>
    <x v="1"/>
    <n v="0.49000000000000005"/>
    <s v="Doug"/>
    <s v="Smith"/>
    <s v="CA"/>
  </r>
  <r>
    <x v="5"/>
    <n v="1093"/>
    <n v="6119"/>
    <x v="8"/>
    <n v="9"/>
    <n v="14"/>
    <x v="4"/>
    <n v="0.5"/>
    <s v="Juan"/>
    <s v="Hernandez"/>
    <s v="AZ"/>
  </r>
  <r>
    <x v="5"/>
    <n v="1094"/>
    <n v="6119"/>
    <x v="8"/>
    <n v="9"/>
    <n v="14"/>
    <x v="4"/>
    <n v="0.5"/>
    <s v="Doug"/>
    <s v="Smith"/>
    <s v="CA"/>
  </r>
  <r>
    <x v="5"/>
    <n v="1095"/>
    <n v="2499"/>
    <x v="2"/>
    <n v="6.2"/>
    <n v="9.1999999999999993"/>
    <x v="2"/>
    <n v="0.29999999999999993"/>
    <s v="Hellen"/>
    <s v="Johnson"/>
    <s v="AZ"/>
  </r>
  <r>
    <x v="5"/>
    <n v="1096"/>
    <n v="6119"/>
    <x v="8"/>
    <n v="9"/>
    <n v="14"/>
    <x v="4"/>
    <n v="0.5"/>
    <s v="Doug"/>
    <s v="Smith"/>
    <s v="AZ"/>
  </r>
  <r>
    <x v="5"/>
    <n v="1097"/>
    <n v="9212"/>
    <x v="6"/>
    <n v="4"/>
    <n v="7"/>
    <x v="6"/>
    <n v="0.30000000000000004"/>
    <s v="Hellen"/>
    <s v="Johnson"/>
    <s v="NV"/>
  </r>
  <r>
    <x v="5"/>
    <n v="1098"/>
    <n v="2877"/>
    <x v="1"/>
    <n v="11.4"/>
    <n v="16.3"/>
    <x v="1"/>
    <n v="0.49000000000000005"/>
    <s v="Juan"/>
    <s v="Hernandez"/>
    <s v="NM"/>
  </r>
  <r>
    <x v="6"/>
    <n v="1099"/>
    <n v="2877"/>
    <x v="1"/>
    <n v="11.4"/>
    <n v="16.3"/>
    <x v="1"/>
    <n v="0.49000000000000005"/>
    <s v="Doug"/>
    <s v="Smith"/>
    <s v="CA"/>
  </r>
  <r>
    <x v="6"/>
    <n v="1100"/>
    <n v="6119"/>
    <x v="8"/>
    <n v="9"/>
    <n v="14"/>
    <x v="4"/>
    <n v="0.5"/>
    <s v="Chalie"/>
    <s v="Barns"/>
    <s v="UT"/>
  </r>
  <r>
    <x v="6"/>
    <n v="1101"/>
    <n v="2499"/>
    <x v="2"/>
    <n v="6.2"/>
    <n v="9.1999999999999993"/>
    <x v="2"/>
    <n v="0.29999999999999993"/>
    <s v="Doug"/>
    <s v="Smith"/>
    <s v="CA"/>
  </r>
  <r>
    <x v="6"/>
    <n v="1102"/>
    <n v="2242"/>
    <x v="7"/>
    <n v="60"/>
    <n v="124"/>
    <x v="7"/>
    <n v="12.8"/>
    <s v="Juan"/>
    <s v="Hernandez"/>
    <s v="NV"/>
  </r>
  <r>
    <x v="6"/>
    <n v="1103"/>
    <n v="2877"/>
    <x v="1"/>
    <n v="11.4"/>
    <n v="16.3"/>
    <x v="1"/>
    <n v="0.49000000000000005"/>
    <s v="Juan"/>
    <s v="Hernandez"/>
    <s v="AZ"/>
  </r>
  <r>
    <x v="6"/>
    <n v="1104"/>
    <n v="2877"/>
    <x v="1"/>
    <n v="11.4"/>
    <n v="16.3"/>
    <x v="1"/>
    <n v="0.49000000000000005"/>
    <s v="Doug"/>
    <s v="Smith"/>
    <s v="NV"/>
  </r>
  <r>
    <x v="6"/>
    <n v="1105"/>
    <n v="2499"/>
    <x v="2"/>
    <n v="6.2"/>
    <n v="9.1999999999999993"/>
    <x v="2"/>
    <n v="0.29999999999999993"/>
    <s v="Juan"/>
    <s v="Hernandez"/>
    <s v="AZ"/>
  </r>
  <r>
    <x v="6"/>
    <n v="1106"/>
    <n v="9822"/>
    <x v="0"/>
    <n v="58.3"/>
    <n v="98.4"/>
    <x v="0"/>
    <n v="8.0200000000000014"/>
    <s v="Juan"/>
    <s v="Hernandez"/>
    <s v="CA"/>
  </r>
  <r>
    <x v="6"/>
    <n v="1107"/>
    <n v="1109"/>
    <x v="4"/>
    <n v="3"/>
    <n v="8"/>
    <x v="4"/>
    <n v="0.5"/>
    <s v="Hellen"/>
    <s v="Johnson"/>
    <s v="NM"/>
  </r>
  <r>
    <x v="6"/>
    <n v="1108"/>
    <n v="9822"/>
    <x v="0"/>
    <n v="58.3"/>
    <n v="98.4"/>
    <x v="0"/>
    <n v="8.0200000000000014"/>
    <s v="Doug"/>
    <s v="Smith"/>
    <s v="NV"/>
  </r>
  <r>
    <x v="6"/>
    <n v="1109"/>
    <n v="8722"/>
    <x v="3"/>
    <n v="344"/>
    <n v="502"/>
    <x v="3"/>
    <n v="31.6"/>
    <s v="Juan"/>
    <s v="Hernandez"/>
    <s v="CA"/>
  </r>
  <r>
    <x v="6"/>
    <n v="1110"/>
    <n v="8722"/>
    <x v="3"/>
    <n v="344"/>
    <n v="502"/>
    <x v="3"/>
    <n v="31.6"/>
    <s v="Hellen"/>
    <s v="Johnson"/>
    <s v="NV"/>
  </r>
  <r>
    <x v="6"/>
    <n v="1111"/>
    <n v="6622"/>
    <x v="9"/>
    <n v="42"/>
    <n v="77"/>
    <x v="8"/>
    <n v="7"/>
    <s v="Hellen"/>
    <s v="Johnson"/>
    <s v="CA"/>
  </r>
  <r>
    <x v="6"/>
    <n v="1112"/>
    <n v="6622"/>
    <x v="9"/>
    <n v="42"/>
    <n v="77"/>
    <x v="8"/>
    <n v="7"/>
    <s v="Doug"/>
    <s v="Smith"/>
    <s v="AZ"/>
  </r>
  <r>
    <x v="6"/>
    <n v="1113"/>
    <n v="9822"/>
    <x v="0"/>
    <n v="58.3"/>
    <n v="98.4"/>
    <x v="0"/>
    <n v="8.0200000000000014"/>
    <s v="Chalie"/>
    <s v="Barns"/>
    <s v="CA"/>
  </r>
  <r>
    <x v="6"/>
    <n v="1114"/>
    <n v="2242"/>
    <x v="7"/>
    <n v="60"/>
    <n v="124"/>
    <x v="7"/>
    <n v="12.8"/>
    <s v="Juan"/>
    <s v="Hernandez"/>
    <s v="AZ"/>
  </r>
  <r>
    <x v="6"/>
    <n v="1115"/>
    <n v="8722"/>
    <x v="3"/>
    <n v="344"/>
    <n v="502"/>
    <x v="3"/>
    <n v="31.6"/>
    <s v="Chalie"/>
    <s v="Barns"/>
    <s v="AZ"/>
  </r>
  <r>
    <x v="6"/>
    <n v="1116"/>
    <n v="6622"/>
    <x v="9"/>
    <n v="42"/>
    <n v="77"/>
    <x v="8"/>
    <n v="7"/>
    <s v="Doug"/>
    <s v="Smith"/>
    <s v="NV"/>
  </r>
  <r>
    <x v="6"/>
    <n v="1117"/>
    <n v="8722"/>
    <x v="3"/>
    <n v="344"/>
    <n v="502"/>
    <x v="3"/>
    <n v="31.6"/>
    <s v="Hellen"/>
    <s v="Johnson"/>
    <s v="NM"/>
  </r>
  <r>
    <x v="6"/>
    <n v="1118"/>
    <n v="9822"/>
    <x v="0"/>
    <n v="58.3"/>
    <n v="98.4"/>
    <x v="0"/>
    <n v="8.0200000000000014"/>
    <s v="Juan"/>
    <s v="Hernandez"/>
    <s v="CA"/>
  </r>
  <r>
    <x v="6"/>
    <n v="1119"/>
    <n v="2242"/>
    <x v="7"/>
    <n v="60"/>
    <n v="124"/>
    <x v="7"/>
    <n v="12.8"/>
    <s v="Chalie"/>
    <s v="Barns"/>
    <s v="UT"/>
  </r>
  <r>
    <x v="6"/>
    <n v="1120"/>
    <n v="2242"/>
    <x v="7"/>
    <n v="60"/>
    <n v="124"/>
    <x v="7"/>
    <n v="12.8"/>
    <s v="Doug"/>
    <s v="Smith"/>
    <s v="CA"/>
  </r>
  <r>
    <x v="6"/>
    <n v="1121"/>
    <n v="4421"/>
    <x v="5"/>
    <n v="45"/>
    <n v="87"/>
    <x v="5"/>
    <n v="8.4"/>
    <s v="Doug"/>
    <s v="Smith"/>
    <s v="NV"/>
  </r>
  <r>
    <x v="6"/>
    <n v="1122"/>
    <n v="8722"/>
    <x v="3"/>
    <n v="344"/>
    <n v="502"/>
    <x v="3"/>
    <n v="31.6"/>
    <s v="Doug"/>
    <s v="Smith"/>
    <s v="AZ"/>
  </r>
  <r>
    <x v="6"/>
    <n v="1123"/>
    <n v="9822"/>
    <x v="0"/>
    <n v="58.3"/>
    <n v="98.4"/>
    <x v="0"/>
    <n v="8.0200000000000014"/>
    <s v="Doug"/>
    <s v="Smith"/>
    <s v="NV"/>
  </r>
  <r>
    <x v="6"/>
    <n v="1124"/>
    <n v="4421"/>
    <x v="5"/>
    <n v="45"/>
    <n v="87"/>
    <x v="5"/>
    <n v="8.4"/>
    <s v="Doug"/>
    <s v="Smith"/>
    <s v="AZ"/>
  </r>
  <r>
    <x v="7"/>
    <n v="1125"/>
    <n v="2242"/>
    <x v="7"/>
    <n v="60"/>
    <n v="124"/>
    <x v="7"/>
    <n v="12.8"/>
    <s v="Doug"/>
    <s v="Smith"/>
    <s v="CA"/>
  </r>
  <r>
    <x v="7"/>
    <n v="1126"/>
    <n v="9212"/>
    <x v="6"/>
    <n v="4"/>
    <n v="7"/>
    <x v="6"/>
    <n v="0.30000000000000004"/>
    <s v="Doug"/>
    <s v="Smith"/>
    <s v="NM"/>
  </r>
  <r>
    <x v="7"/>
    <n v="1127"/>
    <n v="8722"/>
    <x v="3"/>
    <n v="344"/>
    <n v="502"/>
    <x v="3"/>
    <n v="31.6"/>
    <s v="Chalie"/>
    <s v="Barns"/>
    <s v="NV"/>
  </r>
  <r>
    <x v="7"/>
    <n v="1128"/>
    <n v="6622"/>
    <x v="9"/>
    <n v="42"/>
    <n v="77"/>
    <x v="8"/>
    <n v="7"/>
    <s v="Juan"/>
    <s v="Hernandez"/>
    <s v="CA"/>
  </r>
  <r>
    <x v="7"/>
    <n v="1129"/>
    <n v="9822"/>
    <x v="0"/>
    <n v="58.3"/>
    <n v="98.4"/>
    <x v="0"/>
    <n v="8.0200000000000014"/>
    <s v="Hellen"/>
    <s v="Johnson"/>
    <s v="NV"/>
  </r>
  <r>
    <x v="7"/>
    <n v="1130"/>
    <n v="4421"/>
    <x v="5"/>
    <n v="45"/>
    <n v="87"/>
    <x v="5"/>
    <n v="8.4"/>
    <s v="Hellen"/>
    <s v="Johnson"/>
    <s v="CA"/>
  </r>
  <r>
    <x v="7"/>
    <n v="1131"/>
    <n v="9212"/>
    <x v="6"/>
    <n v="4"/>
    <n v="7"/>
    <x v="6"/>
    <n v="0.30000000000000004"/>
    <s v="Hellen"/>
    <s v="Johnson"/>
    <s v="AZ"/>
  </r>
  <r>
    <x v="7"/>
    <n v="1132"/>
    <n v="9212"/>
    <x v="6"/>
    <n v="4"/>
    <n v="7"/>
    <x v="6"/>
    <n v="0.30000000000000004"/>
    <s v="Hellen"/>
    <s v="Johnson"/>
    <s v="CA"/>
  </r>
  <r>
    <x v="7"/>
    <n v="1133"/>
    <n v="9822"/>
    <x v="0"/>
    <n v="58.3"/>
    <n v="98.4"/>
    <x v="0"/>
    <n v="8.0200000000000014"/>
    <s v="Chalie"/>
    <s v="Barns"/>
    <s v="AZ"/>
  </r>
  <r>
    <x v="7"/>
    <n v="1134"/>
    <n v="9822"/>
    <x v="0"/>
    <n v="58.3"/>
    <n v="98.4"/>
    <x v="0"/>
    <n v="8.0200000000000014"/>
    <s v="Doug"/>
    <s v="Smith"/>
    <s v="AZ"/>
  </r>
  <r>
    <x v="7"/>
    <n v="1135"/>
    <n v="8722"/>
    <x v="3"/>
    <n v="344"/>
    <n v="502"/>
    <x v="3"/>
    <n v="31.6"/>
    <s v="Chalie"/>
    <s v="Barns"/>
    <s v="NV"/>
  </r>
  <r>
    <x v="7"/>
    <n v="1136"/>
    <n v="2242"/>
    <x v="7"/>
    <n v="60"/>
    <n v="124"/>
    <x v="7"/>
    <n v="12.8"/>
    <s v="Doug"/>
    <s v="Smith"/>
    <s v="NM"/>
  </r>
  <r>
    <x v="7"/>
    <n v="1137"/>
    <n v="9822"/>
    <x v="0"/>
    <n v="58.3"/>
    <n v="98.4"/>
    <x v="0"/>
    <n v="8.0200000000000014"/>
    <s v="Juan"/>
    <s v="Hernandez"/>
    <s v="CA"/>
  </r>
  <r>
    <x v="7"/>
    <n v="1138"/>
    <n v="8722"/>
    <x v="3"/>
    <n v="344"/>
    <n v="502"/>
    <x v="3"/>
    <n v="31.6"/>
    <s v="Chalie"/>
    <s v="Barns"/>
    <s v="UT"/>
  </r>
  <r>
    <x v="7"/>
    <n v="1139"/>
    <n v="4421"/>
    <x v="5"/>
    <n v="45"/>
    <n v="87"/>
    <x v="5"/>
    <n v="8.4"/>
    <s v="Doug"/>
    <s v="Smith"/>
    <s v="CA"/>
  </r>
  <r>
    <x v="7"/>
    <n v="1140"/>
    <n v="4421"/>
    <x v="5"/>
    <n v="45"/>
    <n v="87"/>
    <x v="5"/>
    <n v="8.4"/>
    <s v="Juan"/>
    <s v="Hernandez"/>
    <s v="NV"/>
  </r>
  <r>
    <x v="7"/>
    <n v="1141"/>
    <n v="9212"/>
    <x v="6"/>
    <n v="4"/>
    <n v="7"/>
    <x v="6"/>
    <n v="0.30000000000000004"/>
    <s v="Juan"/>
    <s v="Hernandez"/>
    <s v="AZ"/>
  </r>
  <r>
    <x v="8"/>
    <n v="1142"/>
    <n v="2242"/>
    <x v="7"/>
    <n v="60"/>
    <n v="124"/>
    <x v="7"/>
    <n v="12.8"/>
    <s v="Juan"/>
    <s v="Hernandez"/>
    <s v="NV"/>
  </r>
  <r>
    <x v="8"/>
    <n v="1143"/>
    <n v="9822"/>
    <x v="0"/>
    <n v="58.3"/>
    <n v="98.4"/>
    <x v="0"/>
    <n v="8.0200000000000014"/>
    <s v="Hellen"/>
    <s v="Johnson"/>
    <s v="AZ"/>
  </r>
  <r>
    <x v="8"/>
    <n v="1144"/>
    <n v="2242"/>
    <x v="7"/>
    <n v="60"/>
    <n v="124"/>
    <x v="7"/>
    <n v="12.8"/>
    <s v="Hellen"/>
    <s v="Johnson"/>
    <s v="CA"/>
  </r>
  <r>
    <x v="8"/>
    <n v="1145"/>
    <n v="4421"/>
    <x v="5"/>
    <n v="45"/>
    <n v="87"/>
    <x v="5"/>
    <n v="8.4"/>
    <s v="Hellen"/>
    <s v="Johnson"/>
    <s v="NM"/>
  </r>
  <r>
    <x v="8"/>
    <n v="1146"/>
    <n v="8722"/>
    <x v="3"/>
    <n v="344"/>
    <n v="502"/>
    <x v="3"/>
    <n v="31.6"/>
    <s v="Hellen"/>
    <s v="Johnson"/>
    <s v="NV"/>
  </r>
  <r>
    <x v="8"/>
    <n v="1147"/>
    <n v="9822"/>
    <x v="0"/>
    <n v="58.3"/>
    <n v="98.4"/>
    <x v="0"/>
    <n v="8.0200000000000014"/>
    <s v="Chalie"/>
    <s v="Barns"/>
    <s v="CA"/>
  </r>
  <r>
    <x v="8"/>
    <n v="1148"/>
    <n v="9212"/>
    <x v="6"/>
    <n v="4"/>
    <n v="7"/>
    <x v="6"/>
    <n v="0.30000000000000004"/>
    <s v="Doug"/>
    <s v="Smith"/>
    <s v="AZ"/>
  </r>
  <r>
    <x v="8"/>
    <n v="1149"/>
    <n v="8722"/>
    <x v="3"/>
    <n v="344"/>
    <n v="502"/>
    <x v="3"/>
    <n v="31.6"/>
    <s v="Chalie"/>
    <s v="Barns"/>
    <s v="AZ"/>
  </r>
  <r>
    <x v="9"/>
    <n v="1150"/>
    <n v="2242"/>
    <x v="7"/>
    <n v="60"/>
    <n v="124"/>
    <x v="7"/>
    <n v="12.8"/>
    <s v="Doug"/>
    <s v="Smith"/>
    <s v="UT"/>
  </r>
  <r>
    <x v="9"/>
    <n v="1151"/>
    <n v="2242"/>
    <x v="7"/>
    <n v="60"/>
    <n v="124"/>
    <x v="7"/>
    <n v="12.8"/>
    <s v="Juan"/>
    <s v="Hernandez"/>
    <s v="CA"/>
  </r>
  <r>
    <x v="9"/>
    <n v="1152"/>
    <n v="4421"/>
    <x v="5"/>
    <n v="45"/>
    <n v="87"/>
    <x v="5"/>
    <n v="8.4"/>
    <s v="Chalie"/>
    <s v="Barns"/>
    <s v="NV"/>
  </r>
  <r>
    <x v="9"/>
    <n v="1153"/>
    <n v="8722"/>
    <x v="3"/>
    <n v="344"/>
    <n v="502"/>
    <x v="3"/>
    <n v="31.6"/>
    <s v="Doug"/>
    <s v="Smith"/>
    <s v="AZ"/>
  </r>
  <r>
    <x v="9"/>
    <n v="1154"/>
    <n v="9822"/>
    <x v="0"/>
    <n v="58.3"/>
    <n v="98.4"/>
    <x v="0"/>
    <n v="8.0200000000000014"/>
    <s v="Juan"/>
    <s v="Hernandez"/>
    <s v="NV"/>
  </r>
  <r>
    <x v="9"/>
    <n v="1155"/>
    <n v="4421"/>
    <x v="5"/>
    <n v="45"/>
    <n v="87"/>
    <x v="5"/>
    <n v="8.4"/>
    <s v="Doug"/>
    <s v="Smith"/>
    <s v="AZ"/>
  </r>
  <r>
    <x v="9"/>
    <n v="1156"/>
    <n v="2242"/>
    <x v="7"/>
    <n v="60"/>
    <n v="124"/>
    <x v="7"/>
    <n v="12.8"/>
    <s v="Doug"/>
    <s v="Smith"/>
    <s v="CA"/>
  </r>
  <r>
    <x v="9"/>
    <n v="1157"/>
    <n v="9212"/>
    <x v="6"/>
    <n v="4"/>
    <n v="7"/>
    <x v="6"/>
    <n v="0.30000000000000004"/>
    <s v="Doug"/>
    <s v="Smith"/>
    <s v="NM"/>
  </r>
  <r>
    <x v="10"/>
    <n v="1158"/>
    <n v="8722"/>
    <x v="3"/>
    <n v="344"/>
    <n v="502"/>
    <x v="3"/>
    <n v="31.6"/>
    <s v="Chalie"/>
    <s v="Barns"/>
    <s v="NV"/>
  </r>
  <r>
    <x v="10"/>
    <n v="1159"/>
    <n v="6622"/>
    <x v="9"/>
    <n v="42"/>
    <n v="77"/>
    <x v="8"/>
    <n v="7"/>
    <s v="Doug"/>
    <s v="Smith"/>
    <s v="CA"/>
  </r>
  <r>
    <x v="10"/>
    <n v="1160"/>
    <n v="9822"/>
    <x v="0"/>
    <n v="58.3"/>
    <n v="98.4"/>
    <x v="0"/>
    <n v="8.0200000000000014"/>
    <s v="Hellen"/>
    <s v="Johnson"/>
    <s v="NV"/>
  </r>
  <r>
    <x v="10"/>
    <n v="1161"/>
    <n v="4421"/>
    <x v="5"/>
    <n v="45"/>
    <n v="87"/>
    <x v="5"/>
    <n v="8.4"/>
    <s v="Juan"/>
    <s v="Hernandez"/>
    <s v="CA"/>
  </r>
  <r>
    <x v="10"/>
    <n v="1162"/>
    <n v="9212"/>
    <x v="6"/>
    <n v="4"/>
    <n v="7"/>
    <x v="6"/>
    <n v="0.30000000000000004"/>
    <s v="Chalie"/>
    <s v="Barns"/>
    <s v="AZ"/>
  </r>
  <r>
    <x v="10"/>
    <n v="1163"/>
    <n v="9212"/>
    <x v="6"/>
    <n v="4"/>
    <n v="7"/>
    <x v="6"/>
    <n v="0.30000000000000004"/>
    <s v="Doug"/>
    <s v="Smith"/>
    <s v="CA"/>
  </r>
  <r>
    <x v="10"/>
    <n v="1164"/>
    <n v="9822"/>
    <x v="0"/>
    <n v="58.3"/>
    <n v="98.4"/>
    <x v="0"/>
    <n v="8.0200000000000014"/>
    <s v="Doug"/>
    <s v="Smith"/>
    <s v="AZ"/>
  </r>
  <r>
    <x v="10"/>
    <n v="1165"/>
    <n v="9822"/>
    <x v="0"/>
    <n v="58.3"/>
    <n v="98.4"/>
    <x v="0"/>
    <n v="8.0200000000000014"/>
    <s v="Doug"/>
    <s v="Smith"/>
    <s v="AZ"/>
  </r>
  <r>
    <x v="10"/>
    <n v="1166"/>
    <n v="8722"/>
    <x v="3"/>
    <n v="344"/>
    <n v="502"/>
    <x v="3"/>
    <n v="31.6"/>
    <s v="Doug"/>
    <s v="Smith"/>
    <s v="NV"/>
  </r>
  <r>
    <x v="11"/>
    <n v="1167"/>
    <n v="2242"/>
    <x v="7"/>
    <n v="60"/>
    <n v="124"/>
    <x v="7"/>
    <n v="12.8"/>
    <s v="Doug"/>
    <s v="Smith"/>
    <s v="NM"/>
  </r>
  <r>
    <x v="11"/>
    <n v="1168"/>
    <n v="9822"/>
    <x v="0"/>
    <n v="58.3"/>
    <n v="98.4"/>
    <x v="0"/>
    <n v="8.0200000000000014"/>
    <s v="Doug"/>
    <s v="Smith"/>
    <s v="CA"/>
  </r>
  <r>
    <x v="11"/>
    <n v="1169"/>
    <n v="8722"/>
    <x v="3"/>
    <n v="344"/>
    <n v="502"/>
    <x v="3"/>
    <n v="31.6"/>
    <s v="Doug"/>
    <s v="Smith"/>
    <s v="UT"/>
  </r>
  <r>
    <x v="11"/>
    <n v="1170"/>
    <n v="4421"/>
    <x v="5"/>
    <n v="45"/>
    <n v="87"/>
    <x v="5"/>
    <n v="8.4"/>
    <s v="Chalie"/>
    <s v="Barns"/>
    <s v="CA"/>
  </r>
  <r>
    <x v="11"/>
    <n v="1171"/>
    <n v="4421"/>
    <x v="5"/>
    <n v="45"/>
    <n v="87"/>
    <x v="5"/>
    <n v="8.4"/>
    <s v="Juan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2230-3CF5-3F42-B073-3A293F674BE5}" name="PivotTable4" cacheId="15" applyNumberFormats="0" applyBorderFormats="0" applyFontFormats="0" applyPatternFormats="0" applyAlignmentFormats="0" applyWidthHeightFormats="1" dataCaption="Values" grandTotalCaption="Total" updatedVersion="8" minRefreshableVersion="3" useAutoFormatting="1" colGrandTotals="0" itemPrintTitles="1" createdVersion="8" indent="0" outline="1" outlineData="1" multipleFieldFilters="0" chartFormat="5" rowHeaderCaption="Month" colHeaderCaption="Product">
  <location ref="A48:K62" firstHeaderRow="1" firstDataRow="2" firstDataCol="1"/>
  <pivotFields count="11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ubtotalTop="0" showAll="0"/>
    <pivotField subtotalTop="0" showAll="0"/>
    <pivotField axis="axisCol" subtotalTop="0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subtotalTop="0" showAll="0"/>
    <pivotField dataField="1" subtotalTop="0" showAll="0"/>
    <pivotField numFmtId="44" subtotalTop="0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numFmtId="44" subtotalTop="0" showAll="0"/>
    <pivotField subtotalTop="0" showAll="0"/>
    <pivotField subtotalTop="0" showAll="0"/>
    <pivotField subtotalTop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Sale Price" fld="5" baseField="0" baseItem="0"/>
  </dataFields>
  <formats count="5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grandRow="1" grandCol="1"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</formats>
  <chartFormats count="20"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58856-FEAE-F147-A279-327A051375A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B37" firstHeaderRow="1" firstDataRow="1" firstDataCol="1"/>
  <pivotFields count="11">
    <pivotField axis="axisRow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showAll="0"/>
    <pivotField showAll="0"/>
    <pivotField dataField="1" numFmtId="44" showAll="0"/>
    <pivotField numFmtId="44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6" baseField="0" baseItem="0" numFmtId="4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A71A6-6364-524B-AAF2-EE546F1EB42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2">
      <pivotArea collapsedLevelsAreSubtotals="1" fieldPosition="0">
        <references count="1">
          <reference field="9" count="0"/>
        </references>
      </pivotArea>
    </format>
    <format dxfId="11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411D6-E41F-D84B-A1EF-F1109F7897E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 sortType="a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8">
    <i>
      <x v="16"/>
    </i>
    <i>
      <x v="9"/>
    </i>
    <i>
      <x v="14"/>
    </i>
    <i>
      <x v="8"/>
    </i>
    <i>
      <x v="7"/>
    </i>
    <i>
      <x v="15"/>
    </i>
    <i>
      <x v="5"/>
    </i>
    <i>
      <x v="10"/>
    </i>
    <i>
      <x v="11"/>
    </i>
    <i>
      <x v="4"/>
    </i>
    <i>
      <x/>
    </i>
    <i>
      <x v="1"/>
    </i>
    <i>
      <x v="2"/>
    </i>
    <i>
      <x v="13"/>
    </i>
    <i>
      <x v="3"/>
    </i>
    <i>
      <x v="6"/>
    </i>
    <i>
      <x v="12"/>
    </i>
    <i t="grand">
      <x/>
    </i>
  </rowItems>
  <colItems count="1">
    <i/>
  </colItems>
  <dataFields count="1">
    <dataField name="Sum of Miles" fld="7" baseField="0" baseItem="0" numFmtId="43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EFDB8-1168-8D4B-B5EC-998D94723038}" name="Table1" displayName="Table1" ref="A3:K174" totalsRowShown="0" headerRowDxfId="17">
  <autoFilter ref="A3:K174" xr:uid="{350EFDB8-1168-8D4B-B5EC-998D94723038}"/>
  <tableColumns count="11">
    <tableColumn id="1" xr3:uid="{F6995B8E-1483-CB4E-B590-4043E395241E}" name="Month" dataDxfId="16" dataCellStyle="Comma"/>
    <tableColumn id="2" xr3:uid="{8C82A97F-B012-0044-ACF6-3C4F361A9DD7}" name="Transaction Number" dataDxfId="15" dataCellStyle="Comma"/>
    <tableColumn id="3" xr3:uid="{76FAB49B-0EF3-2341-B6CC-31BB38CFA971}" name="Product Code"/>
    <tableColumn id="4" xr3:uid="{70B4A04F-1CF2-2C40-9124-AD7683AE3A0E}" name="Product Description"/>
    <tableColumn id="5" xr3:uid="{41FBA32F-D6C3-3A40-9FDD-6578235997FB}" name="Store Cost"/>
    <tableColumn id="6" xr3:uid="{29CBF719-28DF-5047-9FD8-65D649FBBAD2}" name="Sale Price"/>
    <tableColumn id="7" xr3:uid="{378E72C7-8C64-654F-9867-7A3118AB36BF}" name="Profit" dataDxfId="14" dataCellStyle="Currency">
      <calculatedColumnFormula>F4-E4</calculatedColumnFormula>
    </tableColumn>
    <tableColumn id="8" xr3:uid="{9A167C38-A69F-6545-ADAA-E4186BE9169C}" name="Commision 10% for items less than $50. 20% for items more than $50" dataDxfId="13" dataCellStyle="Currency">
      <calculatedColumnFormula>IF(F4&gt;50, G4*0.2, G4*0.1)</calculatedColumnFormula>
    </tableColumn>
    <tableColumn id="9" xr3:uid="{3B56AE41-EB2F-FC41-A35B-8F273BB9C35B}" name="First Name"/>
    <tableColumn id="10" xr3:uid="{9B7F8D21-F7B6-8C4F-BC29-43C359776927}" name="Last Name"/>
    <tableColumn id="11" xr3:uid="{70DD5952-BAC8-6144-BE5F-DD607B527372}" name="Sale Loc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34C-949D-0D47-9E7E-5E720D63141C}">
  <sheetPr>
    <pageSetUpPr fitToPage="1"/>
  </sheetPr>
  <dimension ref="A1:AD28"/>
  <sheetViews>
    <sheetView tabSelected="1" workbookViewId="0">
      <selection activeCell="AD32" sqref="AD32:AD33"/>
    </sheetView>
  </sheetViews>
  <sheetFormatPr baseColWidth="10" defaultRowHeight="16" x14ac:dyDescent="0.2"/>
  <cols>
    <col min="1" max="1" width="15.1640625" bestFit="1" customWidth="1"/>
    <col min="2" max="2" width="10.33203125" bestFit="1" customWidth="1"/>
    <col min="3" max="3" width="11.6640625" bestFit="1" customWidth="1"/>
    <col min="4" max="4" width="12.6640625" bestFit="1" customWidth="1"/>
    <col min="5" max="8" width="12.6640625" customWidth="1"/>
    <col min="9" max="9" width="14" bestFit="1" customWidth="1"/>
    <col min="10" max="13" width="14" customWidth="1"/>
    <col min="14" max="14" width="11.5" bestFit="1" customWidth="1"/>
    <col min="15" max="18" width="11.5" customWidth="1"/>
    <col min="19" max="19" width="14.33203125" bestFit="1" customWidth="1"/>
    <col min="20" max="23" width="14.33203125" customWidth="1"/>
    <col min="24" max="28" width="11.5" bestFit="1" customWidth="1"/>
    <col min="30" max="30" width="11.5" bestFit="1" customWidth="1"/>
  </cols>
  <sheetData>
    <row r="1" spans="1:30" x14ac:dyDescent="0.2">
      <c r="A1" t="s">
        <v>0</v>
      </c>
      <c r="C1" t="s">
        <v>58</v>
      </c>
    </row>
    <row r="2" spans="1:30" x14ac:dyDescent="0.2">
      <c r="D2" t="s">
        <v>5</v>
      </c>
      <c r="I2" t="s">
        <v>44</v>
      </c>
      <c r="N2" t="s">
        <v>4</v>
      </c>
      <c r="S2" t="s">
        <v>45</v>
      </c>
      <c r="X2" t="s">
        <v>46</v>
      </c>
    </row>
    <row r="3" spans="1:30" x14ac:dyDescent="0.2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5">
        <v>44927</v>
      </c>
      <c r="T3" s="15">
        <f>S3+7</f>
        <v>44934</v>
      </c>
      <c r="U3" s="15">
        <f t="shared" ref="U3:W3" si="3">T3+7</f>
        <v>44941</v>
      </c>
      <c r="V3" s="15">
        <f t="shared" si="3"/>
        <v>44948</v>
      </c>
      <c r="W3" s="15">
        <f t="shared" si="3"/>
        <v>44955</v>
      </c>
      <c r="X3" s="10">
        <v>44927</v>
      </c>
      <c r="Y3" s="10">
        <f>X3+7</f>
        <v>44934</v>
      </c>
      <c r="Z3" s="10">
        <f t="shared" ref="Z3:AA3" si="4">Y3+7</f>
        <v>44941</v>
      </c>
      <c r="AA3" s="10">
        <f t="shared" si="4"/>
        <v>44948</v>
      </c>
      <c r="AB3" s="10">
        <f>AA3+7</f>
        <v>44955</v>
      </c>
      <c r="AD3" t="s">
        <v>47</v>
      </c>
    </row>
    <row r="4" spans="1:30" x14ac:dyDescent="0.2">
      <c r="A4" t="s">
        <v>6</v>
      </c>
      <c r="B4" t="s">
        <v>23</v>
      </c>
      <c r="C4" s="1">
        <v>16.899999999999999</v>
      </c>
      <c r="D4" s="5">
        <v>42</v>
      </c>
      <c r="E4" s="5">
        <v>40</v>
      </c>
      <c r="F4" s="5">
        <v>53</v>
      </c>
      <c r="G4" s="5">
        <v>40</v>
      </c>
      <c r="H4" s="5">
        <v>40</v>
      </c>
      <c r="I4" s="7">
        <f>IF(D4&gt;40, D4-40,0)</f>
        <v>2</v>
      </c>
      <c r="J4" s="7">
        <f t="shared" ref="J4:M19" si="5">IF(E4&gt;40, E4-40,0)</f>
        <v>0</v>
      </c>
      <c r="K4" s="7">
        <f t="shared" si="5"/>
        <v>13</v>
      </c>
      <c r="L4" s="7">
        <f t="shared" si="5"/>
        <v>0</v>
      </c>
      <c r="M4" s="7">
        <f t="shared" si="5"/>
        <v>0</v>
      </c>
      <c r="N4" s="9">
        <f t="shared" ref="N4:N20" si="6">$C4*D4</f>
        <v>709.8</v>
      </c>
      <c r="O4" s="9">
        <f t="shared" ref="O4:O20" si="7">$C4*E4</f>
        <v>676</v>
      </c>
      <c r="P4" s="9">
        <f t="shared" ref="P4:P20" si="8">$C4*F4</f>
        <v>895.69999999999993</v>
      </c>
      <c r="Q4" s="9">
        <f t="shared" ref="Q4:Q20" si="9">$C4*G4</f>
        <v>676</v>
      </c>
      <c r="R4" s="9">
        <f t="shared" ref="R4:R20" si="10">$C4*H4</f>
        <v>676</v>
      </c>
      <c r="S4" s="16">
        <f t="shared" ref="S4:S20" si="11">0.5*$C4*I4</f>
        <v>16.899999999999999</v>
      </c>
      <c r="T4" s="16">
        <f t="shared" ref="T4:T20" si="12">0.5*$C4*J4</f>
        <v>0</v>
      </c>
      <c r="U4" s="16">
        <f t="shared" ref="U4:U20" si="13">0.5*$C4*K4</f>
        <v>109.85</v>
      </c>
      <c r="V4" s="16">
        <f t="shared" ref="V4:V20" si="14">0.5*$C4*L4</f>
        <v>0</v>
      </c>
      <c r="W4" s="16">
        <f t="shared" ref="W4:W20" si="15">0.5*$C4*M4</f>
        <v>0</v>
      </c>
      <c r="X4" s="11">
        <f>N4+S4</f>
        <v>726.69999999999993</v>
      </c>
      <c r="Y4" s="11">
        <f t="shared" ref="Y4:AB19" si="16">O4+T4</f>
        <v>676</v>
      </c>
      <c r="Z4" s="11">
        <f t="shared" si="16"/>
        <v>1005.55</v>
      </c>
      <c r="AA4" s="11">
        <f t="shared" si="16"/>
        <v>676</v>
      </c>
      <c r="AB4" s="11">
        <f t="shared" si="16"/>
        <v>676</v>
      </c>
      <c r="AD4" s="20">
        <f>SUM(X4:AB4)</f>
        <v>3760.25</v>
      </c>
    </row>
    <row r="5" spans="1:30" x14ac:dyDescent="0.2">
      <c r="A5" t="s">
        <v>7</v>
      </c>
      <c r="B5" t="s">
        <v>24</v>
      </c>
      <c r="C5" s="1">
        <v>16</v>
      </c>
      <c r="D5" s="5">
        <v>25</v>
      </c>
      <c r="E5" s="5">
        <v>35</v>
      </c>
      <c r="F5" s="5">
        <v>35</v>
      </c>
      <c r="G5" s="5">
        <v>40</v>
      </c>
      <c r="H5" s="5">
        <v>30</v>
      </c>
      <c r="I5" s="7">
        <f t="shared" ref="I5:I20" si="17">IF(D5&gt;40, D5-40,0)</f>
        <v>0</v>
      </c>
      <c r="J5" s="7">
        <f t="shared" si="5"/>
        <v>0</v>
      </c>
      <c r="K5" s="7">
        <f t="shared" si="5"/>
        <v>0</v>
      </c>
      <c r="L5" s="7">
        <f t="shared" si="5"/>
        <v>0</v>
      </c>
      <c r="M5" s="7">
        <f t="shared" si="5"/>
        <v>0</v>
      </c>
      <c r="N5" s="9">
        <f t="shared" si="6"/>
        <v>400</v>
      </c>
      <c r="O5" s="9">
        <f t="shared" si="7"/>
        <v>560</v>
      </c>
      <c r="P5" s="9">
        <f t="shared" si="8"/>
        <v>560</v>
      </c>
      <c r="Q5" s="9">
        <f t="shared" si="9"/>
        <v>640</v>
      </c>
      <c r="R5" s="9">
        <f t="shared" si="10"/>
        <v>480</v>
      </c>
      <c r="S5" s="16">
        <f t="shared" si="11"/>
        <v>0</v>
      </c>
      <c r="T5" s="16">
        <f t="shared" si="12"/>
        <v>0</v>
      </c>
      <c r="U5" s="16">
        <f t="shared" si="13"/>
        <v>0</v>
      </c>
      <c r="V5" s="16">
        <f t="shared" si="14"/>
        <v>0</v>
      </c>
      <c r="W5" s="16">
        <f t="shared" si="15"/>
        <v>0</v>
      </c>
      <c r="X5" s="11">
        <f t="shared" ref="X5:X20" si="18">N5+S5</f>
        <v>400</v>
      </c>
      <c r="Y5" s="11">
        <f t="shared" si="16"/>
        <v>560</v>
      </c>
      <c r="Z5" s="11">
        <f t="shared" si="16"/>
        <v>560</v>
      </c>
      <c r="AA5" s="11">
        <f t="shared" si="16"/>
        <v>640</v>
      </c>
      <c r="AB5" s="11">
        <f t="shared" si="16"/>
        <v>480</v>
      </c>
      <c r="AD5" s="20">
        <f t="shared" ref="AD5:AD20" si="19">SUM(X5:AB5)</f>
        <v>2640</v>
      </c>
    </row>
    <row r="6" spans="1:30" x14ac:dyDescent="0.2">
      <c r="A6" t="s">
        <v>8</v>
      </c>
      <c r="B6" t="s">
        <v>25</v>
      </c>
      <c r="C6" s="1">
        <v>23</v>
      </c>
      <c r="D6" s="5">
        <v>44</v>
      </c>
      <c r="E6" s="5">
        <v>32</v>
      </c>
      <c r="F6" s="5">
        <v>44</v>
      </c>
      <c r="G6" s="5">
        <v>40</v>
      </c>
      <c r="H6" s="5">
        <v>40</v>
      </c>
      <c r="I6" s="7">
        <f t="shared" si="17"/>
        <v>4</v>
      </c>
      <c r="J6" s="7">
        <f t="shared" si="5"/>
        <v>0</v>
      </c>
      <c r="K6" s="7">
        <f t="shared" si="5"/>
        <v>4</v>
      </c>
      <c r="L6" s="7">
        <f t="shared" si="5"/>
        <v>0</v>
      </c>
      <c r="M6" s="7">
        <f t="shared" si="5"/>
        <v>0</v>
      </c>
      <c r="N6" s="9">
        <f t="shared" si="6"/>
        <v>1012</v>
      </c>
      <c r="O6" s="9">
        <f t="shared" si="7"/>
        <v>736</v>
      </c>
      <c r="P6" s="9">
        <f t="shared" si="8"/>
        <v>1012</v>
      </c>
      <c r="Q6" s="9">
        <f t="shared" si="9"/>
        <v>920</v>
      </c>
      <c r="R6" s="9">
        <f t="shared" si="10"/>
        <v>920</v>
      </c>
      <c r="S6" s="16">
        <f t="shared" si="11"/>
        <v>46</v>
      </c>
      <c r="T6" s="16">
        <f t="shared" si="12"/>
        <v>0</v>
      </c>
      <c r="U6" s="16">
        <f t="shared" si="13"/>
        <v>46</v>
      </c>
      <c r="V6" s="16">
        <f t="shared" si="14"/>
        <v>0</v>
      </c>
      <c r="W6" s="16">
        <f t="shared" si="15"/>
        <v>0</v>
      </c>
      <c r="X6" s="11">
        <f t="shared" si="18"/>
        <v>1058</v>
      </c>
      <c r="Y6" s="11">
        <f t="shared" si="16"/>
        <v>736</v>
      </c>
      <c r="Z6" s="11">
        <f t="shared" si="16"/>
        <v>1058</v>
      </c>
      <c r="AA6" s="11">
        <f t="shared" si="16"/>
        <v>920</v>
      </c>
      <c r="AB6" s="11">
        <f t="shared" si="16"/>
        <v>920</v>
      </c>
      <c r="AD6" s="20">
        <f t="shared" si="19"/>
        <v>4692</v>
      </c>
    </row>
    <row r="7" spans="1:30" x14ac:dyDescent="0.2">
      <c r="A7" t="s">
        <v>9</v>
      </c>
      <c r="B7" t="s">
        <v>26</v>
      </c>
      <c r="C7" s="1">
        <v>20.9</v>
      </c>
      <c r="D7" s="5">
        <v>35</v>
      </c>
      <c r="E7" s="5">
        <v>24</v>
      </c>
      <c r="F7" s="5">
        <v>40</v>
      </c>
      <c r="G7" s="5">
        <v>30</v>
      </c>
      <c r="H7" s="5">
        <v>40</v>
      </c>
      <c r="I7" s="7">
        <f t="shared" si="17"/>
        <v>0</v>
      </c>
      <c r="J7" s="7">
        <f t="shared" si="5"/>
        <v>0</v>
      </c>
      <c r="K7" s="7">
        <f t="shared" si="5"/>
        <v>0</v>
      </c>
      <c r="L7" s="7">
        <f t="shared" si="5"/>
        <v>0</v>
      </c>
      <c r="M7" s="7">
        <f t="shared" si="5"/>
        <v>0</v>
      </c>
      <c r="N7" s="9">
        <f t="shared" si="6"/>
        <v>731.5</v>
      </c>
      <c r="O7" s="9">
        <f t="shared" si="7"/>
        <v>501.59999999999997</v>
      </c>
      <c r="P7" s="9">
        <f t="shared" si="8"/>
        <v>836</v>
      </c>
      <c r="Q7" s="9">
        <f t="shared" si="9"/>
        <v>627</v>
      </c>
      <c r="R7" s="9">
        <f t="shared" si="10"/>
        <v>836</v>
      </c>
      <c r="S7" s="16">
        <f t="shared" si="11"/>
        <v>0</v>
      </c>
      <c r="T7" s="16">
        <f t="shared" si="12"/>
        <v>0</v>
      </c>
      <c r="U7" s="16">
        <f t="shared" si="13"/>
        <v>0</v>
      </c>
      <c r="V7" s="16">
        <f t="shared" si="14"/>
        <v>0</v>
      </c>
      <c r="W7" s="16">
        <f t="shared" si="15"/>
        <v>0</v>
      </c>
      <c r="X7" s="11">
        <f t="shared" si="18"/>
        <v>731.5</v>
      </c>
      <c r="Y7" s="11">
        <f t="shared" si="16"/>
        <v>501.59999999999997</v>
      </c>
      <c r="Z7" s="11">
        <f t="shared" si="16"/>
        <v>836</v>
      </c>
      <c r="AA7" s="11">
        <f t="shared" si="16"/>
        <v>627</v>
      </c>
      <c r="AB7" s="11">
        <f t="shared" si="16"/>
        <v>836</v>
      </c>
      <c r="AD7" s="20">
        <f t="shared" si="19"/>
        <v>3532.1</v>
      </c>
    </row>
    <row r="8" spans="1:30" x14ac:dyDescent="0.2">
      <c r="A8" t="s">
        <v>10</v>
      </c>
      <c r="B8" t="s">
        <v>27</v>
      </c>
      <c r="C8" s="1">
        <v>15.1</v>
      </c>
      <c r="D8" s="5">
        <v>37</v>
      </c>
      <c r="E8" s="5">
        <v>40</v>
      </c>
      <c r="F8" s="5">
        <v>56</v>
      </c>
      <c r="G8" s="5">
        <v>40</v>
      </c>
      <c r="H8" s="5">
        <v>40</v>
      </c>
      <c r="I8" s="7">
        <f t="shared" si="17"/>
        <v>0</v>
      </c>
      <c r="J8" s="7">
        <f t="shared" si="5"/>
        <v>0</v>
      </c>
      <c r="K8" s="7">
        <f t="shared" si="5"/>
        <v>16</v>
      </c>
      <c r="L8" s="7">
        <f t="shared" si="5"/>
        <v>0</v>
      </c>
      <c r="M8" s="7">
        <f t="shared" si="5"/>
        <v>0</v>
      </c>
      <c r="N8" s="9">
        <f t="shared" si="6"/>
        <v>558.69999999999993</v>
      </c>
      <c r="O8" s="9">
        <f t="shared" si="7"/>
        <v>604</v>
      </c>
      <c r="P8" s="9">
        <f t="shared" si="8"/>
        <v>845.6</v>
      </c>
      <c r="Q8" s="9">
        <f t="shared" si="9"/>
        <v>604</v>
      </c>
      <c r="R8" s="9">
        <f t="shared" si="10"/>
        <v>604</v>
      </c>
      <c r="S8" s="16">
        <f t="shared" si="11"/>
        <v>0</v>
      </c>
      <c r="T8" s="16">
        <f t="shared" si="12"/>
        <v>0</v>
      </c>
      <c r="U8" s="16">
        <f t="shared" si="13"/>
        <v>120.8</v>
      </c>
      <c r="V8" s="16">
        <f t="shared" si="14"/>
        <v>0</v>
      </c>
      <c r="W8" s="16">
        <f t="shared" si="15"/>
        <v>0</v>
      </c>
      <c r="X8" s="11">
        <f t="shared" si="18"/>
        <v>558.69999999999993</v>
      </c>
      <c r="Y8" s="11">
        <f t="shared" si="16"/>
        <v>604</v>
      </c>
      <c r="Z8" s="11">
        <f t="shared" si="16"/>
        <v>966.4</v>
      </c>
      <c r="AA8" s="11">
        <f t="shared" si="16"/>
        <v>604</v>
      </c>
      <c r="AB8" s="11">
        <f t="shared" si="16"/>
        <v>604</v>
      </c>
      <c r="AD8" s="20">
        <f t="shared" si="19"/>
        <v>3337.1</v>
      </c>
    </row>
    <row r="9" spans="1:30" x14ac:dyDescent="0.2">
      <c r="A9" t="s">
        <v>11</v>
      </c>
      <c r="B9" t="s">
        <v>28</v>
      </c>
      <c r="C9" s="1">
        <v>15.5</v>
      </c>
      <c r="D9" s="5">
        <v>45</v>
      </c>
      <c r="E9" s="5">
        <v>52</v>
      </c>
      <c r="F9" s="5">
        <v>39</v>
      </c>
      <c r="G9" s="5">
        <v>42</v>
      </c>
      <c r="H9" s="5">
        <v>40</v>
      </c>
      <c r="I9" s="7">
        <f t="shared" si="17"/>
        <v>5</v>
      </c>
      <c r="J9" s="7">
        <f t="shared" si="5"/>
        <v>12</v>
      </c>
      <c r="K9" s="7">
        <f t="shared" si="5"/>
        <v>0</v>
      </c>
      <c r="L9" s="7">
        <f t="shared" si="5"/>
        <v>2</v>
      </c>
      <c r="M9" s="7">
        <f t="shared" si="5"/>
        <v>0</v>
      </c>
      <c r="N9" s="9">
        <f t="shared" si="6"/>
        <v>697.5</v>
      </c>
      <c r="O9" s="9">
        <f t="shared" si="7"/>
        <v>806</v>
      </c>
      <c r="P9" s="9">
        <f t="shared" si="8"/>
        <v>604.5</v>
      </c>
      <c r="Q9" s="9">
        <f t="shared" si="9"/>
        <v>651</v>
      </c>
      <c r="R9" s="9">
        <f t="shared" si="10"/>
        <v>620</v>
      </c>
      <c r="S9" s="16">
        <f t="shared" si="11"/>
        <v>38.75</v>
      </c>
      <c r="T9" s="16">
        <f t="shared" si="12"/>
        <v>93</v>
      </c>
      <c r="U9" s="16">
        <f t="shared" si="13"/>
        <v>0</v>
      </c>
      <c r="V9" s="16">
        <f t="shared" si="14"/>
        <v>15.5</v>
      </c>
      <c r="W9" s="16">
        <f t="shared" si="15"/>
        <v>0</v>
      </c>
      <c r="X9" s="11">
        <f t="shared" si="18"/>
        <v>736.25</v>
      </c>
      <c r="Y9" s="11">
        <f t="shared" si="16"/>
        <v>899</v>
      </c>
      <c r="Z9" s="11">
        <f t="shared" si="16"/>
        <v>604.5</v>
      </c>
      <c r="AA9" s="11">
        <f t="shared" si="16"/>
        <v>666.5</v>
      </c>
      <c r="AB9" s="11">
        <f t="shared" si="16"/>
        <v>620</v>
      </c>
      <c r="AD9" s="20">
        <f t="shared" si="19"/>
        <v>3526.25</v>
      </c>
    </row>
    <row r="10" spans="1:30" x14ac:dyDescent="0.2">
      <c r="A10" t="s">
        <v>12</v>
      </c>
      <c r="B10" t="s">
        <v>29</v>
      </c>
      <c r="C10" s="1">
        <v>18.25</v>
      </c>
      <c r="D10" s="5">
        <v>40</v>
      </c>
      <c r="E10" s="5">
        <v>45</v>
      </c>
      <c r="F10" s="5">
        <v>40</v>
      </c>
      <c r="G10" s="5">
        <v>40</v>
      </c>
      <c r="H10" s="5">
        <v>40</v>
      </c>
      <c r="I10" s="7">
        <f t="shared" si="17"/>
        <v>0</v>
      </c>
      <c r="J10" s="7">
        <f t="shared" si="5"/>
        <v>5</v>
      </c>
      <c r="K10" s="7">
        <f t="shared" si="5"/>
        <v>0</v>
      </c>
      <c r="L10" s="7">
        <f t="shared" si="5"/>
        <v>0</v>
      </c>
      <c r="M10" s="7">
        <f t="shared" si="5"/>
        <v>0</v>
      </c>
      <c r="N10" s="9">
        <f t="shared" si="6"/>
        <v>730</v>
      </c>
      <c r="O10" s="9">
        <f t="shared" si="7"/>
        <v>821.25</v>
      </c>
      <c r="P10" s="9">
        <f t="shared" si="8"/>
        <v>730</v>
      </c>
      <c r="Q10" s="9">
        <f t="shared" si="9"/>
        <v>730</v>
      </c>
      <c r="R10" s="9">
        <f t="shared" si="10"/>
        <v>730</v>
      </c>
      <c r="S10" s="16">
        <f t="shared" si="11"/>
        <v>0</v>
      </c>
      <c r="T10" s="16">
        <f t="shared" si="12"/>
        <v>45.625</v>
      </c>
      <c r="U10" s="16">
        <f t="shared" si="13"/>
        <v>0</v>
      </c>
      <c r="V10" s="16">
        <f t="shared" si="14"/>
        <v>0</v>
      </c>
      <c r="W10" s="16">
        <f t="shared" si="15"/>
        <v>0</v>
      </c>
      <c r="X10" s="11">
        <f t="shared" si="18"/>
        <v>730</v>
      </c>
      <c r="Y10" s="11">
        <f t="shared" si="16"/>
        <v>866.875</v>
      </c>
      <c r="Z10" s="11">
        <f t="shared" si="16"/>
        <v>730</v>
      </c>
      <c r="AA10" s="11">
        <f t="shared" si="16"/>
        <v>730</v>
      </c>
      <c r="AB10" s="11">
        <f t="shared" si="16"/>
        <v>730</v>
      </c>
      <c r="AD10" s="20">
        <f t="shared" si="19"/>
        <v>3786.875</v>
      </c>
    </row>
    <row r="11" spans="1:30" x14ac:dyDescent="0.2">
      <c r="A11" t="s">
        <v>13</v>
      </c>
      <c r="B11" t="s">
        <v>30</v>
      </c>
      <c r="C11" s="1">
        <v>16.75</v>
      </c>
      <c r="D11" s="5">
        <v>40</v>
      </c>
      <c r="E11" s="5">
        <v>34</v>
      </c>
      <c r="F11" s="5">
        <v>40</v>
      </c>
      <c r="G11" s="5">
        <v>40</v>
      </c>
      <c r="H11" s="5">
        <v>40</v>
      </c>
      <c r="I11" s="7">
        <f t="shared" si="17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9">
        <f t="shared" si="6"/>
        <v>670</v>
      </c>
      <c r="O11" s="9">
        <f t="shared" si="7"/>
        <v>569.5</v>
      </c>
      <c r="P11" s="9">
        <f t="shared" si="8"/>
        <v>670</v>
      </c>
      <c r="Q11" s="9">
        <f t="shared" si="9"/>
        <v>670</v>
      </c>
      <c r="R11" s="9">
        <f t="shared" si="10"/>
        <v>670</v>
      </c>
      <c r="S11" s="16">
        <f t="shared" si="11"/>
        <v>0</v>
      </c>
      <c r="T11" s="16">
        <f t="shared" si="12"/>
        <v>0</v>
      </c>
      <c r="U11" s="16">
        <f t="shared" si="13"/>
        <v>0</v>
      </c>
      <c r="V11" s="16">
        <f t="shared" si="14"/>
        <v>0</v>
      </c>
      <c r="W11" s="16">
        <f t="shared" si="15"/>
        <v>0</v>
      </c>
      <c r="X11" s="11">
        <f t="shared" si="18"/>
        <v>670</v>
      </c>
      <c r="Y11" s="11">
        <f t="shared" si="16"/>
        <v>569.5</v>
      </c>
      <c r="Z11" s="11">
        <f t="shared" si="16"/>
        <v>670</v>
      </c>
      <c r="AA11" s="11">
        <f t="shared" si="16"/>
        <v>670</v>
      </c>
      <c r="AB11" s="11">
        <f t="shared" si="16"/>
        <v>670</v>
      </c>
      <c r="AD11" s="20">
        <f t="shared" si="19"/>
        <v>3249.5</v>
      </c>
    </row>
    <row r="12" spans="1:30" x14ac:dyDescent="0.2">
      <c r="A12" t="s">
        <v>14</v>
      </c>
      <c r="B12" t="s">
        <v>31</v>
      </c>
      <c r="C12" s="1">
        <v>19.5</v>
      </c>
      <c r="D12" s="5">
        <v>40</v>
      </c>
      <c r="E12" s="5">
        <v>40</v>
      </c>
      <c r="F12" s="5">
        <v>40</v>
      </c>
      <c r="G12" s="5">
        <v>39</v>
      </c>
      <c r="H12" s="5">
        <v>35</v>
      </c>
      <c r="I12" s="7">
        <f t="shared" si="17"/>
        <v>0</v>
      </c>
      <c r="J12" s="7">
        <f t="shared" si="5"/>
        <v>0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9">
        <f t="shared" si="6"/>
        <v>780</v>
      </c>
      <c r="O12" s="9">
        <f t="shared" si="7"/>
        <v>780</v>
      </c>
      <c r="P12" s="9">
        <f t="shared" si="8"/>
        <v>780</v>
      </c>
      <c r="Q12" s="9">
        <f t="shared" si="9"/>
        <v>760.5</v>
      </c>
      <c r="R12" s="9">
        <f t="shared" si="10"/>
        <v>682.5</v>
      </c>
      <c r="S12" s="16">
        <f t="shared" si="11"/>
        <v>0</v>
      </c>
      <c r="T12" s="16">
        <f t="shared" si="12"/>
        <v>0</v>
      </c>
      <c r="U12" s="16">
        <f t="shared" si="13"/>
        <v>0</v>
      </c>
      <c r="V12" s="16">
        <f t="shared" si="14"/>
        <v>0</v>
      </c>
      <c r="W12" s="16">
        <f t="shared" si="15"/>
        <v>0</v>
      </c>
      <c r="X12" s="11">
        <f t="shared" si="18"/>
        <v>780</v>
      </c>
      <c r="Y12" s="11">
        <f t="shared" si="16"/>
        <v>780</v>
      </c>
      <c r="Z12" s="11">
        <f>P12+U12</f>
        <v>780</v>
      </c>
      <c r="AA12" s="11">
        <f>Q12+V12</f>
        <v>760.5</v>
      </c>
      <c r="AB12" s="11">
        <f t="shared" si="16"/>
        <v>682.5</v>
      </c>
      <c r="AD12" s="20">
        <f t="shared" si="19"/>
        <v>3783</v>
      </c>
    </row>
    <row r="13" spans="1:30" x14ac:dyDescent="0.2">
      <c r="A13" t="s">
        <v>15</v>
      </c>
      <c r="B13" t="s">
        <v>32</v>
      </c>
      <c r="C13" s="1">
        <v>21.8</v>
      </c>
      <c r="D13" s="5">
        <v>40</v>
      </c>
      <c r="E13" s="5">
        <v>32</v>
      </c>
      <c r="F13" s="5">
        <v>40</v>
      </c>
      <c r="G13" s="5">
        <v>37</v>
      </c>
      <c r="H13" s="5">
        <v>45</v>
      </c>
      <c r="I13" s="7">
        <f t="shared" si="17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5</v>
      </c>
      <c r="N13" s="9">
        <f t="shared" si="6"/>
        <v>872</v>
      </c>
      <c r="O13" s="9">
        <f t="shared" si="7"/>
        <v>697.6</v>
      </c>
      <c r="P13" s="9">
        <f t="shared" si="8"/>
        <v>872</v>
      </c>
      <c r="Q13" s="9">
        <f t="shared" si="9"/>
        <v>806.6</v>
      </c>
      <c r="R13" s="9">
        <f t="shared" si="10"/>
        <v>981</v>
      </c>
      <c r="S13" s="16">
        <f t="shared" si="11"/>
        <v>0</v>
      </c>
      <c r="T13" s="16">
        <f t="shared" si="12"/>
        <v>0</v>
      </c>
      <c r="U13" s="16">
        <f t="shared" si="13"/>
        <v>0</v>
      </c>
      <c r="V13" s="16">
        <f t="shared" si="14"/>
        <v>0</v>
      </c>
      <c r="W13" s="16">
        <f t="shared" si="15"/>
        <v>54.5</v>
      </c>
      <c r="X13" s="11">
        <f t="shared" si="18"/>
        <v>872</v>
      </c>
      <c r="Y13" s="11">
        <f t="shared" si="16"/>
        <v>697.6</v>
      </c>
      <c r="Z13" s="11">
        <f t="shared" si="16"/>
        <v>872</v>
      </c>
      <c r="AA13" s="11">
        <f t="shared" si="16"/>
        <v>806.6</v>
      </c>
      <c r="AB13" s="11">
        <f t="shared" si="16"/>
        <v>1035.5</v>
      </c>
      <c r="AD13" s="20">
        <f t="shared" si="19"/>
        <v>4283.7</v>
      </c>
    </row>
    <row r="14" spans="1:30" x14ac:dyDescent="0.2">
      <c r="A14" t="s">
        <v>16</v>
      </c>
      <c r="B14" t="s">
        <v>33</v>
      </c>
      <c r="C14" s="1">
        <v>17.5</v>
      </c>
      <c r="D14" s="5">
        <v>41</v>
      </c>
      <c r="E14" s="5">
        <v>40</v>
      </c>
      <c r="F14" s="5">
        <v>39</v>
      </c>
      <c r="G14" s="5">
        <v>35</v>
      </c>
      <c r="H14" s="5">
        <v>42</v>
      </c>
      <c r="I14" s="7">
        <f t="shared" si="17"/>
        <v>1</v>
      </c>
      <c r="J14" s="7">
        <f t="shared" si="5"/>
        <v>0</v>
      </c>
      <c r="K14" s="7">
        <f t="shared" si="5"/>
        <v>0</v>
      </c>
      <c r="L14" s="7">
        <f t="shared" si="5"/>
        <v>0</v>
      </c>
      <c r="M14" s="7">
        <f t="shared" si="5"/>
        <v>2</v>
      </c>
      <c r="N14" s="9">
        <f t="shared" si="6"/>
        <v>717.5</v>
      </c>
      <c r="O14" s="9">
        <f t="shared" si="7"/>
        <v>700</v>
      </c>
      <c r="P14" s="9">
        <f t="shared" si="8"/>
        <v>682.5</v>
      </c>
      <c r="Q14" s="9">
        <f t="shared" si="9"/>
        <v>612.5</v>
      </c>
      <c r="R14" s="9">
        <f t="shared" si="10"/>
        <v>735</v>
      </c>
      <c r="S14" s="16">
        <f t="shared" si="11"/>
        <v>8.75</v>
      </c>
      <c r="T14" s="16">
        <f t="shared" si="12"/>
        <v>0</v>
      </c>
      <c r="U14" s="16">
        <f t="shared" si="13"/>
        <v>0</v>
      </c>
      <c r="V14" s="16">
        <f t="shared" si="14"/>
        <v>0</v>
      </c>
      <c r="W14" s="16">
        <f t="shared" si="15"/>
        <v>17.5</v>
      </c>
      <c r="X14" s="11">
        <f t="shared" si="18"/>
        <v>726.25</v>
      </c>
      <c r="Y14" s="11">
        <f t="shared" si="16"/>
        <v>700</v>
      </c>
      <c r="Z14" s="11">
        <f t="shared" si="16"/>
        <v>682.5</v>
      </c>
      <c r="AA14" s="11">
        <f t="shared" si="16"/>
        <v>612.5</v>
      </c>
      <c r="AB14" s="11">
        <f t="shared" si="16"/>
        <v>752.5</v>
      </c>
      <c r="AD14" s="20">
        <f t="shared" si="19"/>
        <v>3473.75</v>
      </c>
    </row>
    <row r="15" spans="1:30" x14ac:dyDescent="0.2">
      <c r="A15" t="s">
        <v>17</v>
      </c>
      <c r="B15" t="s">
        <v>34</v>
      </c>
      <c r="C15" s="1">
        <v>15.7</v>
      </c>
      <c r="D15" s="5">
        <v>50</v>
      </c>
      <c r="E15" s="5">
        <v>40</v>
      </c>
      <c r="F15" s="5">
        <v>38</v>
      </c>
      <c r="G15" s="5">
        <v>42</v>
      </c>
      <c r="H15" s="5">
        <v>45</v>
      </c>
      <c r="I15" s="7">
        <f t="shared" si="17"/>
        <v>10</v>
      </c>
      <c r="J15" s="7">
        <f t="shared" si="5"/>
        <v>0</v>
      </c>
      <c r="K15" s="7">
        <f t="shared" si="5"/>
        <v>0</v>
      </c>
      <c r="L15" s="7">
        <f t="shared" si="5"/>
        <v>2</v>
      </c>
      <c r="M15" s="7">
        <f t="shared" si="5"/>
        <v>5</v>
      </c>
      <c r="N15" s="9">
        <f t="shared" si="6"/>
        <v>785</v>
      </c>
      <c r="O15" s="9">
        <f t="shared" si="7"/>
        <v>628</v>
      </c>
      <c r="P15" s="9">
        <f t="shared" si="8"/>
        <v>596.6</v>
      </c>
      <c r="Q15" s="9">
        <f t="shared" si="9"/>
        <v>659.4</v>
      </c>
      <c r="R15" s="9">
        <f t="shared" si="10"/>
        <v>706.5</v>
      </c>
      <c r="S15" s="16">
        <f t="shared" si="11"/>
        <v>78.5</v>
      </c>
      <c r="T15" s="16">
        <f t="shared" si="12"/>
        <v>0</v>
      </c>
      <c r="U15" s="16">
        <f t="shared" si="13"/>
        <v>0</v>
      </c>
      <c r="V15" s="16">
        <f t="shared" si="14"/>
        <v>15.7</v>
      </c>
      <c r="W15" s="16">
        <f t="shared" si="15"/>
        <v>39.25</v>
      </c>
      <c r="X15" s="11">
        <f t="shared" si="18"/>
        <v>863.5</v>
      </c>
      <c r="Y15" s="11">
        <f t="shared" si="16"/>
        <v>628</v>
      </c>
      <c r="Z15" s="11">
        <f t="shared" si="16"/>
        <v>596.6</v>
      </c>
      <c r="AA15" s="11">
        <f t="shared" si="16"/>
        <v>675.1</v>
      </c>
      <c r="AB15" s="11">
        <f t="shared" si="16"/>
        <v>745.75</v>
      </c>
      <c r="AD15" s="20">
        <f t="shared" si="19"/>
        <v>3508.95</v>
      </c>
    </row>
    <row r="16" spans="1:30" x14ac:dyDescent="0.2">
      <c r="A16" t="s">
        <v>18</v>
      </c>
      <c r="B16" t="s">
        <v>35</v>
      </c>
      <c r="C16" s="1">
        <v>17</v>
      </c>
      <c r="D16" s="5">
        <v>42</v>
      </c>
      <c r="E16" s="5">
        <v>40</v>
      </c>
      <c r="F16" s="5">
        <v>39</v>
      </c>
      <c r="G16" s="5">
        <v>45</v>
      </c>
      <c r="H16" s="5">
        <v>44</v>
      </c>
      <c r="I16" s="7">
        <f t="shared" si="17"/>
        <v>2</v>
      </c>
      <c r="J16" s="7">
        <f t="shared" si="5"/>
        <v>0</v>
      </c>
      <c r="K16" s="7">
        <f t="shared" si="5"/>
        <v>0</v>
      </c>
      <c r="L16" s="7">
        <f t="shared" si="5"/>
        <v>5</v>
      </c>
      <c r="M16" s="7">
        <f t="shared" si="5"/>
        <v>4</v>
      </c>
      <c r="N16" s="9">
        <f t="shared" si="6"/>
        <v>714</v>
      </c>
      <c r="O16" s="9">
        <f t="shared" si="7"/>
        <v>680</v>
      </c>
      <c r="P16" s="9">
        <f t="shared" si="8"/>
        <v>663</v>
      </c>
      <c r="Q16" s="9">
        <f t="shared" si="9"/>
        <v>765</v>
      </c>
      <c r="R16" s="9">
        <f t="shared" si="10"/>
        <v>748</v>
      </c>
      <c r="S16" s="16">
        <f t="shared" si="11"/>
        <v>17</v>
      </c>
      <c r="T16" s="16">
        <f t="shared" si="12"/>
        <v>0</v>
      </c>
      <c r="U16" s="16">
        <f t="shared" si="13"/>
        <v>0</v>
      </c>
      <c r="V16" s="16">
        <f t="shared" si="14"/>
        <v>42.5</v>
      </c>
      <c r="W16" s="16">
        <f t="shared" si="15"/>
        <v>34</v>
      </c>
      <c r="X16" s="11">
        <f t="shared" si="18"/>
        <v>731</v>
      </c>
      <c r="Y16" s="11">
        <f t="shared" si="16"/>
        <v>680</v>
      </c>
      <c r="Z16" s="11">
        <f t="shared" si="16"/>
        <v>663</v>
      </c>
      <c r="AA16" s="11">
        <f t="shared" si="16"/>
        <v>807.5</v>
      </c>
      <c r="AB16" s="11">
        <f t="shared" si="16"/>
        <v>782</v>
      </c>
      <c r="AD16" s="20">
        <f t="shared" si="19"/>
        <v>3663.5</v>
      </c>
    </row>
    <row r="17" spans="1:30" x14ac:dyDescent="0.2">
      <c r="A17" t="s">
        <v>19</v>
      </c>
      <c r="B17" t="s">
        <v>36</v>
      </c>
      <c r="C17" s="1">
        <v>19.3</v>
      </c>
      <c r="D17" s="5">
        <v>40</v>
      </c>
      <c r="E17" s="5">
        <v>40</v>
      </c>
      <c r="F17" s="5">
        <v>42</v>
      </c>
      <c r="G17" s="5">
        <v>45</v>
      </c>
      <c r="H17" s="5">
        <v>40</v>
      </c>
      <c r="I17" s="7">
        <f t="shared" si="17"/>
        <v>0</v>
      </c>
      <c r="J17" s="7">
        <f t="shared" si="5"/>
        <v>0</v>
      </c>
      <c r="K17" s="7">
        <f t="shared" si="5"/>
        <v>2</v>
      </c>
      <c r="L17" s="7">
        <f t="shared" si="5"/>
        <v>5</v>
      </c>
      <c r="M17" s="7">
        <f t="shared" si="5"/>
        <v>0</v>
      </c>
      <c r="N17" s="9">
        <f t="shared" si="6"/>
        <v>772</v>
      </c>
      <c r="O17" s="9">
        <f t="shared" si="7"/>
        <v>772</v>
      </c>
      <c r="P17" s="9">
        <f t="shared" si="8"/>
        <v>810.6</v>
      </c>
      <c r="Q17" s="9">
        <f t="shared" si="9"/>
        <v>868.5</v>
      </c>
      <c r="R17" s="9">
        <f t="shared" si="10"/>
        <v>772</v>
      </c>
      <c r="S17" s="16">
        <f t="shared" si="11"/>
        <v>0</v>
      </c>
      <c r="T17" s="16">
        <f t="shared" si="12"/>
        <v>0</v>
      </c>
      <c r="U17" s="16">
        <f t="shared" si="13"/>
        <v>19.3</v>
      </c>
      <c r="V17" s="16">
        <f t="shared" si="14"/>
        <v>48.25</v>
      </c>
      <c r="W17" s="16">
        <f t="shared" si="15"/>
        <v>0</v>
      </c>
      <c r="X17" s="11">
        <f t="shared" si="18"/>
        <v>772</v>
      </c>
      <c r="Y17" s="11">
        <f t="shared" si="16"/>
        <v>772</v>
      </c>
      <c r="Z17" s="11">
        <f t="shared" si="16"/>
        <v>829.9</v>
      </c>
      <c r="AA17" s="11">
        <f t="shared" si="16"/>
        <v>916.75</v>
      </c>
      <c r="AB17" s="11">
        <f t="shared" si="16"/>
        <v>772</v>
      </c>
      <c r="AD17" s="20">
        <f t="shared" si="19"/>
        <v>4062.65</v>
      </c>
    </row>
    <row r="18" spans="1:30" x14ac:dyDescent="0.2">
      <c r="A18" t="s">
        <v>20</v>
      </c>
      <c r="B18" t="s">
        <v>37</v>
      </c>
      <c r="C18" s="1">
        <v>27</v>
      </c>
      <c r="D18" s="5">
        <v>48</v>
      </c>
      <c r="E18" s="5">
        <v>45</v>
      </c>
      <c r="F18" s="5">
        <v>40</v>
      </c>
      <c r="G18" s="5">
        <v>45</v>
      </c>
      <c r="H18" s="5">
        <v>45</v>
      </c>
      <c r="I18" s="7">
        <f t="shared" si="17"/>
        <v>8</v>
      </c>
      <c r="J18" s="7">
        <f t="shared" si="5"/>
        <v>5</v>
      </c>
      <c r="K18" s="7">
        <f t="shared" si="5"/>
        <v>0</v>
      </c>
      <c r="L18" s="7">
        <f t="shared" si="5"/>
        <v>5</v>
      </c>
      <c r="M18" s="7">
        <f t="shared" si="5"/>
        <v>5</v>
      </c>
      <c r="N18" s="9">
        <f t="shared" si="6"/>
        <v>1296</v>
      </c>
      <c r="O18" s="9">
        <f t="shared" si="7"/>
        <v>1215</v>
      </c>
      <c r="P18" s="9">
        <f t="shared" si="8"/>
        <v>1080</v>
      </c>
      <c r="Q18" s="9">
        <f t="shared" si="9"/>
        <v>1215</v>
      </c>
      <c r="R18" s="9">
        <f t="shared" si="10"/>
        <v>1215</v>
      </c>
      <c r="S18" s="16">
        <f t="shared" si="11"/>
        <v>108</v>
      </c>
      <c r="T18" s="16">
        <f t="shared" si="12"/>
        <v>67.5</v>
      </c>
      <c r="U18" s="16">
        <f t="shared" si="13"/>
        <v>0</v>
      </c>
      <c r="V18" s="16">
        <f t="shared" si="14"/>
        <v>67.5</v>
      </c>
      <c r="W18" s="16">
        <f t="shared" si="15"/>
        <v>67.5</v>
      </c>
      <c r="X18" s="11">
        <f t="shared" si="18"/>
        <v>1404</v>
      </c>
      <c r="Y18" s="11">
        <f t="shared" si="16"/>
        <v>1282.5</v>
      </c>
      <c r="Z18" s="11">
        <f t="shared" si="16"/>
        <v>1080</v>
      </c>
      <c r="AA18" s="11">
        <f t="shared" si="16"/>
        <v>1282.5</v>
      </c>
      <c r="AB18" s="11">
        <f t="shared" si="16"/>
        <v>1282.5</v>
      </c>
      <c r="AD18" s="20">
        <f t="shared" si="19"/>
        <v>6331.5</v>
      </c>
    </row>
    <row r="19" spans="1:30" x14ac:dyDescent="0.2">
      <c r="A19" t="s">
        <v>21</v>
      </c>
      <c r="B19" t="s">
        <v>38</v>
      </c>
      <c r="C19" s="1">
        <v>40</v>
      </c>
      <c r="D19" s="5">
        <v>30</v>
      </c>
      <c r="E19" s="5">
        <v>38</v>
      </c>
      <c r="F19" s="5">
        <v>40</v>
      </c>
      <c r="G19" s="5">
        <v>40</v>
      </c>
      <c r="H19" s="5">
        <v>35</v>
      </c>
      <c r="I19" s="7">
        <f t="shared" si="17"/>
        <v>0</v>
      </c>
      <c r="J19" s="7">
        <f t="shared" si="5"/>
        <v>0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6"/>
        <v>1200</v>
      </c>
      <c r="O19" s="9">
        <f t="shared" si="7"/>
        <v>1520</v>
      </c>
      <c r="P19" s="9">
        <f t="shared" si="8"/>
        <v>1600</v>
      </c>
      <c r="Q19" s="9">
        <f t="shared" si="9"/>
        <v>1600</v>
      </c>
      <c r="R19" s="9">
        <f t="shared" si="10"/>
        <v>1400</v>
      </c>
      <c r="S19" s="16">
        <f t="shared" si="11"/>
        <v>0</v>
      </c>
      <c r="T19" s="16">
        <f t="shared" si="12"/>
        <v>0</v>
      </c>
      <c r="U19" s="16">
        <f t="shared" si="13"/>
        <v>0</v>
      </c>
      <c r="V19" s="16">
        <f t="shared" si="14"/>
        <v>0</v>
      </c>
      <c r="W19" s="16">
        <f t="shared" si="15"/>
        <v>0</v>
      </c>
      <c r="X19" s="11">
        <f t="shared" si="18"/>
        <v>1200</v>
      </c>
      <c r="Y19" s="11">
        <f t="shared" si="16"/>
        <v>1520</v>
      </c>
      <c r="Z19" s="11">
        <f t="shared" si="16"/>
        <v>1600</v>
      </c>
      <c r="AA19" s="11">
        <f t="shared" si="16"/>
        <v>1600</v>
      </c>
      <c r="AB19" s="11">
        <f t="shared" si="16"/>
        <v>1400</v>
      </c>
      <c r="AD19" s="20">
        <f t="shared" si="19"/>
        <v>7320</v>
      </c>
    </row>
    <row r="20" spans="1:30" x14ac:dyDescent="0.2">
      <c r="A20" t="s">
        <v>22</v>
      </c>
      <c r="B20" t="s">
        <v>39</v>
      </c>
      <c r="C20" s="1">
        <v>25.65</v>
      </c>
      <c r="D20" s="5">
        <v>39</v>
      </c>
      <c r="E20" s="5">
        <v>35</v>
      </c>
      <c r="F20" s="5">
        <v>40</v>
      </c>
      <c r="G20" s="5">
        <v>40</v>
      </c>
      <c r="H20" s="5">
        <v>37</v>
      </c>
      <c r="I20" s="7">
        <f t="shared" si="17"/>
        <v>0</v>
      </c>
      <c r="J20" s="7">
        <f t="shared" ref="J20" si="20">IF(E20&gt;40, E20-40,0)</f>
        <v>0</v>
      </c>
      <c r="K20" s="7">
        <f t="shared" ref="K20" si="21">IF(F20&gt;40, F20-40,0)</f>
        <v>0</v>
      </c>
      <c r="L20" s="7">
        <f t="shared" ref="L20" si="22">IF(G20&gt;40, G20-40,0)</f>
        <v>0</v>
      </c>
      <c r="M20" s="7">
        <f t="shared" ref="M20" si="23">IF(H20&gt;40, H20-40,0)</f>
        <v>0</v>
      </c>
      <c r="N20" s="9">
        <f t="shared" si="6"/>
        <v>1000.3499999999999</v>
      </c>
      <c r="O20" s="9">
        <f t="shared" si="7"/>
        <v>897.75</v>
      </c>
      <c r="P20" s="9">
        <f t="shared" si="8"/>
        <v>1026</v>
      </c>
      <c r="Q20" s="9">
        <f t="shared" si="9"/>
        <v>1026</v>
      </c>
      <c r="R20" s="9">
        <f t="shared" si="10"/>
        <v>949.05</v>
      </c>
      <c r="S20" s="16">
        <f t="shared" si="11"/>
        <v>0</v>
      </c>
      <c r="T20" s="16">
        <f t="shared" si="12"/>
        <v>0</v>
      </c>
      <c r="U20" s="16">
        <f t="shared" si="13"/>
        <v>0</v>
      </c>
      <c r="V20" s="16">
        <f t="shared" si="14"/>
        <v>0</v>
      </c>
      <c r="W20" s="16">
        <f t="shared" si="15"/>
        <v>0</v>
      </c>
      <c r="X20" s="11">
        <f t="shared" si="18"/>
        <v>1000.3499999999999</v>
      </c>
      <c r="Y20" s="11">
        <f t="shared" ref="Y20" si="24">O20+T20</f>
        <v>897.75</v>
      </c>
      <c r="Z20" s="11">
        <f t="shared" ref="Z20" si="25">P20+U20</f>
        <v>1026</v>
      </c>
      <c r="AA20" s="11">
        <f t="shared" ref="AA20" si="26">Q20+V20</f>
        <v>1026</v>
      </c>
      <c r="AB20" s="11">
        <f t="shared" ref="AB20" si="27">R20+W20</f>
        <v>949.05</v>
      </c>
      <c r="AD20" s="20">
        <f t="shared" si="19"/>
        <v>4899.1499999999996</v>
      </c>
    </row>
    <row r="22" spans="1:30" x14ac:dyDescent="0.2">
      <c r="A22" t="s">
        <v>40</v>
      </c>
      <c r="C22" s="2">
        <f>MAX(C4:C20)</f>
        <v>40</v>
      </c>
      <c r="D22" s="12">
        <f>MAX(D4:D20)</f>
        <v>50</v>
      </c>
      <c r="E22" s="12">
        <f t="shared" ref="E22:M22" si="28">MAX(E4:E20)</f>
        <v>52</v>
      </c>
      <c r="F22" s="12">
        <f t="shared" si="28"/>
        <v>56</v>
      </c>
      <c r="G22" s="12">
        <f t="shared" si="28"/>
        <v>45</v>
      </c>
      <c r="H22" s="12">
        <f t="shared" si="28"/>
        <v>45</v>
      </c>
      <c r="I22" s="13">
        <f t="shared" si="28"/>
        <v>10</v>
      </c>
      <c r="J22" s="13">
        <f t="shared" si="28"/>
        <v>12</v>
      </c>
      <c r="K22" s="13">
        <f t="shared" si="28"/>
        <v>16</v>
      </c>
      <c r="L22" s="13">
        <f t="shared" si="28"/>
        <v>5</v>
      </c>
      <c r="M22" s="13">
        <f t="shared" si="28"/>
        <v>5</v>
      </c>
      <c r="N22" s="14">
        <f>MAX(N4:N20)</f>
        <v>1296</v>
      </c>
      <c r="O22" s="14">
        <f t="shared" ref="O22:AB22" si="29">MAX(O4:O20)</f>
        <v>1520</v>
      </c>
      <c r="P22" s="14">
        <f t="shared" si="29"/>
        <v>1600</v>
      </c>
      <c r="Q22" s="14">
        <f t="shared" si="29"/>
        <v>1600</v>
      </c>
      <c r="R22" s="14">
        <f t="shared" si="29"/>
        <v>1400</v>
      </c>
      <c r="S22" s="17">
        <f t="shared" si="29"/>
        <v>108</v>
      </c>
      <c r="T22" s="17">
        <f t="shared" si="29"/>
        <v>93</v>
      </c>
      <c r="U22" s="17">
        <f t="shared" si="29"/>
        <v>120.8</v>
      </c>
      <c r="V22" s="17">
        <f t="shared" si="29"/>
        <v>67.5</v>
      </c>
      <c r="W22" s="17">
        <f t="shared" si="29"/>
        <v>67.5</v>
      </c>
      <c r="X22" s="18">
        <f t="shared" si="29"/>
        <v>1404</v>
      </c>
      <c r="Y22" s="18">
        <f t="shared" si="29"/>
        <v>1520</v>
      </c>
      <c r="Z22" s="18">
        <f t="shared" si="29"/>
        <v>1600</v>
      </c>
      <c r="AA22" s="18">
        <f t="shared" si="29"/>
        <v>1600</v>
      </c>
      <c r="AB22" s="18">
        <f t="shared" si="29"/>
        <v>1400</v>
      </c>
      <c r="AC22" s="19"/>
      <c r="AD22" s="21">
        <f t="shared" ref="AD22" si="30">MAX(AD4:AD20)</f>
        <v>7320</v>
      </c>
    </row>
    <row r="23" spans="1:30" x14ac:dyDescent="0.2">
      <c r="A23" t="s">
        <v>41</v>
      </c>
      <c r="C23" s="2">
        <f>MIN(C4:C20)</f>
        <v>15.1</v>
      </c>
      <c r="D23" s="12">
        <f>MIN(D4:D20)</f>
        <v>25</v>
      </c>
      <c r="E23" s="12">
        <f t="shared" ref="E23:M23" si="31">MIN(E4:E20)</f>
        <v>24</v>
      </c>
      <c r="F23" s="12">
        <f t="shared" si="31"/>
        <v>35</v>
      </c>
      <c r="G23" s="12">
        <f t="shared" si="31"/>
        <v>30</v>
      </c>
      <c r="H23" s="12">
        <f t="shared" si="31"/>
        <v>30</v>
      </c>
      <c r="I23" s="13">
        <f t="shared" si="31"/>
        <v>0</v>
      </c>
      <c r="J23" s="13">
        <f t="shared" si="31"/>
        <v>0</v>
      </c>
      <c r="K23" s="13">
        <f t="shared" si="31"/>
        <v>0</v>
      </c>
      <c r="L23" s="13">
        <f t="shared" si="31"/>
        <v>0</v>
      </c>
      <c r="M23" s="13">
        <f t="shared" si="31"/>
        <v>0</v>
      </c>
      <c r="N23" s="14">
        <f>MIN(N4:N20)</f>
        <v>400</v>
      </c>
      <c r="O23" s="14">
        <f t="shared" ref="O23:AB23" si="32">MIN(O4:O20)</f>
        <v>501.59999999999997</v>
      </c>
      <c r="P23" s="14">
        <f t="shared" si="32"/>
        <v>560</v>
      </c>
      <c r="Q23" s="14">
        <f t="shared" si="32"/>
        <v>604</v>
      </c>
      <c r="R23" s="14">
        <f t="shared" si="32"/>
        <v>480</v>
      </c>
      <c r="S23" s="17">
        <f t="shared" si="32"/>
        <v>0</v>
      </c>
      <c r="T23" s="17">
        <f t="shared" si="32"/>
        <v>0</v>
      </c>
      <c r="U23" s="17">
        <f t="shared" si="32"/>
        <v>0</v>
      </c>
      <c r="V23" s="17">
        <f t="shared" si="32"/>
        <v>0</v>
      </c>
      <c r="W23" s="17">
        <f t="shared" si="32"/>
        <v>0</v>
      </c>
      <c r="X23" s="18">
        <f t="shared" si="32"/>
        <v>400</v>
      </c>
      <c r="Y23" s="18">
        <f t="shared" si="32"/>
        <v>501.59999999999997</v>
      </c>
      <c r="Z23" s="18">
        <f t="shared" si="32"/>
        <v>560</v>
      </c>
      <c r="AA23" s="18">
        <f t="shared" si="32"/>
        <v>604</v>
      </c>
      <c r="AB23" s="18">
        <f t="shared" si="32"/>
        <v>480</v>
      </c>
      <c r="AC23" s="19"/>
      <c r="AD23" s="21">
        <f t="shared" ref="AD23" si="33">MIN(AD4:AD20)</f>
        <v>2640</v>
      </c>
    </row>
    <row r="24" spans="1:30" x14ac:dyDescent="0.2">
      <c r="A24" t="s">
        <v>42</v>
      </c>
      <c r="C24" s="2">
        <f>AVERAGE(C4:C20)</f>
        <v>20.344117647058823</v>
      </c>
      <c r="D24" s="12">
        <f>AVERAGE(D4:D20)</f>
        <v>39.882352941176471</v>
      </c>
      <c r="E24" s="12">
        <f t="shared" ref="E24:M24" si="34">AVERAGE(E4:E20)</f>
        <v>38.352941176470587</v>
      </c>
      <c r="F24" s="12">
        <f t="shared" si="34"/>
        <v>41.470588235294116</v>
      </c>
      <c r="G24" s="12">
        <f t="shared" si="34"/>
        <v>40</v>
      </c>
      <c r="H24" s="12">
        <f t="shared" si="34"/>
        <v>39.882352941176471</v>
      </c>
      <c r="I24" s="13">
        <f t="shared" si="34"/>
        <v>1.8823529411764706</v>
      </c>
      <c r="J24" s="13">
        <f t="shared" si="34"/>
        <v>1.2941176470588236</v>
      </c>
      <c r="K24" s="13">
        <f t="shared" si="34"/>
        <v>2.0588235294117645</v>
      </c>
      <c r="L24" s="13">
        <f t="shared" si="34"/>
        <v>1.1176470588235294</v>
      </c>
      <c r="M24" s="13">
        <f t="shared" si="34"/>
        <v>1.2352941176470589</v>
      </c>
      <c r="N24" s="14">
        <f>AVERAGE(N4:N20)</f>
        <v>802.72647058823532</v>
      </c>
      <c r="O24" s="14">
        <f t="shared" ref="O24:AB24" si="35">AVERAGE(O4:O20)</f>
        <v>774.39411764705892</v>
      </c>
      <c r="P24" s="14">
        <f t="shared" si="35"/>
        <v>839.08823529411768</v>
      </c>
      <c r="Q24" s="14">
        <f t="shared" si="35"/>
        <v>813.61764705882354</v>
      </c>
      <c r="R24" s="14">
        <f t="shared" si="35"/>
        <v>807.35588235294108</v>
      </c>
      <c r="S24" s="17">
        <f t="shared" si="35"/>
        <v>18.464705882352941</v>
      </c>
      <c r="T24" s="17">
        <f t="shared" si="35"/>
        <v>12.125</v>
      </c>
      <c r="U24" s="17">
        <f t="shared" si="35"/>
        <v>17.408823529411762</v>
      </c>
      <c r="V24" s="17">
        <f t="shared" si="35"/>
        <v>11.144117647058822</v>
      </c>
      <c r="W24" s="17">
        <f t="shared" si="35"/>
        <v>12.514705882352942</v>
      </c>
      <c r="X24" s="18">
        <f t="shared" si="35"/>
        <v>821.19117647058829</v>
      </c>
      <c r="Y24" s="18">
        <f t="shared" si="35"/>
        <v>786.51911764705892</v>
      </c>
      <c r="Z24" s="18">
        <f t="shared" si="35"/>
        <v>856.49705882352941</v>
      </c>
      <c r="AA24" s="18">
        <f t="shared" si="35"/>
        <v>824.76176470588234</v>
      </c>
      <c r="AB24" s="18">
        <f t="shared" si="35"/>
        <v>819.87058823529412</v>
      </c>
      <c r="AC24" s="19"/>
      <c r="AD24" s="21">
        <f t="shared" ref="AD24" si="36">AVERAGE(AD4:AD20)</f>
        <v>4108.839705882353</v>
      </c>
    </row>
    <row r="25" spans="1:30" x14ac:dyDescent="0.2">
      <c r="A25" t="s">
        <v>43</v>
      </c>
      <c r="D25" s="5">
        <f>SUM(D4:D20)</f>
        <v>678</v>
      </c>
      <c r="E25" s="5">
        <f t="shared" ref="E25:M25" si="37">SUM(E4:E20)</f>
        <v>652</v>
      </c>
      <c r="F25" s="5">
        <f t="shared" si="37"/>
        <v>705</v>
      </c>
      <c r="G25" s="5">
        <f t="shared" si="37"/>
        <v>680</v>
      </c>
      <c r="H25" s="5">
        <f t="shared" si="37"/>
        <v>678</v>
      </c>
      <c r="I25" s="7">
        <f t="shared" si="37"/>
        <v>32</v>
      </c>
      <c r="J25" s="7">
        <f t="shared" si="37"/>
        <v>22</v>
      </c>
      <c r="K25" s="7">
        <f t="shared" si="37"/>
        <v>35</v>
      </c>
      <c r="L25" s="7">
        <f t="shared" si="37"/>
        <v>19</v>
      </c>
      <c r="M25" s="7">
        <f t="shared" si="37"/>
        <v>21</v>
      </c>
      <c r="N25" s="14">
        <f>SUM(N4:N20)</f>
        <v>13646.35</v>
      </c>
      <c r="O25" s="14">
        <f t="shared" ref="O25:AB25" si="38">SUM(O4:O20)</f>
        <v>13164.7</v>
      </c>
      <c r="P25" s="14">
        <f t="shared" si="38"/>
        <v>14264.5</v>
      </c>
      <c r="Q25" s="14">
        <f t="shared" si="38"/>
        <v>13831.5</v>
      </c>
      <c r="R25" s="14">
        <f t="shared" si="38"/>
        <v>13725.05</v>
      </c>
      <c r="S25" s="17">
        <f t="shared" si="38"/>
        <v>313.89999999999998</v>
      </c>
      <c r="T25" s="17">
        <f t="shared" si="38"/>
        <v>206.125</v>
      </c>
      <c r="U25" s="17">
        <f t="shared" si="38"/>
        <v>295.95</v>
      </c>
      <c r="V25" s="17">
        <f t="shared" si="38"/>
        <v>189.45</v>
      </c>
      <c r="W25" s="17">
        <f t="shared" si="38"/>
        <v>212.75</v>
      </c>
      <c r="X25" s="18">
        <f t="shared" si="38"/>
        <v>13960.25</v>
      </c>
      <c r="Y25" s="18">
        <f t="shared" si="38"/>
        <v>13370.825000000001</v>
      </c>
      <c r="Z25" s="18">
        <f t="shared" si="38"/>
        <v>14560.45</v>
      </c>
      <c r="AA25" s="18">
        <f t="shared" si="38"/>
        <v>14020.95</v>
      </c>
      <c r="AB25" s="18">
        <f t="shared" si="38"/>
        <v>13937.8</v>
      </c>
      <c r="AC25" s="19"/>
      <c r="AD25" s="21">
        <f t="shared" ref="AD25" si="39">SUM(AD4:AD20)</f>
        <v>69850.274999999994</v>
      </c>
    </row>
    <row r="27" spans="1:30" x14ac:dyDescent="0.2">
      <c r="AD27" t="s">
        <v>48</v>
      </c>
    </row>
    <row r="28" spans="1:30" x14ac:dyDescent="0.2">
      <c r="AD28" t="s">
        <v>49</v>
      </c>
    </row>
  </sheetData>
  <pageMargins left="0.7" right="0.7" top="0.75" bottom="0.75" header="0.3" footer="0.3"/>
  <pageSetup scale="2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803F-444A-DE4A-BC50-B4CCB65A7DDC}">
  <sheetPr>
    <pageSetUpPr fitToPage="1"/>
  </sheetPr>
  <dimension ref="A1:M27"/>
  <sheetViews>
    <sheetView workbookViewId="0">
      <selection activeCell="A29" sqref="A29"/>
    </sheetView>
  </sheetViews>
  <sheetFormatPr baseColWidth="10" defaultRowHeight="16" x14ac:dyDescent="0.2"/>
  <cols>
    <col min="1" max="1" width="11.1640625" bestFit="1" customWidth="1"/>
    <col min="2" max="2" width="13.33203125" bestFit="1" customWidth="1"/>
    <col min="3" max="4" width="5.1640625" bestFit="1" customWidth="1"/>
    <col min="5" max="5" width="6.1640625" bestFit="1" customWidth="1"/>
    <col min="6" max="6" width="4.1640625" bestFit="1" customWidth="1"/>
    <col min="7" max="7" width="4.83203125" customWidth="1"/>
    <col min="8" max="8" width="7.5" bestFit="1" customWidth="1"/>
    <col min="9" max="11" width="5.6640625" bestFit="1" customWidth="1"/>
    <col min="13" max="13" width="10.83203125" style="22"/>
  </cols>
  <sheetData>
    <row r="1" spans="1:13" ht="133" x14ac:dyDescent="0.2">
      <c r="A1" t="s">
        <v>50</v>
      </c>
      <c r="C1" s="22" t="s">
        <v>51</v>
      </c>
      <c r="D1" s="22" t="s">
        <v>52</v>
      </c>
      <c r="E1" s="22" t="s">
        <v>53</v>
      </c>
      <c r="F1" s="22" t="s">
        <v>54</v>
      </c>
      <c r="H1" s="22" t="s">
        <v>51</v>
      </c>
      <c r="I1" s="22" t="s">
        <v>52</v>
      </c>
      <c r="J1" s="22" t="s">
        <v>53</v>
      </c>
      <c r="K1" s="22" t="s">
        <v>54</v>
      </c>
      <c r="M1" s="22" t="s">
        <v>56</v>
      </c>
    </row>
    <row r="2" spans="1:13" x14ac:dyDescent="0.2">
      <c r="B2" t="s">
        <v>55</v>
      </c>
      <c r="C2">
        <v>10</v>
      </c>
      <c r="D2">
        <v>20</v>
      </c>
      <c r="E2">
        <v>100</v>
      </c>
      <c r="F2">
        <v>1</v>
      </c>
    </row>
    <row r="4" spans="1:13" x14ac:dyDescent="0.2">
      <c r="A4" t="s">
        <v>1</v>
      </c>
      <c r="B4" t="s">
        <v>2</v>
      </c>
    </row>
    <row r="5" spans="1:13" x14ac:dyDescent="0.2">
      <c r="A5" t="s">
        <v>6</v>
      </c>
      <c r="B5" t="s">
        <v>23</v>
      </c>
      <c r="C5">
        <v>9</v>
      </c>
      <c r="D5">
        <v>19</v>
      </c>
      <c r="E5">
        <v>92</v>
      </c>
      <c r="F5">
        <v>1</v>
      </c>
      <c r="H5" s="23">
        <f>C5/$C$2</f>
        <v>0.9</v>
      </c>
      <c r="I5" s="23">
        <f>D5/$D$2</f>
        <v>0.95</v>
      </c>
      <c r="J5" s="23">
        <f>E5/$E$2</f>
        <v>0.92</v>
      </c>
      <c r="K5" s="23">
        <f>F5/$F$2</f>
        <v>1</v>
      </c>
      <c r="M5" t="b">
        <f>OR(H5&lt;0.5,I5&lt;0.5,J5&lt;0.5,K5&lt;0.5)</f>
        <v>0</v>
      </c>
    </row>
    <row r="6" spans="1:13" x14ac:dyDescent="0.2">
      <c r="A6" t="s">
        <v>7</v>
      </c>
      <c r="B6" t="s">
        <v>24</v>
      </c>
      <c r="C6">
        <v>10</v>
      </c>
      <c r="D6">
        <v>19</v>
      </c>
      <c r="E6">
        <v>92</v>
      </c>
      <c r="F6">
        <v>1</v>
      </c>
      <c r="H6" s="23">
        <f t="shared" ref="H6:H21" si="0">C6/$C$2</f>
        <v>1</v>
      </c>
      <c r="I6" s="23">
        <f t="shared" ref="I6:I21" si="1">D6/$D$2</f>
        <v>0.95</v>
      </c>
      <c r="J6" s="23">
        <f t="shared" ref="J6:J21" si="2">E6/$E$2</f>
        <v>0.92</v>
      </c>
      <c r="K6" s="23">
        <f t="shared" ref="K6:K21" si="3">F6/$F$2</f>
        <v>1</v>
      </c>
      <c r="M6" t="b">
        <f t="shared" ref="M6:M21" si="4">OR(H6&lt;0.5,I6&lt;0.5,J6&lt;0.5,K6&lt;0.5)</f>
        <v>0</v>
      </c>
    </row>
    <row r="7" spans="1:13" x14ac:dyDescent="0.2">
      <c r="A7" t="s">
        <v>8</v>
      </c>
      <c r="B7" t="s">
        <v>25</v>
      </c>
      <c r="C7">
        <v>9</v>
      </c>
      <c r="D7">
        <v>17</v>
      </c>
      <c r="E7">
        <v>84</v>
      </c>
      <c r="F7">
        <v>1</v>
      </c>
      <c r="H7" s="23">
        <f t="shared" si="0"/>
        <v>0.9</v>
      </c>
      <c r="I7" s="23">
        <f t="shared" si="1"/>
        <v>0.85</v>
      </c>
      <c r="J7" s="23">
        <f t="shared" si="2"/>
        <v>0.84</v>
      </c>
      <c r="K7" s="23">
        <f t="shared" si="3"/>
        <v>1</v>
      </c>
      <c r="M7" t="b">
        <f t="shared" si="4"/>
        <v>0</v>
      </c>
    </row>
    <row r="8" spans="1:13" x14ac:dyDescent="0.2">
      <c r="A8" t="s">
        <v>9</v>
      </c>
      <c r="B8" t="s">
        <v>26</v>
      </c>
      <c r="C8">
        <v>8</v>
      </c>
      <c r="D8">
        <v>9</v>
      </c>
      <c r="E8">
        <v>82</v>
      </c>
      <c r="F8">
        <v>1</v>
      </c>
      <c r="H8" s="23">
        <f t="shared" si="0"/>
        <v>0.8</v>
      </c>
      <c r="I8" s="23">
        <f>D8/$D$2</f>
        <v>0.45</v>
      </c>
      <c r="J8" s="23">
        <f t="shared" si="2"/>
        <v>0.82</v>
      </c>
      <c r="K8" s="23">
        <f t="shared" si="3"/>
        <v>1</v>
      </c>
      <c r="M8" t="b">
        <f t="shared" si="4"/>
        <v>1</v>
      </c>
    </row>
    <row r="9" spans="1:13" x14ac:dyDescent="0.2">
      <c r="A9" t="s">
        <v>10</v>
      </c>
      <c r="B9" t="s">
        <v>27</v>
      </c>
      <c r="C9">
        <v>10</v>
      </c>
      <c r="D9">
        <v>17</v>
      </c>
      <c r="E9">
        <v>88</v>
      </c>
      <c r="F9">
        <v>1</v>
      </c>
      <c r="H9" s="23">
        <f t="shared" si="0"/>
        <v>1</v>
      </c>
      <c r="I9" s="23">
        <f t="shared" si="1"/>
        <v>0.85</v>
      </c>
      <c r="J9" s="23">
        <f t="shared" si="2"/>
        <v>0.88</v>
      </c>
      <c r="K9" s="23">
        <f t="shared" si="3"/>
        <v>1</v>
      </c>
      <c r="M9" t="b">
        <f t="shared" si="4"/>
        <v>0</v>
      </c>
    </row>
    <row r="10" spans="1:13" x14ac:dyDescent="0.2">
      <c r="A10" t="s">
        <v>11</v>
      </c>
      <c r="B10" t="s">
        <v>28</v>
      </c>
      <c r="C10">
        <v>5</v>
      </c>
      <c r="D10">
        <v>20</v>
      </c>
      <c r="E10">
        <v>90</v>
      </c>
      <c r="F10">
        <v>1</v>
      </c>
      <c r="H10" s="23">
        <f t="shared" si="0"/>
        <v>0.5</v>
      </c>
      <c r="I10" s="23">
        <f t="shared" si="1"/>
        <v>1</v>
      </c>
      <c r="J10" s="23">
        <f t="shared" si="2"/>
        <v>0.9</v>
      </c>
      <c r="K10" s="23">
        <f t="shared" si="3"/>
        <v>1</v>
      </c>
      <c r="M10" t="b">
        <f t="shared" si="4"/>
        <v>0</v>
      </c>
    </row>
    <row r="11" spans="1:13" x14ac:dyDescent="0.2">
      <c r="A11" t="s">
        <v>12</v>
      </c>
      <c r="B11" t="s">
        <v>29</v>
      </c>
      <c r="C11">
        <v>10</v>
      </c>
      <c r="D11">
        <v>19</v>
      </c>
      <c r="E11">
        <v>96</v>
      </c>
      <c r="F11">
        <v>1</v>
      </c>
      <c r="H11" s="23">
        <f t="shared" si="0"/>
        <v>1</v>
      </c>
      <c r="I11" s="23">
        <f t="shared" si="1"/>
        <v>0.95</v>
      </c>
      <c r="J11" s="23">
        <f t="shared" si="2"/>
        <v>0.96</v>
      </c>
      <c r="K11" s="23">
        <f t="shared" si="3"/>
        <v>1</v>
      </c>
      <c r="M11" t="b">
        <f t="shared" si="4"/>
        <v>0</v>
      </c>
    </row>
    <row r="12" spans="1:13" x14ac:dyDescent="0.2">
      <c r="A12" t="s">
        <v>13</v>
      </c>
      <c r="B12" t="s">
        <v>30</v>
      </c>
      <c r="C12">
        <v>9</v>
      </c>
      <c r="D12">
        <v>14</v>
      </c>
      <c r="E12">
        <v>78</v>
      </c>
      <c r="F12">
        <v>0</v>
      </c>
      <c r="H12" s="23">
        <f t="shared" si="0"/>
        <v>0.9</v>
      </c>
      <c r="I12" s="23">
        <f t="shared" si="1"/>
        <v>0.7</v>
      </c>
      <c r="J12" s="23">
        <f t="shared" si="2"/>
        <v>0.78</v>
      </c>
      <c r="K12" s="23">
        <f t="shared" si="3"/>
        <v>0</v>
      </c>
      <c r="M12" t="b">
        <f t="shared" si="4"/>
        <v>1</v>
      </c>
    </row>
    <row r="13" spans="1:13" x14ac:dyDescent="0.2">
      <c r="A13" t="s">
        <v>14</v>
      </c>
      <c r="B13" t="s">
        <v>31</v>
      </c>
      <c r="C13">
        <v>9</v>
      </c>
      <c r="D13">
        <v>18</v>
      </c>
      <c r="E13">
        <v>95</v>
      </c>
      <c r="F13">
        <v>1</v>
      </c>
      <c r="H13" s="23">
        <f t="shared" si="0"/>
        <v>0.9</v>
      </c>
      <c r="I13" s="23">
        <f t="shared" si="1"/>
        <v>0.9</v>
      </c>
      <c r="J13" s="23">
        <f t="shared" si="2"/>
        <v>0.95</v>
      </c>
      <c r="K13" s="23">
        <f t="shared" si="3"/>
        <v>1</v>
      </c>
      <c r="M13" t="b">
        <f t="shared" si="4"/>
        <v>0</v>
      </c>
    </row>
    <row r="14" spans="1:13" x14ac:dyDescent="0.2">
      <c r="A14" t="s">
        <v>15</v>
      </c>
      <c r="B14" t="s">
        <v>32</v>
      </c>
      <c r="C14">
        <v>10</v>
      </c>
      <c r="D14">
        <v>19</v>
      </c>
      <c r="E14">
        <v>100</v>
      </c>
      <c r="F14">
        <v>1</v>
      </c>
      <c r="H14" s="23">
        <f t="shared" si="0"/>
        <v>1</v>
      </c>
      <c r="I14" s="23">
        <f t="shared" si="1"/>
        <v>0.95</v>
      </c>
      <c r="J14" s="23">
        <f t="shared" si="2"/>
        <v>1</v>
      </c>
      <c r="K14" s="23">
        <f t="shared" si="3"/>
        <v>1</v>
      </c>
      <c r="M14" t="b">
        <f t="shared" si="4"/>
        <v>0</v>
      </c>
    </row>
    <row r="15" spans="1:13" x14ac:dyDescent="0.2">
      <c r="A15" t="s">
        <v>16</v>
      </c>
      <c r="B15" t="s">
        <v>33</v>
      </c>
      <c r="C15">
        <v>10</v>
      </c>
      <c r="D15">
        <v>17</v>
      </c>
      <c r="E15">
        <v>70</v>
      </c>
      <c r="F15">
        <v>1</v>
      </c>
      <c r="H15" s="23">
        <f t="shared" si="0"/>
        <v>1</v>
      </c>
      <c r="I15" s="23">
        <f t="shared" si="1"/>
        <v>0.85</v>
      </c>
      <c r="J15" s="23">
        <f t="shared" si="2"/>
        <v>0.7</v>
      </c>
      <c r="K15" s="23">
        <f t="shared" si="3"/>
        <v>1</v>
      </c>
      <c r="M15" t="b">
        <f t="shared" si="4"/>
        <v>0</v>
      </c>
    </row>
    <row r="16" spans="1:13" x14ac:dyDescent="0.2">
      <c r="A16" t="s">
        <v>17</v>
      </c>
      <c r="B16" t="s">
        <v>34</v>
      </c>
      <c r="C16">
        <v>4</v>
      </c>
      <c r="D16">
        <v>20</v>
      </c>
      <c r="E16">
        <v>80</v>
      </c>
      <c r="F16">
        <v>1</v>
      </c>
      <c r="H16" s="23">
        <f t="shared" si="0"/>
        <v>0.4</v>
      </c>
      <c r="I16" s="23">
        <f t="shared" si="1"/>
        <v>1</v>
      </c>
      <c r="J16" s="23">
        <f t="shared" si="2"/>
        <v>0.8</v>
      </c>
      <c r="K16" s="23">
        <f t="shared" si="3"/>
        <v>1</v>
      </c>
      <c r="M16" t="b">
        <f t="shared" si="4"/>
        <v>1</v>
      </c>
    </row>
    <row r="17" spans="1:13" x14ac:dyDescent="0.2">
      <c r="A17" t="s">
        <v>18</v>
      </c>
      <c r="B17" t="s">
        <v>35</v>
      </c>
      <c r="C17">
        <v>9</v>
      </c>
      <c r="D17">
        <v>20</v>
      </c>
      <c r="E17">
        <v>90</v>
      </c>
      <c r="F17">
        <v>1</v>
      </c>
      <c r="H17" s="23">
        <f t="shared" si="0"/>
        <v>0.9</v>
      </c>
      <c r="I17" s="23">
        <f t="shared" si="1"/>
        <v>1</v>
      </c>
      <c r="J17" s="23">
        <f t="shared" si="2"/>
        <v>0.9</v>
      </c>
      <c r="K17" s="23">
        <f t="shared" si="3"/>
        <v>1</v>
      </c>
      <c r="M17" t="b">
        <f t="shared" si="4"/>
        <v>0</v>
      </c>
    </row>
    <row r="18" spans="1:13" x14ac:dyDescent="0.2">
      <c r="A18" t="s">
        <v>19</v>
      </c>
      <c r="B18" t="s">
        <v>36</v>
      </c>
      <c r="C18">
        <v>7</v>
      </c>
      <c r="D18">
        <v>18</v>
      </c>
      <c r="E18">
        <v>80</v>
      </c>
      <c r="F18">
        <v>1</v>
      </c>
      <c r="H18" s="23">
        <f t="shared" si="0"/>
        <v>0.7</v>
      </c>
      <c r="I18" s="23">
        <f t="shared" si="1"/>
        <v>0.9</v>
      </c>
      <c r="J18" s="23">
        <f t="shared" si="2"/>
        <v>0.8</v>
      </c>
      <c r="K18" s="23">
        <f t="shared" si="3"/>
        <v>1</v>
      </c>
      <c r="M18" t="b">
        <f t="shared" si="4"/>
        <v>0</v>
      </c>
    </row>
    <row r="19" spans="1:13" x14ac:dyDescent="0.2">
      <c r="A19" t="s">
        <v>20</v>
      </c>
      <c r="B19" t="s">
        <v>37</v>
      </c>
      <c r="C19">
        <v>9</v>
      </c>
      <c r="D19">
        <v>17</v>
      </c>
      <c r="E19">
        <v>48</v>
      </c>
      <c r="F19">
        <v>0</v>
      </c>
      <c r="H19" s="23">
        <f t="shared" si="0"/>
        <v>0.9</v>
      </c>
      <c r="I19" s="23">
        <f t="shared" si="1"/>
        <v>0.85</v>
      </c>
      <c r="J19" s="23">
        <f t="shared" si="2"/>
        <v>0.48</v>
      </c>
      <c r="K19" s="23">
        <f t="shared" si="3"/>
        <v>0</v>
      </c>
      <c r="M19" t="b">
        <f t="shared" si="4"/>
        <v>1</v>
      </c>
    </row>
    <row r="20" spans="1:13" x14ac:dyDescent="0.2">
      <c r="A20" t="s">
        <v>21</v>
      </c>
      <c r="B20" t="s">
        <v>38</v>
      </c>
      <c r="C20">
        <v>10</v>
      </c>
      <c r="D20">
        <v>16</v>
      </c>
      <c r="E20">
        <v>70</v>
      </c>
      <c r="F20">
        <v>1</v>
      </c>
      <c r="H20" s="23">
        <f t="shared" si="0"/>
        <v>1</v>
      </c>
      <c r="I20" s="23">
        <f t="shared" si="1"/>
        <v>0.8</v>
      </c>
      <c r="J20" s="23">
        <f t="shared" si="2"/>
        <v>0.7</v>
      </c>
      <c r="K20" s="23">
        <f t="shared" si="3"/>
        <v>1</v>
      </c>
      <c r="M20" t="b">
        <f t="shared" si="4"/>
        <v>0</v>
      </c>
    </row>
    <row r="21" spans="1:13" x14ac:dyDescent="0.2">
      <c r="A21" t="s">
        <v>22</v>
      </c>
      <c r="B21" t="s">
        <v>39</v>
      </c>
      <c r="C21">
        <v>7</v>
      </c>
      <c r="D21">
        <v>15</v>
      </c>
      <c r="E21">
        <v>85</v>
      </c>
      <c r="F21">
        <v>1</v>
      </c>
      <c r="H21" s="23">
        <f t="shared" si="0"/>
        <v>0.7</v>
      </c>
      <c r="I21" s="23">
        <f t="shared" si="1"/>
        <v>0.75</v>
      </c>
      <c r="J21" s="23">
        <f t="shared" si="2"/>
        <v>0.85</v>
      </c>
      <c r="K21" s="23">
        <f t="shared" si="3"/>
        <v>1</v>
      </c>
      <c r="M21" t="b">
        <f t="shared" si="4"/>
        <v>0</v>
      </c>
    </row>
    <row r="23" spans="1:13" x14ac:dyDescent="0.2">
      <c r="A23" t="s">
        <v>40</v>
      </c>
      <c r="C23" s="24">
        <f>MAX(C5:C21)</f>
        <v>10</v>
      </c>
      <c r="D23" s="24">
        <f t="shared" ref="D23:K23" si="5">MAX(D5:D21)</f>
        <v>20</v>
      </c>
      <c r="E23" s="24">
        <f t="shared" si="5"/>
        <v>100</v>
      </c>
      <c r="F23" s="24">
        <f t="shared" si="5"/>
        <v>1</v>
      </c>
      <c r="H23" s="23">
        <f t="shared" si="5"/>
        <v>1</v>
      </c>
      <c r="I23" s="23">
        <f t="shared" si="5"/>
        <v>1</v>
      </c>
      <c r="J23" s="23">
        <f t="shared" si="5"/>
        <v>1</v>
      </c>
      <c r="K23" s="23">
        <f t="shared" si="5"/>
        <v>1</v>
      </c>
    </row>
    <row r="24" spans="1:13" x14ac:dyDescent="0.2">
      <c r="A24" t="s">
        <v>41</v>
      </c>
      <c r="C24" s="24">
        <f>MIN(C5:C21)</f>
        <v>4</v>
      </c>
      <c r="D24" s="24">
        <f t="shared" ref="D24:K24" si="6">MIN(D5:D21)</f>
        <v>9</v>
      </c>
      <c r="E24" s="24">
        <f t="shared" si="6"/>
        <v>48</v>
      </c>
      <c r="F24" s="24">
        <f t="shared" si="6"/>
        <v>0</v>
      </c>
      <c r="H24" s="23">
        <f t="shared" si="6"/>
        <v>0.4</v>
      </c>
      <c r="I24" s="23">
        <f t="shared" si="6"/>
        <v>0.45</v>
      </c>
      <c r="J24" s="23">
        <f t="shared" si="6"/>
        <v>0.48</v>
      </c>
      <c r="K24" s="23">
        <f t="shared" si="6"/>
        <v>0</v>
      </c>
    </row>
    <row r="25" spans="1:13" x14ac:dyDescent="0.2">
      <c r="A25" t="s">
        <v>42</v>
      </c>
      <c r="C25" s="3">
        <f>AVERAGE(C5:C21)</f>
        <v>8.5294117647058822</v>
      </c>
      <c r="D25" s="3">
        <f t="shared" ref="D25:K25" si="7">AVERAGE(D5:D21)</f>
        <v>17.294117647058822</v>
      </c>
      <c r="E25" s="3">
        <f t="shared" si="7"/>
        <v>83.529411764705884</v>
      </c>
      <c r="F25" s="3">
        <f t="shared" si="7"/>
        <v>0.88235294117647056</v>
      </c>
      <c r="G25" s="3"/>
      <c r="H25" s="23">
        <f t="shared" si="7"/>
        <v>0.8529411764705882</v>
      </c>
      <c r="I25" s="23">
        <f t="shared" si="7"/>
        <v>0.86470588235294121</v>
      </c>
      <c r="J25" s="23">
        <f t="shared" si="7"/>
        <v>0.83529411764705885</v>
      </c>
      <c r="K25" s="23">
        <f t="shared" si="7"/>
        <v>0.88235294117647056</v>
      </c>
    </row>
    <row r="27" spans="1:13" x14ac:dyDescent="0.2">
      <c r="A27" t="s">
        <v>58</v>
      </c>
    </row>
  </sheetData>
  <conditionalFormatting sqref="C5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1">
    <cfRule type="cellIs" dxfId="2" priority="2" operator="lessThan">
      <formula>0.5</formula>
    </cfRule>
  </conditionalFormatting>
  <conditionalFormatting sqref="M5:M21">
    <cfRule type="cellIs" dxfId="1" priority="1" operator="equal">
      <formula>TRUE</formula>
    </cfRule>
  </conditionalFormatting>
  <pageMargins left="0.7" right="0.7" top="0.75" bottom="0.75" header="0.3" footer="0.3"/>
  <pageSetup scale="5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8202-E6CD-7A4A-83A9-74628AC93A3E}">
  <sheetPr>
    <pageSetUpPr fitToPage="1"/>
  </sheetPr>
  <dimension ref="A1:M174"/>
  <sheetViews>
    <sheetView workbookViewId="0">
      <selection activeCell="A2" sqref="A2"/>
    </sheetView>
  </sheetViews>
  <sheetFormatPr baseColWidth="10" defaultRowHeight="16" x14ac:dyDescent="0.2"/>
  <cols>
    <col min="1" max="1" width="11.5" style="36" bestFit="1" customWidth="1"/>
    <col min="2" max="2" width="20.1640625" customWidth="1"/>
    <col min="3" max="3" width="14.1640625" customWidth="1"/>
    <col min="4" max="4" width="19.33203125" customWidth="1"/>
    <col min="5" max="5" width="11.83203125" customWidth="1"/>
    <col min="6" max="6" width="11.5" bestFit="1" customWidth="1"/>
    <col min="8" max="8" width="15.5" style="1" customWidth="1"/>
    <col min="9" max="9" width="14" bestFit="1" customWidth="1"/>
    <col min="10" max="10" width="14" customWidth="1"/>
    <col min="11" max="11" width="14.33203125" customWidth="1"/>
    <col min="12" max="12" width="33.33203125" bestFit="1" customWidth="1"/>
    <col min="13" max="13" width="11.5" bestFit="1" customWidth="1"/>
  </cols>
  <sheetData>
    <row r="1" spans="1:13" x14ac:dyDescent="0.2">
      <c r="A1" s="36" t="s">
        <v>235</v>
      </c>
      <c r="C1" t="s">
        <v>58</v>
      </c>
      <c r="I1" t="s">
        <v>101</v>
      </c>
    </row>
    <row r="3" spans="1:13" ht="85" x14ac:dyDescent="0.2">
      <c r="A3" s="37" t="s">
        <v>59</v>
      </c>
      <c r="B3" s="28" t="s">
        <v>60</v>
      </c>
      <c r="C3" s="28" t="s">
        <v>61</v>
      </c>
      <c r="D3" s="28" t="s">
        <v>62</v>
      </c>
      <c r="E3" s="28" t="s">
        <v>63</v>
      </c>
      <c r="F3" s="28" t="s">
        <v>64</v>
      </c>
      <c r="G3" s="28" t="s">
        <v>65</v>
      </c>
      <c r="H3" s="29" t="s">
        <v>95</v>
      </c>
      <c r="I3" s="28" t="s">
        <v>2</v>
      </c>
      <c r="J3" s="28" t="s">
        <v>1</v>
      </c>
      <c r="K3" s="28" t="s">
        <v>66</v>
      </c>
    </row>
    <row r="4" spans="1:13" x14ac:dyDescent="0.2">
      <c r="A4" s="35" t="s">
        <v>67</v>
      </c>
      <c r="B4" s="27">
        <v>1001</v>
      </c>
      <c r="C4">
        <v>9822</v>
      </c>
      <c r="D4" t="s">
        <v>68</v>
      </c>
      <c r="E4">
        <v>58.3</v>
      </c>
      <c r="F4">
        <v>98.4</v>
      </c>
      <c r="G4" s="1">
        <f t="shared" ref="G4:G35" si="0">F4-E4</f>
        <v>40.100000000000009</v>
      </c>
      <c r="H4" s="1">
        <f t="shared" ref="H4:H35" si="1">IF(F4&gt;50, G4*0.2, G4*0.1)</f>
        <v>8.0200000000000014</v>
      </c>
      <c r="I4" t="s">
        <v>96</v>
      </c>
      <c r="J4" t="s">
        <v>97</v>
      </c>
      <c r="K4" t="s">
        <v>69</v>
      </c>
    </row>
    <row r="5" spans="1:13" x14ac:dyDescent="0.2">
      <c r="A5" s="35" t="s">
        <v>67</v>
      </c>
      <c r="B5" s="27">
        <v>1002</v>
      </c>
      <c r="C5">
        <v>2877</v>
      </c>
      <c r="D5" t="s">
        <v>70</v>
      </c>
      <c r="E5">
        <v>11.4</v>
      </c>
      <c r="F5">
        <v>16.3</v>
      </c>
      <c r="G5" s="1">
        <f t="shared" si="0"/>
        <v>4.9000000000000004</v>
      </c>
      <c r="H5" s="1">
        <f t="shared" si="1"/>
        <v>0.49000000000000005</v>
      </c>
      <c r="I5" t="s">
        <v>98</v>
      </c>
      <c r="J5" t="s">
        <v>11</v>
      </c>
      <c r="K5" t="s">
        <v>71</v>
      </c>
      <c r="L5" s="26" t="s">
        <v>102</v>
      </c>
      <c r="M5" s="1">
        <f>SUM(F4:F174)</f>
        <v>17110.599999999995</v>
      </c>
    </row>
    <row r="6" spans="1:13" x14ac:dyDescent="0.2">
      <c r="A6" s="35" t="s">
        <v>67</v>
      </c>
      <c r="B6" s="27">
        <v>1003</v>
      </c>
      <c r="C6">
        <v>2499</v>
      </c>
      <c r="D6" t="s">
        <v>72</v>
      </c>
      <c r="E6">
        <v>6.2</v>
      </c>
      <c r="F6">
        <v>9.1999999999999993</v>
      </c>
      <c r="G6" s="1">
        <f t="shared" si="0"/>
        <v>2.9999999999999991</v>
      </c>
      <c r="H6" s="1">
        <f t="shared" si="1"/>
        <v>0.29999999999999993</v>
      </c>
      <c r="I6" t="s">
        <v>99</v>
      </c>
      <c r="J6" t="s">
        <v>10</v>
      </c>
      <c r="K6" t="s">
        <v>73</v>
      </c>
      <c r="L6" s="26" t="s">
        <v>103</v>
      </c>
      <c r="M6" s="1">
        <f>SUMIF(F4:F174, "&gt;50")</f>
        <v>16088.399999999994</v>
      </c>
    </row>
    <row r="7" spans="1:13" x14ac:dyDescent="0.2">
      <c r="A7" s="35" t="s">
        <v>67</v>
      </c>
      <c r="B7" s="27">
        <v>1004</v>
      </c>
      <c r="C7">
        <v>8722</v>
      </c>
      <c r="D7" t="s">
        <v>74</v>
      </c>
      <c r="E7">
        <v>344</v>
      </c>
      <c r="F7">
        <v>502</v>
      </c>
      <c r="G7" s="1">
        <f t="shared" si="0"/>
        <v>158</v>
      </c>
      <c r="H7" s="1">
        <f t="shared" si="1"/>
        <v>31.6</v>
      </c>
      <c r="I7" t="s">
        <v>96</v>
      </c>
      <c r="J7" t="s">
        <v>97</v>
      </c>
      <c r="K7" t="s">
        <v>73</v>
      </c>
      <c r="L7" s="26" t="s">
        <v>104</v>
      </c>
      <c r="M7" s="1">
        <f>SUMIF(F4:F174, "&lt;50")</f>
        <v>1022.1999999999997</v>
      </c>
    </row>
    <row r="8" spans="1:13" x14ac:dyDescent="0.2">
      <c r="A8" s="35" t="s">
        <v>67</v>
      </c>
      <c r="B8" s="27">
        <v>1005</v>
      </c>
      <c r="C8">
        <v>1109</v>
      </c>
      <c r="D8" t="s">
        <v>75</v>
      </c>
      <c r="E8">
        <v>3</v>
      </c>
      <c r="F8">
        <v>8</v>
      </c>
      <c r="G8" s="1">
        <f t="shared" si="0"/>
        <v>5</v>
      </c>
      <c r="H8" s="1">
        <f t="shared" si="1"/>
        <v>0.5</v>
      </c>
      <c r="I8" t="s">
        <v>99</v>
      </c>
      <c r="J8" t="s">
        <v>10</v>
      </c>
      <c r="K8" t="s">
        <v>73</v>
      </c>
    </row>
    <row r="9" spans="1:13" x14ac:dyDescent="0.2">
      <c r="A9" s="35" t="s">
        <v>67</v>
      </c>
      <c r="B9" s="27">
        <v>1006</v>
      </c>
      <c r="C9">
        <v>9822</v>
      </c>
      <c r="D9" t="s">
        <v>68</v>
      </c>
      <c r="E9">
        <v>58.3</v>
      </c>
      <c r="F9">
        <v>98.4</v>
      </c>
      <c r="G9" s="1">
        <f t="shared" si="0"/>
        <v>40.100000000000009</v>
      </c>
      <c r="H9" s="1">
        <f t="shared" si="1"/>
        <v>8.0200000000000014</v>
      </c>
      <c r="I9" t="s">
        <v>99</v>
      </c>
      <c r="J9" t="s">
        <v>10</v>
      </c>
      <c r="K9" t="s">
        <v>73</v>
      </c>
    </row>
    <row r="10" spans="1:13" x14ac:dyDescent="0.2">
      <c r="A10" s="35" t="s">
        <v>67</v>
      </c>
      <c r="B10" s="27">
        <v>1007</v>
      </c>
      <c r="C10">
        <v>1109</v>
      </c>
      <c r="D10" t="s">
        <v>75</v>
      </c>
      <c r="E10">
        <v>3</v>
      </c>
      <c r="F10">
        <v>8</v>
      </c>
      <c r="G10" s="1">
        <f t="shared" si="0"/>
        <v>5</v>
      </c>
      <c r="H10" s="1">
        <f t="shared" si="1"/>
        <v>0.5</v>
      </c>
      <c r="I10" t="s">
        <v>100</v>
      </c>
      <c r="J10" t="s">
        <v>12</v>
      </c>
      <c r="K10" t="s">
        <v>69</v>
      </c>
    </row>
    <row r="11" spans="1:13" x14ac:dyDescent="0.2">
      <c r="A11" s="35" t="s">
        <v>67</v>
      </c>
      <c r="B11" s="27">
        <v>1008</v>
      </c>
      <c r="C11">
        <v>2877</v>
      </c>
      <c r="D11" t="s">
        <v>70</v>
      </c>
      <c r="E11">
        <v>11.4</v>
      </c>
      <c r="F11">
        <v>16.3</v>
      </c>
      <c r="G11" s="1">
        <f t="shared" si="0"/>
        <v>4.9000000000000004</v>
      </c>
      <c r="H11" s="1">
        <f t="shared" si="1"/>
        <v>0.49000000000000005</v>
      </c>
      <c r="I11" t="s">
        <v>99</v>
      </c>
      <c r="J11" t="s">
        <v>10</v>
      </c>
      <c r="K11" t="s">
        <v>69</v>
      </c>
    </row>
    <row r="12" spans="1:13" x14ac:dyDescent="0.2">
      <c r="A12" s="35" t="s">
        <v>67</v>
      </c>
      <c r="B12" s="27">
        <v>1009</v>
      </c>
      <c r="C12">
        <v>1109</v>
      </c>
      <c r="D12" t="s">
        <v>75</v>
      </c>
      <c r="E12">
        <v>3</v>
      </c>
      <c r="F12">
        <v>8</v>
      </c>
      <c r="G12" s="1">
        <f t="shared" si="0"/>
        <v>5</v>
      </c>
      <c r="H12" s="1">
        <f t="shared" si="1"/>
        <v>0.5</v>
      </c>
      <c r="I12" t="s">
        <v>99</v>
      </c>
      <c r="J12" t="s">
        <v>10</v>
      </c>
      <c r="K12" t="s">
        <v>73</v>
      </c>
    </row>
    <row r="13" spans="1:13" x14ac:dyDescent="0.2">
      <c r="A13" s="35" t="s">
        <v>67</v>
      </c>
      <c r="B13" s="27">
        <v>1010</v>
      </c>
      <c r="C13">
        <v>2877</v>
      </c>
      <c r="D13" t="s">
        <v>70</v>
      </c>
      <c r="E13">
        <v>11.4</v>
      </c>
      <c r="F13">
        <v>16.3</v>
      </c>
      <c r="G13" s="1">
        <f t="shared" si="0"/>
        <v>4.9000000000000004</v>
      </c>
      <c r="H13" s="1">
        <f t="shared" si="1"/>
        <v>0.49000000000000005</v>
      </c>
      <c r="I13" t="s">
        <v>98</v>
      </c>
      <c r="J13" t="s">
        <v>11</v>
      </c>
      <c r="K13" t="s">
        <v>76</v>
      </c>
    </row>
    <row r="14" spans="1:13" x14ac:dyDescent="0.2">
      <c r="A14" s="35" t="s">
        <v>67</v>
      </c>
      <c r="B14" s="27">
        <v>1011</v>
      </c>
      <c r="C14">
        <v>2877</v>
      </c>
      <c r="D14" t="s">
        <v>70</v>
      </c>
      <c r="E14">
        <v>11.4</v>
      </c>
      <c r="F14">
        <v>16.3</v>
      </c>
      <c r="G14" s="1">
        <f t="shared" si="0"/>
        <v>4.9000000000000004</v>
      </c>
      <c r="H14" s="1">
        <f t="shared" si="1"/>
        <v>0.49000000000000005</v>
      </c>
      <c r="I14" t="s">
        <v>98</v>
      </c>
      <c r="J14" t="s">
        <v>11</v>
      </c>
      <c r="K14" t="s">
        <v>73</v>
      </c>
    </row>
    <row r="15" spans="1:13" x14ac:dyDescent="0.2">
      <c r="A15" s="35" t="s">
        <v>67</v>
      </c>
      <c r="B15" s="27">
        <v>1012</v>
      </c>
      <c r="C15">
        <v>4421</v>
      </c>
      <c r="D15" t="s">
        <v>77</v>
      </c>
      <c r="E15">
        <v>45</v>
      </c>
      <c r="F15">
        <v>87</v>
      </c>
      <c r="G15" s="1">
        <f t="shared" si="0"/>
        <v>42</v>
      </c>
      <c r="H15" s="1">
        <f t="shared" si="1"/>
        <v>8.4</v>
      </c>
      <c r="I15" t="s">
        <v>99</v>
      </c>
      <c r="J15" t="s">
        <v>10</v>
      </c>
      <c r="K15" t="s">
        <v>69</v>
      </c>
    </row>
    <row r="16" spans="1:13" x14ac:dyDescent="0.2">
      <c r="A16" s="35" t="s">
        <v>67</v>
      </c>
      <c r="B16" s="27">
        <v>1013</v>
      </c>
      <c r="C16">
        <v>9212</v>
      </c>
      <c r="D16" t="s">
        <v>78</v>
      </c>
      <c r="E16">
        <v>4</v>
      </c>
      <c r="F16">
        <v>7</v>
      </c>
      <c r="G16" s="1">
        <f t="shared" si="0"/>
        <v>3</v>
      </c>
      <c r="H16" s="1">
        <f t="shared" si="1"/>
        <v>0.30000000000000004</v>
      </c>
      <c r="I16" t="s">
        <v>100</v>
      </c>
      <c r="J16" t="s">
        <v>12</v>
      </c>
      <c r="K16" t="s">
        <v>76</v>
      </c>
    </row>
    <row r="17" spans="1:11" x14ac:dyDescent="0.2">
      <c r="A17" s="35" t="s">
        <v>67</v>
      </c>
      <c r="B17" s="27">
        <v>1014</v>
      </c>
      <c r="C17">
        <v>8722</v>
      </c>
      <c r="D17" t="s">
        <v>74</v>
      </c>
      <c r="E17">
        <v>344</v>
      </c>
      <c r="F17">
        <v>502</v>
      </c>
      <c r="G17" s="1">
        <f t="shared" si="0"/>
        <v>158</v>
      </c>
      <c r="H17" s="1">
        <f t="shared" si="1"/>
        <v>31.6</v>
      </c>
      <c r="I17" t="s">
        <v>96</v>
      </c>
      <c r="J17" t="s">
        <v>97</v>
      </c>
      <c r="K17" t="s">
        <v>71</v>
      </c>
    </row>
    <row r="18" spans="1:11" x14ac:dyDescent="0.2">
      <c r="A18" s="35" t="s">
        <v>67</v>
      </c>
      <c r="B18" s="27">
        <v>1015</v>
      </c>
      <c r="C18">
        <v>2877</v>
      </c>
      <c r="D18" t="s">
        <v>70</v>
      </c>
      <c r="E18">
        <v>11.4</v>
      </c>
      <c r="F18">
        <v>16.3</v>
      </c>
      <c r="G18" s="1">
        <f t="shared" si="0"/>
        <v>4.9000000000000004</v>
      </c>
      <c r="H18" s="1">
        <f t="shared" si="1"/>
        <v>0.49000000000000005</v>
      </c>
      <c r="I18" t="s">
        <v>100</v>
      </c>
      <c r="J18" t="s">
        <v>12</v>
      </c>
      <c r="K18" t="s">
        <v>73</v>
      </c>
    </row>
    <row r="19" spans="1:11" x14ac:dyDescent="0.2">
      <c r="A19" s="35" t="s">
        <v>67</v>
      </c>
      <c r="B19" s="27">
        <v>1016</v>
      </c>
      <c r="C19">
        <v>2499</v>
      </c>
      <c r="D19" t="s">
        <v>72</v>
      </c>
      <c r="E19">
        <v>6.2</v>
      </c>
      <c r="F19">
        <v>9.1999999999999993</v>
      </c>
      <c r="G19" s="1">
        <f t="shared" si="0"/>
        <v>2.9999999999999991</v>
      </c>
      <c r="H19" s="1">
        <f t="shared" si="1"/>
        <v>0.29999999999999993</v>
      </c>
      <c r="I19" t="s">
        <v>99</v>
      </c>
      <c r="J19" t="s">
        <v>10</v>
      </c>
      <c r="K19" t="s">
        <v>71</v>
      </c>
    </row>
    <row r="20" spans="1:11" x14ac:dyDescent="0.2">
      <c r="A20" s="35" t="s">
        <v>79</v>
      </c>
      <c r="B20" s="27">
        <v>1017</v>
      </c>
      <c r="C20">
        <v>2242</v>
      </c>
      <c r="D20" t="s">
        <v>80</v>
      </c>
      <c r="E20">
        <v>60</v>
      </c>
      <c r="F20">
        <v>124</v>
      </c>
      <c r="G20" s="1">
        <f t="shared" si="0"/>
        <v>64</v>
      </c>
      <c r="H20" s="1">
        <f t="shared" si="1"/>
        <v>12.8</v>
      </c>
      <c r="I20" t="s">
        <v>98</v>
      </c>
      <c r="J20" t="s">
        <v>11</v>
      </c>
      <c r="K20" t="s">
        <v>69</v>
      </c>
    </row>
    <row r="21" spans="1:11" x14ac:dyDescent="0.2">
      <c r="A21" s="35" t="s">
        <v>79</v>
      </c>
      <c r="B21" s="27">
        <v>1018</v>
      </c>
      <c r="C21">
        <v>1109</v>
      </c>
      <c r="D21" t="s">
        <v>75</v>
      </c>
      <c r="E21">
        <v>3</v>
      </c>
      <c r="F21">
        <v>8</v>
      </c>
      <c r="G21" s="1">
        <f t="shared" si="0"/>
        <v>5</v>
      </c>
      <c r="H21" s="1">
        <f t="shared" si="1"/>
        <v>0.5</v>
      </c>
      <c r="I21" t="s">
        <v>99</v>
      </c>
      <c r="J21" t="s">
        <v>10</v>
      </c>
      <c r="K21" t="s">
        <v>71</v>
      </c>
    </row>
    <row r="22" spans="1:11" x14ac:dyDescent="0.2">
      <c r="A22" s="35" t="s">
        <v>79</v>
      </c>
      <c r="B22" s="27">
        <v>1019</v>
      </c>
      <c r="C22">
        <v>2499</v>
      </c>
      <c r="D22" t="s">
        <v>72</v>
      </c>
      <c r="E22">
        <v>6.2</v>
      </c>
      <c r="F22">
        <v>9.1999999999999993</v>
      </c>
      <c r="G22" s="1">
        <f t="shared" si="0"/>
        <v>2.9999999999999991</v>
      </c>
      <c r="H22" s="1">
        <f t="shared" si="1"/>
        <v>0.29999999999999993</v>
      </c>
      <c r="I22" t="s">
        <v>99</v>
      </c>
      <c r="J22" t="s">
        <v>10</v>
      </c>
      <c r="K22" t="s">
        <v>76</v>
      </c>
    </row>
    <row r="23" spans="1:11" x14ac:dyDescent="0.2">
      <c r="A23" s="35" t="s">
        <v>79</v>
      </c>
      <c r="B23" s="27">
        <v>1020</v>
      </c>
      <c r="C23">
        <v>2499</v>
      </c>
      <c r="D23" t="s">
        <v>72</v>
      </c>
      <c r="E23">
        <v>6.2</v>
      </c>
      <c r="F23">
        <v>9.1999999999999993</v>
      </c>
      <c r="G23" s="1">
        <f t="shared" si="0"/>
        <v>2.9999999999999991</v>
      </c>
      <c r="H23" s="1">
        <f t="shared" si="1"/>
        <v>0.29999999999999993</v>
      </c>
      <c r="I23" t="s">
        <v>99</v>
      </c>
      <c r="J23" t="s">
        <v>10</v>
      </c>
      <c r="K23" t="s">
        <v>81</v>
      </c>
    </row>
    <row r="24" spans="1:11" x14ac:dyDescent="0.2">
      <c r="A24" s="35" t="s">
        <v>79</v>
      </c>
      <c r="B24" s="27">
        <v>1021</v>
      </c>
      <c r="C24">
        <v>1109</v>
      </c>
      <c r="D24" t="s">
        <v>75</v>
      </c>
      <c r="E24">
        <v>3</v>
      </c>
      <c r="F24">
        <v>8</v>
      </c>
      <c r="G24" s="1">
        <f t="shared" si="0"/>
        <v>5</v>
      </c>
      <c r="H24" s="1">
        <f t="shared" si="1"/>
        <v>0.5</v>
      </c>
      <c r="I24" t="s">
        <v>98</v>
      </c>
      <c r="J24" t="s">
        <v>11</v>
      </c>
      <c r="K24" t="s">
        <v>76</v>
      </c>
    </row>
    <row r="25" spans="1:11" x14ac:dyDescent="0.2">
      <c r="A25" s="35" t="s">
        <v>79</v>
      </c>
      <c r="B25" s="27">
        <v>1022</v>
      </c>
      <c r="C25">
        <v>2877</v>
      </c>
      <c r="D25" t="s">
        <v>70</v>
      </c>
      <c r="E25">
        <v>11.4</v>
      </c>
      <c r="F25">
        <v>16.3</v>
      </c>
      <c r="G25" s="1">
        <f t="shared" si="0"/>
        <v>4.9000000000000004</v>
      </c>
      <c r="H25" s="1">
        <f t="shared" si="1"/>
        <v>0.49000000000000005</v>
      </c>
      <c r="I25" t="s">
        <v>99</v>
      </c>
      <c r="J25" t="s">
        <v>10</v>
      </c>
      <c r="K25" t="s">
        <v>82</v>
      </c>
    </row>
    <row r="26" spans="1:11" x14ac:dyDescent="0.2">
      <c r="A26" s="35" t="s">
        <v>79</v>
      </c>
      <c r="B26" s="27">
        <v>1023</v>
      </c>
      <c r="C26">
        <v>1109</v>
      </c>
      <c r="D26" t="s">
        <v>75</v>
      </c>
      <c r="E26">
        <v>3</v>
      </c>
      <c r="F26">
        <v>8</v>
      </c>
      <c r="G26" s="1">
        <f t="shared" si="0"/>
        <v>5</v>
      </c>
      <c r="H26" s="1">
        <f t="shared" si="1"/>
        <v>0.5</v>
      </c>
      <c r="I26" t="s">
        <v>100</v>
      </c>
      <c r="J26" t="s">
        <v>12</v>
      </c>
      <c r="K26" t="s">
        <v>69</v>
      </c>
    </row>
    <row r="27" spans="1:11" x14ac:dyDescent="0.2">
      <c r="A27" s="35" t="s">
        <v>79</v>
      </c>
      <c r="B27" s="27">
        <v>1024</v>
      </c>
      <c r="C27">
        <v>9212</v>
      </c>
      <c r="D27" t="s">
        <v>78</v>
      </c>
      <c r="E27">
        <v>4</v>
      </c>
      <c r="F27">
        <v>7</v>
      </c>
      <c r="G27" s="1">
        <f t="shared" si="0"/>
        <v>3</v>
      </c>
      <c r="H27" s="1">
        <f t="shared" si="1"/>
        <v>0.30000000000000004</v>
      </c>
      <c r="I27" t="s">
        <v>98</v>
      </c>
      <c r="J27" t="s">
        <v>11</v>
      </c>
      <c r="K27" t="s">
        <v>82</v>
      </c>
    </row>
    <row r="28" spans="1:11" x14ac:dyDescent="0.2">
      <c r="A28" s="35" t="s">
        <v>79</v>
      </c>
      <c r="B28" s="27">
        <v>1025</v>
      </c>
      <c r="C28">
        <v>2877</v>
      </c>
      <c r="D28" t="s">
        <v>70</v>
      </c>
      <c r="E28">
        <v>11.4</v>
      </c>
      <c r="F28">
        <v>16.3</v>
      </c>
      <c r="G28" s="1">
        <f t="shared" si="0"/>
        <v>4.9000000000000004</v>
      </c>
      <c r="H28" s="1">
        <f t="shared" si="1"/>
        <v>0.49000000000000005</v>
      </c>
      <c r="I28" t="s">
        <v>100</v>
      </c>
      <c r="J28" t="s">
        <v>12</v>
      </c>
      <c r="K28" t="s">
        <v>81</v>
      </c>
    </row>
    <row r="29" spans="1:11" x14ac:dyDescent="0.2">
      <c r="A29" s="35" t="s">
        <v>79</v>
      </c>
      <c r="B29" s="27">
        <v>1026</v>
      </c>
      <c r="C29">
        <v>6119</v>
      </c>
      <c r="D29" t="s">
        <v>83</v>
      </c>
      <c r="E29">
        <v>9</v>
      </c>
      <c r="F29">
        <v>14</v>
      </c>
      <c r="G29" s="1">
        <f t="shared" si="0"/>
        <v>5</v>
      </c>
      <c r="H29" s="1">
        <f t="shared" si="1"/>
        <v>0.5</v>
      </c>
      <c r="I29" t="s">
        <v>100</v>
      </c>
      <c r="J29" t="s">
        <v>12</v>
      </c>
      <c r="K29" t="s">
        <v>69</v>
      </c>
    </row>
    <row r="30" spans="1:11" x14ac:dyDescent="0.2">
      <c r="A30" s="35" t="s">
        <v>79</v>
      </c>
      <c r="B30" s="27">
        <v>1027</v>
      </c>
      <c r="C30">
        <v>6119</v>
      </c>
      <c r="D30" t="s">
        <v>83</v>
      </c>
      <c r="E30">
        <v>9</v>
      </c>
      <c r="F30">
        <v>14</v>
      </c>
      <c r="G30" s="1">
        <f t="shared" si="0"/>
        <v>5</v>
      </c>
      <c r="H30" s="1">
        <f t="shared" si="1"/>
        <v>0.5</v>
      </c>
      <c r="I30" t="s">
        <v>96</v>
      </c>
      <c r="J30" t="s">
        <v>97</v>
      </c>
      <c r="K30" t="s">
        <v>81</v>
      </c>
    </row>
    <row r="31" spans="1:11" x14ac:dyDescent="0.2">
      <c r="A31" s="35" t="s">
        <v>79</v>
      </c>
      <c r="B31" s="27">
        <v>1028</v>
      </c>
      <c r="C31">
        <v>8722</v>
      </c>
      <c r="D31" t="s">
        <v>74</v>
      </c>
      <c r="E31">
        <v>344</v>
      </c>
      <c r="F31">
        <v>502</v>
      </c>
      <c r="G31" s="1">
        <f t="shared" si="0"/>
        <v>158</v>
      </c>
      <c r="H31" s="1">
        <f t="shared" si="1"/>
        <v>31.6</v>
      </c>
      <c r="I31" t="s">
        <v>96</v>
      </c>
      <c r="J31" t="s">
        <v>97</v>
      </c>
      <c r="K31" t="s">
        <v>73</v>
      </c>
    </row>
    <row r="32" spans="1:11" x14ac:dyDescent="0.2">
      <c r="A32" s="35" t="s">
        <v>79</v>
      </c>
      <c r="B32" s="27">
        <v>1029</v>
      </c>
      <c r="C32">
        <v>2499</v>
      </c>
      <c r="D32" t="s">
        <v>72</v>
      </c>
      <c r="E32">
        <v>6.2</v>
      </c>
      <c r="F32">
        <v>9.1999999999999993</v>
      </c>
      <c r="G32" s="1">
        <f t="shared" si="0"/>
        <v>2.9999999999999991</v>
      </c>
      <c r="H32" s="1">
        <f t="shared" si="1"/>
        <v>0.29999999999999993</v>
      </c>
      <c r="I32" t="s">
        <v>98</v>
      </c>
      <c r="J32" t="s">
        <v>11</v>
      </c>
      <c r="K32" t="s">
        <v>73</v>
      </c>
    </row>
    <row r="33" spans="1:11" x14ac:dyDescent="0.2">
      <c r="A33" s="35" t="s">
        <v>79</v>
      </c>
      <c r="B33" s="27">
        <v>1030</v>
      </c>
      <c r="C33">
        <v>4421</v>
      </c>
      <c r="D33" t="s">
        <v>77</v>
      </c>
      <c r="E33">
        <v>45</v>
      </c>
      <c r="F33">
        <v>87</v>
      </c>
      <c r="G33" s="1">
        <f t="shared" si="0"/>
        <v>42</v>
      </c>
      <c r="H33" s="1">
        <f t="shared" si="1"/>
        <v>8.4</v>
      </c>
      <c r="I33" t="s">
        <v>98</v>
      </c>
      <c r="J33" t="s">
        <v>11</v>
      </c>
      <c r="K33" t="s">
        <v>81</v>
      </c>
    </row>
    <row r="34" spans="1:11" x14ac:dyDescent="0.2">
      <c r="A34" s="35" t="s">
        <v>79</v>
      </c>
      <c r="B34" s="27">
        <v>1031</v>
      </c>
      <c r="C34">
        <v>1109</v>
      </c>
      <c r="D34" t="s">
        <v>75</v>
      </c>
      <c r="E34">
        <v>3</v>
      </c>
      <c r="F34">
        <v>8</v>
      </c>
      <c r="G34" s="1">
        <f t="shared" si="0"/>
        <v>5</v>
      </c>
      <c r="H34" s="1">
        <f t="shared" si="1"/>
        <v>0.5</v>
      </c>
      <c r="I34" t="s">
        <v>98</v>
      </c>
      <c r="J34" t="s">
        <v>11</v>
      </c>
      <c r="K34" t="s">
        <v>71</v>
      </c>
    </row>
    <row r="35" spans="1:11" x14ac:dyDescent="0.2">
      <c r="A35" s="35" t="s">
        <v>79</v>
      </c>
      <c r="B35" s="27">
        <v>1032</v>
      </c>
      <c r="C35">
        <v>2877</v>
      </c>
      <c r="D35" t="s">
        <v>70</v>
      </c>
      <c r="E35">
        <v>11.4</v>
      </c>
      <c r="F35">
        <v>16.3</v>
      </c>
      <c r="G35" s="1">
        <f t="shared" si="0"/>
        <v>4.9000000000000004</v>
      </c>
      <c r="H35" s="1">
        <f t="shared" si="1"/>
        <v>0.49000000000000005</v>
      </c>
      <c r="I35" t="s">
        <v>96</v>
      </c>
      <c r="J35" t="s">
        <v>97</v>
      </c>
      <c r="K35" t="s">
        <v>73</v>
      </c>
    </row>
    <row r="36" spans="1:11" x14ac:dyDescent="0.2">
      <c r="A36" s="35" t="s">
        <v>79</v>
      </c>
      <c r="B36" s="27">
        <v>1033</v>
      </c>
      <c r="C36">
        <v>9822</v>
      </c>
      <c r="D36" t="s">
        <v>68</v>
      </c>
      <c r="E36">
        <v>58.3</v>
      </c>
      <c r="F36">
        <v>98.4</v>
      </c>
      <c r="G36" s="1">
        <f t="shared" ref="G36:G67" si="2">F36-E36</f>
        <v>40.100000000000009</v>
      </c>
      <c r="H36" s="1">
        <f t="shared" ref="H36:H67" si="3">IF(F36&gt;50, G36*0.2, G36*0.1)</f>
        <v>8.0200000000000014</v>
      </c>
      <c r="I36" t="s">
        <v>98</v>
      </c>
      <c r="J36" t="s">
        <v>11</v>
      </c>
      <c r="K36" t="s">
        <v>71</v>
      </c>
    </row>
    <row r="37" spans="1:11" x14ac:dyDescent="0.2">
      <c r="A37" s="35" t="s">
        <v>79</v>
      </c>
      <c r="B37" s="27">
        <v>1034</v>
      </c>
      <c r="C37">
        <v>2877</v>
      </c>
      <c r="D37" t="s">
        <v>70</v>
      </c>
      <c r="E37">
        <v>11.4</v>
      </c>
      <c r="F37">
        <v>16.3</v>
      </c>
      <c r="G37" s="1">
        <f t="shared" si="2"/>
        <v>4.9000000000000004</v>
      </c>
      <c r="H37" s="1">
        <f t="shared" si="3"/>
        <v>0.49000000000000005</v>
      </c>
      <c r="I37" t="s">
        <v>98</v>
      </c>
      <c r="J37" t="s">
        <v>11</v>
      </c>
      <c r="K37" t="s">
        <v>76</v>
      </c>
    </row>
    <row r="38" spans="1:11" x14ac:dyDescent="0.2">
      <c r="A38" s="35" t="s">
        <v>84</v>
      </c>
      <c r="B38" s="27">
        <v>1035</v>
      </c>
      <c r="C38">
        <v>2499</v>
      </c>
      <c r="D38" t="s">
        <v>72</v>
      </c>
      <c r="E38">
        <v>6.2</v>
      </c>
      <c r="F38">
        <v>9.1999999999999993</v>
      </c>
      <c r="G38" s="1">
        <f t="shared" si="2"/>
        <v>2.9999999999999991</v>
      </c>
      <c r="H38" s="1">
        <f t="shared" si="3"/>
        <v>0.29999999999999993</v>
      </c>
      <c r="I38" t="s">
        <v>100</v>
      </c>
      <c r="J38" t="s">
        <v>12</v>
      </c>
      <c r="K38" t="s">
        <v>71</v>
      </c>
    </row>
    <row r="39" spans="1:11" x14ac:dyDescent="0.2">
      <c r="A39" s="35" t="s">
        <v>84</v>
      </c>
      <c r="B39" s="27">
        <v>1036</v>
      </c>
      <c r="C39">
        <v>2499</v>
      </c>
      <c r="D39" t="s">
        <v>72</v>
      </c>
      <c r="E39">
        <v>6.2</v>
      </c>
      <c r="F39">
        <v>9.1999999999999993</v>
      </c>
      <c r="G39" s="1">
        <f t="shared" si="2"/>
        <v>2.9999999999999991</v>
      </c>
      <c r="H39" s="1">
        <f t="shared" si="3"/>
        <v>0.29999999999999993</v>
      </c>
      <c r="I39" t="s">
        <v>98</v>
      </c>
      <c r="J39" t="s">
        <v>11</v>
      </c>
      <c r="K39" t="s">
        <v>81</v>
      </c>
    </row>
    <row r="40" spans="1:11" x14ac:dyDescent="0.2">
      <c r="A40" s="35" t="s">
        <v>84</v>
      </c>
      <c r="B40" s="27">
        <v>1037</v>
      </c>
      <c r="C40">
        <v>6622</v>
      </c>
      <c r="D40" t="s">
        <v>85</v>
      </c>
      <c r="E40">
        <v>42</v>
      </c>
      <c r="F40">
        <v>77</v>
      </c>
      <c r="G40" s="1">
        <f t="shared" si="2"/>
        <v>35</v>
      </c>
      <c r="H40" s="1">
        <f t="shared" si="3"/>
        <v>7</v>
      </c>
      <c r="I40" t="s">
        <v>98</v>
      </c>
      <c r="J40" t="s">
        <v>11</v>
      </c>
      <c r="K40" t="s">
        <v>81</v>
      </c>
    </row>
    <row r="41" spans="1:11" x14ac:dyDescent="0.2">
      <c r="A41" s="35" t="s">
        <v>84</v>
      </c>
      <c r="B41" s="27">
        <v>1038</v>
      </c>
      <c r="C41">
        <v>2499</v>
      </c>
      <c r="D41" t="s">
        <v>72</v>
      </c>
      <c r="E41">
        <v>6.2</v>
      </c>
      <c r="F41">
        <v>9.1999999999999993</v>
      </c>
      <c r="G41" s="1">
        <f t="shared" si="2"/>
        <v>2.9999999999999991</v>
      </c>
      <c r="H41" s="1">
        <f t="shared" si="3"/>
        <v>0.29999999999999993</v>
      </c>
      <c r="I41" t="s">
        <v>98</v>
      </c>
      <c r="J41" t="s">
        <v>11</v>
      </c>
      <c r="K41" t="s">
        <v>81</v>
      </c>
    </row>
    <row r="42" spans="1:11" x14ac:dyDescent="0.2">
      <c r="A42" s="35" t="s">
        <v>84</v>
      </c>
      <c r="B42" s="27">
        <v>1039</v>
      </c>
      <c r="C42">
        <v>2877</v>
      </c>
      <c r="D42" t="s">
        <v>70</v>
      </c>
      <c r="E42">
        <v>11.4</v>
      </c>
      <c r="F42">
        <v>16.3</v>
      </c>
      <c r="G42" s="1">
        <f t="shared" si="2"/>
        <v>4.9000000000000004</v>
      </c>
      <c r="H42" s="1">
        <f t="shared" si="3"/>
        <v>0.49000000000000005</v>
      </c>
      <c r="I42" t="s">
        <v>98</v>
      </c>
      <c r="J42" t="s">
        <v>11</v>
      </c>
      <c r="K42" t="s">
        <v>71</v>
      </c>
    </row>
    <row r="43" spans="1:11" x14ac:dyDescent="0.2">
      <c r="A43" s="35" t="s">
        <v>84</v>
      </c>
      <c r="B43" s="27">
        <v>1040</v>
      </c>
      <c r="C43">
        <v>1109</v>
      </c>
      <c r="D43" t="s">
        <v>75</v>
      </c>
      <c r="E43">
        <v>3</v>
      </c>
      <c r="F43">
        <v>8</v>
      </c>
      <c r="G43" s="1">
        <f t="shared" si="2"/>
        <v>5</v>
      </c>
      <c r="H43" s="1">
        <f t="shared" si="3"/>
        <v>0.5</v>
      </c>
      <c r="I43" t="s">
        <v>98</v>
      </c>
      <c r="J43" t="s">
        <v>11</v>
      </c>
      <c r="K43" t="s">
        <v>73</v>
      </c>
    </row>
    <row r="44" spans="1:11" x14ac:dyDescent="0.2">
      <c r="A44" s="35" t="s">
        <v>84</v>
      </c>
      <c r="B44" s="27">
        <v>1041</v>
      </c>
      <c r="C44">
        <v>2499</v>
      </c>
      <c r="D44" t="s">
        <v>72</v>
      </c>
      <c r="E44">
        <v>6.2</v>
      </c>
      <c r="F44">
        <v>9.1999999999999993</v>
      </c>
      <c r="G44" s="1">
        <f t="shared" si="2"/>
        <v>2.9999999999999991</v>
      </c>
      <c r="H44" s="1">
        <f t="shared" si="3"/>
        <v>0.29999999999999993</v>
      </c>
      <c r="I44" t="s">
        <v>96</v>
      </c>
      <c r="J44" t="s">
        <v>97</v>
      </c>
      <c r="K44" t="s">
        <v>69</v>
      </c>
    </row>
    <row r="45" spans="1:11" x14ac:dyDescent="0.2">
      <c r="A45" s="35" t="s">
        <v>84</v>
      </c>
      <c r="B45" s="27">
        <v>1042</v>
      </c>
      <c r="C45">
        <v>8722</v>
      </c>
      <c r="D45" t="s">
        <v>74</v>
      </c>
      <c r="E45">
        <v>344</v>
      </c>
      <c r="F45">
        <v>502</v>
      </c>
      <c r="G45" s="1">
        <f t="shared" si="2"/>
        <v>158</v>
      </c>
      <c r="H45" s="1">
        <f t="shared" si="3"/>
        <v>31.6</v>
      </c>
      <c r="I45" t="s">
        <v>99</v>
      </c>
      <c r="J45" t="s">
        <v>10</v>
      </c>
      <c r="K45" t="s">
        <v>69</v>
      </c>
    </row>
    <row r="46" spans="1:11" x14ac:dyDescent="0.2">
      <c r="A46" s="35" t="s">
        <v>84</v>
      </c>
      <c r="B46" s="27">
        <v>1043</v>
      </c>
      <c r="C46">
        <v>2242</v>
      </c>
      <c r="D46" t="s">
        <v>80</v>
      </c>
      <c r="E46">
        <v>60</v>
      </c>
      <c r="F46">
        <v>124</v>
      </c>
      <c r="G46" s="1">
        <f t="shared" si="2"/>
        <v>64</v>
      </c>
      <c r="H46" s="1">
        <f t="shared" si="3"/>
        <v>12.8</v>
      </c>
      <c r="I46" t="s">
        <v>99</v>
      </c>
      <c r="J46" t="s">
        <v>10</v>
      </c>
      <c r="K46" t="s">
        <v>71</v>
      </c>
    </row>
    <row r="47" spans="1:11" x14ac:dyDescent="0.2">
      <c r="A47" s="35" t="s">
        <v>84</v>
      </c>
      <c r="B47" s="27">
        <v>1044</v>
      </c>
      <c r="C47">
        <v>2877</v>
      </c>
      <c r="D47" t="s">
        <v>70</v>
      </c>
      <c r="E47">
        <v>11.4</v>
      </c>
      <c r="F47">
        <v>16.3</v>
      </c>
      <c r="G47" s="1">
        <f t="shared" si="2"/>
        <v>4.9000000000000004</v>
      </c>
      <c r="H47" s="1">
        <f t="shared" si="3"/>
        <v>0.49000000000000005</v>
      </c>
      <c r="I47" t="s">
        <v>99</v>
      </c>
      <c r="J47" t="s">
        <v>10</v>
      </c>
      <c r="K47" t="s">
        <v>71</v>
      </c>
    </row>
    <row r="48" spans="1:11" x14ac:dyDescent="0.2">
      <c r="A48" s="35" t="s">
        <v>84</v>
      </c>
      <c r="B48" s="27">
        <v>1045</v>
      </c>
      <c r="C48">
        <v>8722</v>
      </c>
      <c r="D48" t="s">
        <v>74</v>
      </c>
      <c r="E48">
        <v>344</v>
      </c>
      <c r="F48">
        <v>502</v>
      </c>
      <c r="G48" s="1">
        <f t="shared" si="2"/>
        <v>158</v>
      </c>
      <c r="H48" s="1">
        <f t="shared" si="3"/>
        <v>31.6</v>
      </c>
      <c r="I48" t="s">
        <v>100</v>
      </c>
      <c r="J48" t="s">
        <v>12</v>
      </c>
      <c r="K48" t="s">
        <v>73</v>
      </c>
    </row>
    <row r="49" spans="1:11" x14ac:dyDescent="0.2">
      <c r="A49" s="35" t="s">
        <v>84</v>
      </c>
      <c r="B49" s="27">
        <v>1046</v>
      </c>
      <c r="C49">
        <v>6119</v>
      </c>
      <c r="D49" t="s">
        <v>83</v>
      </c>
      <c r="E49">
        <v>9</v>
      </c>
      <c r="F49">
        <v>14</v>
      </c>
      <c r="G49" s="1">
        <f t="shared" si="2"/>
        <v>5</v>
      </c>
      <c r="H49" s="1">
        <f t="shared" si="3"/>
        <v>0.5</v>
      </c>
      <c r="I49" t="s">
        <v>98</v>
      </c>
      <c r="J49" t="s">
        <v>11</v>
      </c>
      <c r="K49" t="s">
        <v>82</v>
      </c>
    </row>
    <row r="50" spans="1:11" x14ac:dyDescent="0.2">
      <c r="A50" s="35" t="s">
        <v>84</v>
      </c>
      <c r="B50" s="27">
        <v>1047</v>
      </c>
      <c r="C50">
        <v>6622</v>
      </c>
      <c r="D50" t="s">
        <v>85</v>
      </c>
      <c r="E50">
        <v>42</v>
      </c>
      <c r="F50">
        <v>77</v>
      </c>
      <c r="G50" s="1">
        <f t="shared" si="2"/>
        <v>35</v>
      </c>
      <c r="H50" s="1">
        <f t="shared" si="3"/>
        <v>7</v>
      </c>
      <c r="I50" t="s">
        <v>100</v>
      </c>
      <c r="J50" t="s">
        <v>12</v>
      </c>
      <c r="K50" t="s">
        <v>73</v>
      </c>
    </row>
    <row r="51" spans="1:11" x14ac:dyDescent="0.2">
      <c r="A51" s="35" t="s">
        <v>84</v>
      </c>
      <c r="B51" s="27">
        <v>1048</v>
      </c>
      <c r="C51">
        <v>8722</v>
      </c>
      <c r="D51" t="s">
        <v>74</v>
      </c>
      <c r="E51">
        <v>344</v>
      </c>
      <c r="F51">
        <v>502</v>
      </c>
      <c r="G51" s="1">
        <f t="shared" si="2"/>
        <v>158</v>
      </c>
      <c r="H51" s="1">
        <f t="shared" si="3"/>
        <v>31.6</v>
      </c>
      <c r="I51" t="s">
        <v>96</v>
      </c>
      <c r="J51" t="s">
        <v>97</v>
      </c>
      <c r="K51" t="s">
        <v>73</v>
      </c>
    </row>
    <row r="52" spans="1:11" x14ac:dyDescent="0.2">
      <c r="A52" s="35" t="s">
        <v>86</v>
      </c>
      <c r="B52" s="27">
        <v>1049</v>
      </c>
      <c r="C52">
        <v>2499</v>
      </c>
      <c r="D52" t="s">
        <v>72</v>
      </c>
      <c r="E52">
        <v>6.2</v>
      </c>
      <c r="F52">
        <v>9.1999999999999993</v>
      </c>
      <c r="G52" s="1">
        <f t="shared" si="2"/>
        <v>2.9999999999999991</v>
      </c>
      <c r="H52" s="1">
        <f t="shared" si="3"/>
        <v>0.29999999999999993</v>
      </c>
      <c r="I52" t="s">
        <v>96</v>
      </c>
      <c r="J52" t="s">
        <v>97</v>
      </c>
      <c r="K52" t="s">
        <v>76</v>
      </c>
    </row>
    <row r="53" spans="1:11" x14ac:dyDescent="0.2">
      <c r="A53" s="35" t="s">
        <v>86</v>
      </c>
      <c r="B53" s="27">
        <v>1050</v>
      </c>
      <c r="C53">
        <v>2877</v>
      </c>
      <c r="D53" t="s">
        <v>70</v>
      </c>
      <c r="E53">
        <v>11.4</v>
      </c>
      <c r="F53">
        <v>16.3</v>
      </c>
      <c r="G53" s="1">
        <f t="shared" si="2"/>
        <v>4.9000000000000004</v>
      </c>
      <c r="H53" s="1">
        <f t="shared" si="3"/>
        <v>0.49000000000000005</v>
      </c>
      <c r="I53" t="s">
        <v>96</v>
      </c>
      <c r="J53" t="s">
        <v>97</v>
      </c>
      <c r="K53" t="s">
        <v>73</v>
      </c>
    </row>
    <row r="54" spans="1:11" x14ac:dyDescent="0.2">
      <c r="A54" s="35" t="s">
        <v>86</v>
      </c>
      <c r="B54" s="27">
        <v>1051</v>
      </c>
      <c r="C54">
        <v>6119</v>
      </c>
      <c r="D54" t="s">
        <v>83</v>
      </c>
      <c r="E54">
        <v>9</v>
      </c>
      <c r="F54">
        <v>14</v>
      </c>
      <c r="G54" s="1">
        <f t="shared" si="2"/>
        <v>5</v>
      </c>
      <c r="H54" s="1">
        <f t="shared" si="3"/>
        <v>0.5</v>
      </c>
      <c r="I54" t="s">
        <v>99</v>
      </c>
      <c r="J54" t="s">
        <v>10</v>
      </c>
      <c r="K54" t="s">
        <v>82</v>
      </c>
    </row>
    <row r="55" spans="1:11" x14ac:dyDescent="0.2">
      <c r="A55" s="35" t="s">
        <v>86</v>
      </c>
      <c r="B55" s="27">
        <v>1052</v>
      </c>
      <c r="C55">
        <v>6622</v>
      </c>
      <c r="D55" t="s">
        <v>85</v>
      </c>
      <c r="E55">
        <v>42</v>
      </c>
      <c r="F55">
        <v>77</v>
      </c>
      <c r="G55" s="1">
        <f t="shared" si="2"/>
        <v>35</v>
      </c>
      <c r="H55" s="1">
        <f t="shared" si="3"/>
        <v>7</v>
      </c>
      <c r="I55" t="s">
        <v>99</v>
      </c>
      <c r="J55" t="s">
        <v>10</v>
      </c>
      <c r="K55" t="s">
        <v>73</v>
      </c>
    </row>
    <row r="56" spans="1:11" x14ac:dyDescent="0.2">
      <c r="A56" s="35" t="s">
        <v>86</v>
      </c>
      <c r="B56" s="27">
        <v>1053</v>
      </c>
      <c r="C56">
        <v>2242</v>
      </c>
      <c r="D56" t="s">
        <v>80</v>
      </c>
      <c r="E56">
        <v>60</v>
      </c>
      <c r="F56">
        <v>124</v>
      </c>
      <c r="G56" s="1">
        <f t="shared" si="2"/>
        <v>64</v>
      </c>
      <c r="H56" s="1">
        <f t="shared" si="3"/>
        <v>12.8</v>
      </c>
      <c r="I56" t="s">
        <v>96</v>
      </c>
      <c r="J56" t="s">
        <v>97</v>
      </c>
      <c r="K56" t="s">
        <v>71</v>
      </c>
    </row>
    <row r="57" spans="1:11" x14ac:dyDescent="0.2">
      <c r="A57" s="35" t="s">
        <v>86</v>
      </c>
      <c r="B57" s="27">
        <v>1054</v>
      </c>
      <c r="C57">
        <v>4421</v>
      </c>
      <c r="D57" t="s">
        <v>77</v>
      </c>
      <c r="E57">
        <v>45</v>
      </c>
      <c r="F57">
        <v>87</v>
      </c>
      <c r="G57" s="1">
        <f t="shared" si="2"/>
        <v>42</v>
      </c>
      <c r="H57" s="1">
        <f t="shared" si="3"/>
        <v>8.4</v>
      </c>
      <c r="I57" t="s">
        <v>99</v>
      </c>
      <c r="J57" t="s">
        <v>10</v>
      </c>
      <c r="K57" t="s">
        <v>81</v>
      </c>
    </row>
    <row r="58" spans="1:11" x14ac:dyDescent="0.2">
      <c r="A58" s="35" t="s">
        <v>86</v>
      </c>
      <c r="B58" s="27">
        <v>1055</v>
      </c>
      <c r="C58">
        <v>6119</v>
      </c>
      <c r="D58" t="s">
        <v>83</v>
      </c>
      <c r="E58">
        <v>9</v>
      </c>
      <c r="F58">
        <v>14</v>
      </c>
      <c r="G58" s="1">
        <f t="shared" si="2"/>
        <v>5</v>
      </c>
      <c r="H58" s="1">
        <f t="shared" si="3"/>
        <v>0.5</v>
      </c>
      <c r="I58" t="s">
        <v>98</v>
      </c>
      <c r="J58" t="s">
        <v>11</v>
      </c>
      <c r="K58" t="s">
        <v>81</v>
      </c>
    </row>
    <row r="59" spans="1:11" x14ac:dyDescent="0.2">
      <c r="A59" s="35" t="s">
        <v>86</v>
      </c>
      <c r="B59" s="27">
        <v>1056</v>
      </c>
      <c r="C59">
        <v>1109</v>
      </c>
      <c r="D59" t="s">
        <v>75</v>
      </c>
      <c r="E59">
        <v>3</v>
      </c>
      <c r="F59">
        <v>8</v>
      </c>
      <c r="G59" s="1">
        <f t="shared" si="2"/>
        <v>5</v>
      </c>
      <c r="H59" s="1">
        <f t="shared" si="3"/>
        <v>0.5</v>
      </c>
      <c r="I59" t="s">
        <v>99</v>
      </c>
      <c r="J59" t="s">
        <v>10</v>
      </c>
      <c r="K59" t="s">
        <v>71</v>
      </c>
    </row>
    <row r="60" spans="1:11" x14ac:dyDescent="0.2">
      <c r="A60" s="35" t="s">
        <v>86</v>
      </c>
      <c r="B60" s="27">
        <v>1057</v>
      </c>
      <c r="C60">
        <v>2499</v>
      </c>
      <c r="D60" t="s">
        <v>72</v>
      </c>
      <c r="E60">
        <v>6.2</v>
      </c>
      <c r="F60">
        <v>9.1999999999999993</v>
      </c>
      <c r="G60" s="1">
        <f t="shared" si="2"/>
        <v>2.9999999999999991</v>
      </c>
      <c r="H60" s="1">
        <f t="shared" si="3"/>
        <v>0.29999999999999993</v>
      </c>
      <c r="I60" t="s">
        <v>98</v>
      </c>
      <c r="J60" t="s">
        <v>11</v>
      </c>
      <c r="K60" t="s">
        <v>71</v>
      </c>
    </row>
    <row r="61" spans="1:11" x14ac:dyDescent="0.2">
      <c r="A61" s="35" t="s">
        <v>86</v>
      </c>
      <c r="B61" s="27">
        <v>1058</v>
      </c>
      <c r="C61">
        <v>6119</v>
      </c>
      <c r="D61" t="s">
        <v>83</v>
      </c>
      <c r="E61">
        <v>9</v>
      </c>
      <c r="F61">
        <v>14</v>
      </c>
      <c r="G61" s="1">
        <f t="shared" si="2"/>
        <v>5</v>
      </c>
      <c r="H61" s="1">
        <f t="shared" si="3"/>
        <v>0.5</v>
      </c>
      <c r="I61" t="s">
        <v>100</v>
      </c>
      <c r="J61" t="s">
        <v>12</v>
      </c>
      <c r="K61" t="s">
        <v>73</v>
      </c>
    </row>
    <row r="62" spans="1:11" x14ac:dyDescent="0.2">
      <c r="A62" s="35" t="s">
        <v>86</v>
      </c>
      <c r="B62" s="27">
        <v>1059</v>
      </c>
      <c r="C62">
        <v>2242</v>
      </c>
      <c r="D62" t="s">
        <v>80</v>
      </c>
      <c r="E62">
        <v>60</v>
      </c>
      <c r="F62">
        <v>124</v>
      </c>
      <c r="G62" s="1">
        <f t="shared" si="2"/>
        <v>64</v>
      </c>
      <c r="H62" s="1">
        <f t="shared" si="3"/>
        <v>12.8</v>
      </c>
      <c r="I62" t="s">
        <v>99</v>
      </c>
      <c r="J62" t="s">
        <v>10</v>
      </c>
      <c r="K62" t="s">
        <v>73</v>
      </c>
    </row>
    <row r="63" spans="1:11" x14ac:dyDescent="0.2">
      <c r="A63" s="35" t="s">
        <v>86</v>
      </c>
      <c r="B63" s="27">
        <v>1060</v>
      </c>
      <c r="C63">
        <v>6119</v>
      </c>
      <c r="D63" t="s">
        <v>83</v>
      </c>
      <c r="E63">
        <v>9</v>
      </c>
      <c r="F63">
        <v>14</v>
      </c>
      <c r="G63" s="1">
        <f t="shared" si="2"/>
        <v>5</v>
      </c>
      <c r="H63" s="1">
        <f t="shared" si="3"/>
        <v>0.5</v>
      </c>
      <c r="I63" t="s">
        <v>99</v>
      </c>
      <c r="J63" t="s">
        <v>10</v>
      </c>
      <c r="K63" t="s">
        <v>81</v>
      </c>
    </row>
    <row r="64" spans="1:11" x14ac:dyDescent="0.2">
      <c r="A64" s="35" t="s">
        <v>87</v>
      </c>
      <c r="B64" s="27">
        <v>1061</v>
      </c>
      <c r="C64">
        <v>1109</v>
      </c>
      <c r="D64" t="s">
        <v>75</v>
      </c>
      <c r="E64">
        <v>3</v>
      </c>
      <c r="F64">
        <v>8</v>
      </c>
      <c r="G64" s="1">
        <f t="shared" si="2"/>
        <v>5</v>
      </c>
      <c r="H64" s="1">
        <f t="shared" si="3"/>
        <v>0.5</v>
      </c>
      <c r="I64" t="s">
        <v>99</v>
      </c>
      <c r="J64" t="s">
        <v>10</v>
      </c>
      <c r="K64" t="s">
        <v>81</v>
      </c>
    </row>
    <row r="65" spans="1:11" x14ac:dyDescent="0.2">
      <c r="A65" s="35" t="s">
        <v>87</v>
      </c>
      <c r="B65" s="27">
        <v>1062</v>
      </c>
      <c r="C65">
        <v>2499</v>
      </c>
      <c r="D65" t="s">
        <v>72</v>
      </c>
      <c r="E65">
        <v>6.2</v>
      </c>
      <c r="F65">
        <v>9.1999999999999993</v>
      </c>
      <c r="G65" s="1">
        <f t="shared" si="2"/>
        <v>2.9999999999999991</v>
      </c>
      <c r="H65" s="1">
        <f t="shared" si="3"/>
        <v>0.29999999999999993</v>
      </c>
      <c r="I65" t="s">
        <v>96</v>
      </c>
      <c r="J65" t="s">
        <v>97</v>
      </c>
      <c r="K65" t="s">
        <v>73</v>
      </c>
    </row>
    <row r="66" spans="1:11" x14ac:dyDescent="0.2">
      <c r="A66" s="35" t="s">
        <v>87</v>
      </c>
      <c r="B66" s="27">
        <v>1063</v>
      </c>
      <c r="C66">
        <v>1109</v>
      </c>
      <c r="D66" t="s">
        <v>75</v>
      </c>
      <c r="E66">
        <v>3</v>
      </c>
      <c r="F66">
        <v>8</v>
      </c>
      <c r="G66" s="1">
        <f t="shared" si="2"/>
        <v>5</v>
      </c>
      <c r="H66" s="1">
        <f t="shared" si="3"/>
        <v>0.5</v>
      </c>
      <c r="I66" t="s">
        <v>99</v>
      </c>
      <c r="J66" t="s">
        <v>10</v>
      </c>
      <c r="K66" t="s">
        <v>71</v>
      </c>
    </row>
    <row r="67" spans="1:11" x14ac:dyDescent="0.2">
      <c r="A67" s="35" t="s">
        <v>87</v>
      </c>
      <c r="B67" s="27">
        <v>1064</v>
      </c>
      <c r="C67">
        <v>2499</v>
      </c>
      <c r="D67" t="s">
        <v>72</v>
      </c>
      <c r="E67">
        <v>6.2</v>
      </c>
      <c r="F67">
        <v>9.1999999999999993</v>
      </c>
      <c r="G67" s="1">
        <f t="shared" si="2"/>
        <v>2.9999999999999991</v>
      </c>
      <c r="H67" s="1">
        <f t="shared" si="3"/>
        <v>0.29999999999999993</v>
      </c>
      <c r="I67" t="s">
        <v>100</v>
      </c>
      <c r="J67" t="s">
        <v>12</v>
      </c>
      <c r="K67" t="s">
        <v>73</v>
      </c>
    </row>
    <row r="68" spans="1:11" x14ac:dyDescent="0.2">
      <c r="A68" s="35" t="s">
        <v>87</v>
      </c>
      <c r="B68" s="27">
        <v>1065</v>
      </c>
      <c r="C68">
        <v>2499</v>
      </c>
      <c r="D68" t="s">
        <v>72</v>
      </c>
      <c r="E68">
        <v>6.2</v>
      </c>
      <c r="F68">
        <v>9.1999999999999993</v>
      </c>
      <c r="G68" s="1">
        <f t="shared" ref="G68:G99" si="4">F68-E68</f>
        <v>2.9999999999999991</v>
      </c>
      <c r="H68" s="1">
        <f t="shared" ref="H68:H99" si="5">IF(F68&gt;50, G68*0.2, G68*0.1)</f>
        <v>0.29999999999999993</v>
      </c>
      <c r="I68" t="s">
        <v>99</v>
      </c>
      <c r="J68" t="s">
        <v>10</v>
      </c>
      <c r="K68" t="s">
        <v>69</v>
      </c>
    </row>
    <row r="69" spans="1:11" x14ac:dyDescent="0.2">
      <c r="A69" s="35" t="s">
        <v>87</v>
      </c>
      <c r="B69" s="27">
        <v>1066</v>
      </c>
      <c r="C69">
        <v>2877</v>
      </c>
      <c r="D69" t="s">
        <v>70</v>
      </c>
      <c r="E69">
        <v>11.4</v>
      </c>
      <c r="F69">
        <v>16.3</v>
      </c>
      <c r="G69" s="1">
        <f t="shared" si="4"/>
        <v>4.9000000000000004</v>
      </c>
      <c r="H69" s="1">
        <f t="shared" si="5"/>
        <v>0.49000000000000005</v>
      </c>
      <c r="I69" t="s">
        <v>99</v>
      </c>
      <c r="J69" t="s">
        <v>10</v>
      </c>
      <c r="K69" t="s">
        <v>81</v>
      </c>
    </row>
    <row r="70" spans="1:11" x14ac:dyDescent="0.2">
      <c r="A70" s="35" t="s">
        <v>87</v>
      </c>
      <c r="B70" s="27">
        <v>1067</v>
      </c>
      <c r="C70">
        <v>2877</v>
      </c>
      <c r="D70" t="s">
        <v>70</v>
      </c>
      <c r="E70">
        <v>11.4</v>
      </c>
      <c r="F70">
        <v>16.3</v>
      </c>
      <c r="G70" s="1">
        <f t="shared" si="4"/>
        <v>4.9000000000000004</v>
      </c>
      <c r="H70" s="1">
        <f t="shared" si="5"/>
        <v>0.49000000000000005</v>
      </c>
      <c r="I70" t="s">
        <v>99</v>
      </c>
      <c r="J70" t="s">
        <v>10</v>
      </c>
      <c r="K70" t="s">
        <v>82</v>
      </c>
    </row>
    <row r="71" spans="1:11" x14ac:dyDescent="0.2">
      <c r="A71" s="35" t="s">
        <v>87</v>
      </c>
      <c r="B71" s="27">
        <v>1068</v>
      </c>
      <c r="C71">
        <v>6119</v>
      </c>
      <c r="D71" t="s">
        <v>83</v>
      </c>
      <c r="E71">
        <v>9</v>
      </c>
      <c r="F71">
        <v>14</v>
      </c>
      <c r="G71" s="1">
        <f t="shared" si="4"/>
        <v>5</v>
      </c>
      <c r="H71" s="1">
        <f t="shared" si="5"/>
        <v>0.5</v>
      </c>
      <c r="I71" t="s">
        <v>98</v>
      </c>
      <c r="J71" t="s">
        <v>11</v>
      </c>
      <c r="K71" t="s">
        <v>71</v>
      </c>
    </row>
    <row r="72" spans="1:11" x14ac:dyDescent="0.2">
      <c r="A72" s="35" t="s">
        <v>87</v>
      </c>
      <c r="B72" s="27">
        <v>1069</v>
      </c>
      <c r="C72">
        <v>1109</v>
      </c>
      <c r="D72" t="s">
        <v>75</v>
      </c>
      <c r="E72">
        <v>3</v>
      </c>
      <c r="F72">
        <v>8</v>
      </c>
      <c r="G72" s="1">
        <f t="shared" si="4"/>
        <v>5</v>
      </c>
      <c r="H72" s="1">
        <f t="shared" si="5"/>
        <v>0.5</v>
      </c>
      <c r="I72" t="s">
        <v>99</v>
      </c>
      <c r="J72" t="s">
        <v>10</v>
      </c>
      <c r="K72" t="s">
        <v>73</v>
      </c>
    </row>
    <row r="73" spans="1:11" x14ac:dyDescent="0.2">
      <c r="A73" s="35" t="s">
        <v>87</v>
      </c>
      <c r="B73" s="27">
        <v>1070</v>
      </c>
      <c r="C73">
        <v>2499</v>
      </c>
      <c r="D73" t="s">
        <v>72</v>
      </c>
      <c r="E73">
        <v>6.2</v>
      </c>
      <c r="F73">
        <v>9.1999999999999993</v>
      </c>
      <c r="G73" s="1">
        <f t="shared" si="4"/>
        <v>2.9999999999999991</v>
      </c>
      <c r="H73" s="1">
        <f t="shared" si="5"/>
        <v>0.29999999999999993</v>
      </c>
      <c r="I73" t="s">
        <v>100</v>
      </c>
      <c r="J73" t="s">
        <v>12</v>
      </c>
      <c r="K73" t="s">
        <v>73</v>
      </c>
    </row>
    <row r="74" spans="1:11" x14ac:dyDescent="0.2">
      <c r="A74" s="35" t="s">
        <v>87</v>
      </c>
      <c r="B74" s="27">
        <v>1071</v>
      </c>
      <c r="C74">
        <v>1109</v>
      </c>
      <c r="D74" t="s">
        <v>75</v>
      </c>
      <c r="E74">
        <v>3</v>
      </c>
      <c r="F74">
        <v>8</v>
      </c>
      <c r="G74" s="1">
        <f t="shared" si="4"/>
        <v>5</v>
      </c>
      <c r="H74" s="1">
        <f t="shared" si="5"/>
        <v>0.5</v>
      </c>
      <c r="I74" t="s">
        <v>96</v>
      </c>
      <c r="J74" t="s">
        <v>97</v>
      </c>
      <c r="K74" t="s">
        <v>73</v>
      </c>
    </row>
    <row r="75" spans="1:11" x14ac:dyDescent="0.2">
      <c r="A75" s="35" t="s">
        <v>87</v>
      </c>
      <c r="B75" s="27">
        <v>1072</v>
      </c>
      <c r="C75">
        <v>1109</v>
      </c>
      <c r="D75" t="s">
        <v>75</v>
      </c>
      <c r="E75">
        <v>3</v>
      </c>
      <c r="F75">
        <v>8</v>
      </c>
      <c r="G75" s="1">
        <f t="shared" si="4"/>
        <v>5</v>
      </c>
      <c r="H75" s="1">
        <f t="shared" si="5"/>
        <v>0.5</v>
      </c>
      <c r="I75" t="s">
        <v>99</v>
      </c>
      <c r="J75" t="s">
        <v>10</v>
      </c>
      <c r="K75" t="s">
        <v>81</v>
      </c>
    </row>
    <row r="76" spans="1:11" x14ac:dyDescent="0.2">
      <c r="A76" s="35" t="s">
        <v>87</v>
      </c>
      <c r="B76" s="27">
        <v>1073</v>
      </c>
      <c r="C76">
        <v>6622</v>
      </c>
      <c r="D76" t="s">
        <v>85</v>
      </c>
      <c r="E76">
        <v>42</v>
      </c>
      <c r="F76">
        <v>77</v>
      </c>
      <c r="G76" s="1">
        <f t="shared" si="4"/>
        <v>35</v>
      </c>
      <c r="H76" s="1">
        <f t="shared" si="5"/>
        <v>7</v>
      </c>
      <c r="I76" t="s">
        <v>99</v>
      </c>
      <c r="J76" t="s">
        <v>10</v>
      </c>
      <c r="K76" t="s">
        <v>71</v>
      </c>
    </row>
    <row r="77" spans="1:11" x14ac:dyDescent="0.2">
      <c r="A77" s="35" t="s">
        <v>87</v>
      </c>
      <c r="B77" s="27">
        <v>1074</v>
      </c>
      <c r="C77">
        <v>2877</v>
      </c>
      <c r="D77" t="s">
        <v>70</v>
      </c>
      <c r="E77">
        <v>11.4</v>
      </c>
      <c r="F77">
        <v>16.3</v>
      </c>
      <c r="G77" s="1">
        <f t="shared" si="4"/>
        <v>4.9000000000000004</v>
      </c>
      <c r="H77" s="1">
        <f t="shared" si="5"/>
        <v>0.49000000000000005</v>
      </c>
      <c r="I77" t="s">
        <v>99</v>
      </c>
      <c r="J77" t="s">
        <v>10</v>
      </c>
      <c r="K77" t="s">
        <v>73</v>
      </c>
    </row>
    <row r="78" spans="1:11" x14ac:dyDescent="0.2">
      <c r="A78" s="35" t="s">
        <v>87</v>
      </c>
      <c r="B78" s="27">
        <v>1075</v>
      </c>
      <c r="C78">
        <v>1109</v>
      </c>
      <c r="D78" t="s">
        <v>75</v>
      </c>
      <c r="E78">
        <v>3</v>
      </c>
      <c r="F78">
        <v>8</v>
      </c>
      <c r="G78" s="1">
        <f t="shared" si="4"/>
        <v>5</v>
      </c>
      <c r="H78" s="1">
        <f t="shared" si="5"/>
        <v>0.5</v>
      </c>
      <c r="I78" t="s">
        <v>100</v>
      </c>
      <c r="J78" t="s">
        <v>12</v>
      </c>
      <c r="K78" t="s">
        <v>71</v>
      </c>
    </row>
    <row r="79" spans="1:11" x14ac:dyDescent="0.2">
      <c r="A79" s="35" t="s">
        <v>87</v>
      </c>
      <c r="B79" s="27">
        <v>1076</v>
      </c>
      <c r="C79">
        <v>1109</v>
      </c>
      <c r="D79" t="s">
        <v>75</v>
      </c>
      <c r="E79">
        <v>3</v>
      </c>
      <c r="F79">
        <v>8</v>
      </c>
      <c r="G79" s="1">
        <f t="shared" si="4"/>
        <v>5</v>
      </c>
      <c r="H79" s="1">
        <f t="shared" si="5"/>
        <v>0.5</v>
      </c>
      <c r="I79" t="s">
        <v>98</v>
      </c>
      <c r="J79" t="s">
        <v>11</v>
      </c>
      <c r="K79" t="s">
        <v>73</v>
      </c>
    </row>
    <row r="80" spans="1:11" x14ac:dyDescent="0.2">
      <c r="A80" s="35" t="s">
        <v>87</v>
      </c>
      <c r="B80" s="27">
        <v>1077</v>
      </c>
      <c r="C80">
        <v>9822</v>
      </c>
      <c r="D80" t="s">
        <v>68</v>
      </c>
      <c r="E80">
        <v>58.3</v>
      </c>
      <c r="F80">
        <v>98.4</v>
      </c>
      <c r="G80" s="1">
        <f t="shared" si="4"/>
        <v>40.100000000000009</v>
      </c>
      <c r="H80" s="1">
        <f t="shared" si="5"/>
        <v>8.0200000000000014</v>
      </c>
      <c r="I80" t="s">
        <v>100</v>
      </c>
      <c r="J80" t="s">
        <v>12</v>
      </c>
      <c r="K80" t="s">
        <v>73</v>
      </c>
    </row>
    <row r="81" spans="1:11" x14ac:dyDescent="0.2">
      <c r="A81" s="35" t="s">
        <v>87</v>
      </c>
      <c r="B81" s="27">
        <v>1078</v>
      </c>
      <c r="C81">
        <v>2877</v>
      </c>
      <c r="D81" t="s">
        <v>70</v>
      </c>
      <c r="E81">
        <v>11.4</v>
      </c>
      <c r="F81">
        <v>16.3</v>
      </c>
      <c r="G81" s="1">
        <f t="shared" si="4"/>
        <v>4.9000000000000004</v>
      </c>
      <c r="H81" s="1">
        <f t="shared" si="5"/>
        <v>0.49000000000000005</v>
      </c>
      <c r="I81" t="s">
        <v>98</v>
      </c>
      <c r="J81" t="s">
        <v>11</v>
      </c>
      <c r="K81" t="s">
        <v>81</v>
      </c>
    </row>
    <row r="82" spans="1:11" x14ac:dyDescent="0.2">
      <c r="A82" s="35" t="s">
        <v>88</v>
      </c>
      <c r="B82" s="27">
        <v>1079</v>
      </c>
      <c r="C82">
        <v>2877</v>
      </c>
      <c r="D82" t="s">
        <v>70</v>
      </c>
      <c r="E82">
        <v>11.4</v>
      </c>
      <c r="F82">
        <v>16.3</v>
      </c>
      <c r="G82" s="1">
        <f t="shared" si="4"/>
        <v>4.9000000000000004</v>
      </c>
      <c r="H82" s="1">
        <f t="shared" si="5"/>
        <v>0.49000000000000005</v>
      </c>
      <c r="I82" t="s">
        <v>98</v>
      </c>
      <c r="J82" t="s">
        <v>11</v>
      </c>
      <c r="K82" t="s">
        <v>69</v>
      </c>
    </row>
    <row r="83" spans="1:11" x14ac:dyDescent="0.2">
      <c r="A83" s="35" t="s">
        <v>88</v>
      </c>
      <c r="B83" s="27">
        <v>1080</v>
      </c>
      <c r="C83">
        <v>4421</v>
      </c>
      <c r="D83" t="s">
        <v>77</v>
      </c>
      <c r="E83">
        <v>45</v>
      </c>
      <c r="F83">
        <v>87</v>
      </c>
      <c r="G83" s="1">
        <f t="shared" si="4"/>
        <v>42</v>
      </c>
      <c r="H83" s="1">
        <f t="shared" si="5"/>
        <v>8.4</v>
      </c>
      <c r="I83" t="s">
        <v>99</v>
      </c>
      <c r="J83" t="s">
        <v>10</v>
      </c>
      <c r="K83" t="s">
        <v>71</v>
      </c>
    </row>
    <row r="84" spans="1:11" x14ac:dyDescent="0.2">
      <c r="A84" s="35" t="s">
        <v>88</v>
      </c>
      <c r="B84" s="27">
        <v>1081</v>
      </c>
      <c r="C84">
        <v>6119</v>
      </c>
      <c r="D84" t="s">
        <v>83</v>
      </c>
      <c r="E84">
        <v>9</v>
      </c>
      <c r="F84">
        <v>14</v>
      </c>
      <c r="G84" s="1">
        <f t="shared" si="4"/>
        <v>5</v>
      </c>
      <c r="H84" s="1">
        <f t="shared" si="5"/>
        <v>0.5</v>
      </c>
      <c r="I84" t="s">
        <v>99</v>
      </c>
      <c r="J84" t="s">
        <v>10</v>
      </c>
      <c r="K84" t="s">
        <v>82</v>
      </c>
    </row>
    <row r="85" spans="1:11" x14ac:dyDescent="0.2">
      <c r="A85" s="35" t="s">
        <v>88</v>
      </c>
      <c r="B85" s="27">
        <v>1082</v>
      </c>
      <c r="C85">
        <v>1109</v>
      </c>
      <c r="D85" t="s">
        <v>75</v>
      </c>
      <c r="E85">
        <v>3</v>
      </c>
      <c r="F85">
        <v>8</v>
      </c>
      <c r="G85" s="1">
        <f t="shared" si="4"/>
        <v>5</v>
      </c>
      <c r="H85" s="1">
        <f t="shared" si="5"/>
        <v>0.5</v>
      </c>
      <c r="I85" t="s">
        <v>96</v>
      </c>
      <c r="J85" t="s">
        <v>97</v>
      </c>
      <c r="K85" t="s">
        <v>71</v>
      </c>
    </row>
    <row r="86" spans="1:11" x14ac:dyDescent="0.2">
      <c r="A86" s="35" t="s">
        <v>88</v>
      </c>
      <c r="B86" s="27">
        <v>1083</v>
      </c>
      <c r="C86">
        <v>1109</v>
      </c>
      <c r="D86" t="s">
        <v>75</v>
      </c>
      <c r="E86">
        <v>3</v>
      </c>
      <c r="F86">
        <v>8</v>
      </c>
      <c r="G86" s="1">
        <f t="shared" si="4"/>
        <v>5</v>
      </c>
      <c r="H86" s="1">
        <f t="shared" si="5"/>
        <v>0.5</v>
      </c>
      <c r="I86" t="s">
        <v>96</v>
      </c>
      <c r="J86" t="s">
        <v>97</v>
      </c>
      <c r="K86" t="s">
        <v>81</v>
      </c>
    </row>
    <row r="87" spans="1:11" x14ac:dyDescent="0.2">
      <c r="A87" s="35" t="s">
        <v>88</v>
      </c>
      <c r="B87" s="27">
        <v>1084</v>
      </c>
      <c r="C87">
        <v>6119</v>
      </c>
      <c r="D87" t="s">
        <v>83</v>
      </c>
      <c r="E87">
        <v>9</v>
      </c>
      <c r="F87">
        <v>14</v>
      </c>
      <c r="G87" s="1">
        <f t="shared" si="4"/>
        <v>5</v>
      </c>
      <c r="H87" s="1">
        <f t="shared" si="5"/>
        <v>0.5</v>
      </c>
      <c r="I87" t="s">
        <v>96</v>
      </c>
      <c r="J87" t="s">
        <v>97</v>
      </c>
      <c r="K87" t="s">
        <v>73</v>
      </c>
    </row>
    <row r="88" spans="1:11" x14ac:dyDescent="0.2">
      <c r="A88" s="35" t="s">
        <v>88</v>
      </c>
      <c r="B88" s="27">
        <v>1085</v>
      </c>
      <c r="C88">
        <v>9822</v>
      </c>
      <c r="D88" t="s">
        <v>68</v>
      </c>
      <c r="E88">
        <v>58.3</v>
      </c>
      <c r="F88">
        <v>98.4</v>
      </c>
      <c r="G88" s="1">
        <f t="shared" si="4"/>
        <v>40.100000000000009</v>
      </c>
      <c r="H88" s="1">
        <f t="shared" si="5"/>
        <v>8.0200000000000014</v>
      </c>
      <c r="I88" t="s">
        <v>99</v>
      </c>
      <c r="J88" t="s">
        <v>10</v>
      </c>
      <c r="K88" t="s">
        <v>81</v>
      </c>
    </row>
    <row r="89" spans="1:11" x14ac:dyDescent="0.2">
      <c r="A89" s="35" t="s">
        <v>88</v>
      </c>
      <c r="B89" s="27">
        <v>1086</v>
      </c>
      <c r="C89">
        <v>1109</v>
      </c>
      <c r="D89" t="s">
        <v>75</v>
      </c>
      <c r="E89">
        <v>3</v>
      </c>
      <c r="F89">
        <v>8</v>
      </c>
      <c r="G89" s="1">
        <f t="shared" si="4"/>
        <v>5</v>
      </c>
      <c r="H89" s="1">
        <f t="shared" si="5"/>
        <v>0.5</v>
      </c>
      <c r="I89" t="s">
        <v>100</v>
      </c>
      <c r="J89" t="s">
        <v>12</v>
      </c>
      <c r="K89" t="s">
        <v>73</v>
      </c>
    </row>
    <row r="90" spans="1:11" x14ac:dyDescent="0.2">
      <c r="A90" s="35" t="s">
        <v>88</v>
      </c>
      <c r="B90" s="27">
        <v>1087</v>
      </c>
      <c r="C90">
        <v>2499</v>
      </c>
      <c r="D90" t="s">
        <v>72</v>
      </c>
      <c r="E90">
        <v>6.2</v>
      </c>
      <c r="F90">
        <v>9.1999999999999993</v>
      </c>
      <c r="G90" s="1">
        <f t="shared" si="4"/>
        <v>2.9999999999999991</v>
      </c>
      <c r="H90" s="1">
        <f t="shared" si="5"/>
        <v>0.29999999999999993</v>
      </c>
      <c r="I90" t="s">
        <v>96</v>
      </c>
      <c r="J90" t="s">
        <v>97</v>
      </c>
      <c r="K90" t="s">
        <v>71</v>
      </c>
    </row>
    <row r="91" spans="1:11" x14ac:dyDescent="0.2">
      <c r="A91" s="35" t="s">
        <v>88</v>
      </c>
      <c r="B91" s="27">
        <v>1088</v>
      </c>
      <c r="C91">
        <v>2499</v>
      </c>
      <c r="D91" t="s">
        <v>72</v>
      </c>
      <c r="E91">
        <v>6.2</v>
      </c>
      <c r="F91">
        <v>9.1999999999999993</v>
      </c>
      <c r="G91" s="1">
        <f t="shared" si="4"/>
        <v>2.9999999999999991</v>
      </c>
      <c r="H91" s="1">
        <f t="shared" si="5"/>
        <v>0.29999999999999993</v>
      </c>
      <c r="I91" t="s">
        <v>96</v>
      </c>
      <c r="J91" t="s">
        <v>97</v>
      </c>
      <c r="K91" t="s">
        <v>69</v>
      </c>
    </row>
    <row r="92" spans="1:11" x14ac:dyDescent="0.2">
      <c r="A92" s="35" t="s">
        <v>88</v>
      </c>
      <c r="B92" s="27">
        <v>1089</v>
      </c>
      <c r="C92">
        <v>6119</v>
      </c>
      <c r="D92" t="s">
        <v>83</v>
      </c>
      <c r="E92">
        <v>9</v>
      </c>
      <c r="F92">
        <v>14</v>
      </c>
      <c r="G92" s="1">
        <f t="shared" si="4"/>
        <v>5</v>
      </c>
      <c r="H92" s="1">
        <f t="shared" si="5"/>
        <v>0.5</v>
      </c>
      <c r="I92" t="s">
        <v>99</v>
      </c>
      <c r="J92" t="s">
        <v>10</v>
      </c>
      <c r="K92" t="s">
        <v>81</v>
      </c>
    </row>
    <row r="93" spans="1:11" x14ac:dyDescent="0.2">
      <c r="A93" s="35" t="s">
        <v>88</v>
      </c>
      <c r="B93" s="27">
        <v>1090</v>
      </c>
      <c r="C93">
        <v>2877</v>
      </c>
      <c r="D93" t="s">
        <v>70</v>
      </c>
      <c r="E93">
        <v>11.4</v>
      </c>
      <c r="F93">
        <v>16.3</v>
      </c>
      <c r="G93" s="1">
        <f t="shared" si="4"/>
        <v>4.9000000000000004</v>
      </c>
      <c r="H93" s="1">
        <f t="shared" si="5"/>
        <v>0.49000000000000005</v>
      </c>
      <c r="I93" t="s">
        <v>96</v>
      </c>
      <c r="J93" t="s">
        <v>97</v>
      </c>
      <c r="K93" t="s">
        <v>71</v>
      </c>
    </row>
    <row r="94" spans="1:11" x14ac:dyDescent="0.2">
      <c r="A94" s="35" t="s">
        <v>88</v>
      </c>
      <c r="B94" s="27">
        <v>1091</v>
      </c>
      <c r="C94">
        <v>2877</v>
      </c>
      <c r="D94" t="s">
        <v>70</v>
      </c>
      <c r="E94">
        <v>11.4</v>
      </c>
      <c r="F94">
        <v>16.3</v>
      </c>
      <c r="G94" s="1">
        <f t="shared" si="4"/>
        <v>4.9000000000000004</v>
      </c>
      <c r="H94" s="1">
        <f t="shared" si="5"/>
        <v>0.49000000000000005</v>
      </c>
      <c r="I94" t="s">
        <v>100</v>
      </c>
      <c r="J94" t="s">
        <v>12</v>
      </c>
      <c r="K94" t="s">
        <v>81</v>
      </c>
    </row>
    <row r="95" spans="1:11" x14ac:dyDescent="0.2">
      <c r="A95" s="35" t="s">
        <v>88</v>
      </c>
      <c r="B95" s="27">
        <v>1092</v>
      </c>
      <c r="C95">
        <v>2877</v>
      </c>
      <c r="D95" t="s">
        <v>70</v>
      </c>
      <c r="E95">
        <v>11.4</v>
      </c>
      <c r="F95">
        <v>16.3</v>
      </c>
      <c r="G95" s="1">
        <f t="shared" si="4"/>
        <v>4.9000000000000004</v>
      </c>
      <c r="H95" s="1">
        <f t="shared" si="5"/>
        <v>0.49000000000000005</v>
      </c>
      <c r="I95" t="s">
        <v>99</v>
      </c>
      <c r="J95" t="s">
        <v>10</v>
      </c>
      <c r="K95" t="s">
        <v>71</v>
      </c>
    </row>
    <row r="96" spans="1:11" x14ac:dyDescent="0.2">
      <c r="A96" s="35" t="s">
        <v>88</v>
      </c>
      <c r="B96" s="27">
        <v>1093</v>
      </c>
      <c r="C96">
        <v>6119</v>
      </c>
      <c r="D96" t="s">
        <v>83</v>
      </c>
      <c r="E96">
        <v>9</v>
      </c>
      <c r="F96">
        <v>14</v>
      </c>
      <c r="G96" s="1">
        <f t="shared" si="4"/>
        <v>5</v>
      </c>
      <c r="H96" s="1">
        <f t="shared" si="5"/>
        <v>0.5</v>
      </c>
      <c r="I96" t="s">
        <v>98</v>
      </c>
      <c r="J96" t="s">
        <v>11</v>
      </c>
      <c r="K96" t="s">
        <v>73</v>
      </c>
    </row>
    <row r="97" spans="1:11" x14ac:dyDescent="0.2">
      <c r="A97" s="35" t="s">
        <v>88</v>
      </c>
      <c r="B97" s="27">
        <v>1094</v>
      </c>
      <c r="C97">
        <v>6119</v>
      </c>
      <c r="D97" t="s">
        <v>83</v>
      </c>
      <c r="E97">
        <v>9</v>
      </c>
      <c r="F97">
        <v>14</v>
      </c>
      <c r="G97" s="1">
        <f t="shared" si="4"/>
        <v>5</v>
      </c>
      <c r="H97" s="1">
        <f t="shared" si="5"/>
        <v>0.5</v>
      </c>
      <c r="I97" t="s">
        <v>99</v>
      </c>
      <c r="J97" t="s">
        <v>10</v>
      </c>
      <c r="K97" t="s">
        <v>71</v>
      </c>
    </row>
    <row r="98" spans="1:11" x14ac:dyDescent="0.2">
      <c r="A98" s="35" t="s">
        <v>88</v>
      </c>
      <c r="B98" s="27">
        <v>1095</v>
      </c>
      <c r="C98">
        <v>2499</v>
      </c>
      <c r="D98" t="s">
        <v>72</v>
      </c>
      <c r="E98">
        <v>6.2</v>
      </c>
      <c r="F98">
        <v>9.1999999999999993</v>
      </c>
      <c r="G98" s="1">
        <f t="shared" si="4"/>
        <v>2.9999999999999991</v>
      </c>
      <c r="H98" s="1">
        <f t="shared" si="5"/>
        <v>0.29999999999999993</v>
      </c>
      <c r="I98" t="s">
        <v>100</v>
      </c>
      <c r="J98" t="s">
        <v>12</v>
      </c>
      <c r="K98" t="s">
        <v>73</v>
      </c>
    </row>
    <row r="99" spans="1:11" x14ac:dyDescent="0.2">
      <c r="A99" s="35" t="s">
        <v>88</v>
      </c>
      <c r="B99" s="27">
        <v>1096</v>
      </c>
      <c r="C99">
        <v>6119</v>
      </c>
      <c r="D99" t="s">
        <v>83</v>
      </c>
      <c r="E99">
        <v>9</v>
      </c>
      <c r="F99">
        <v>14</v>
      </c>
      <c r="G99" s="1">
        <f t="shared" si="4"/>
        <v>5</v>
      </c>
      <c r="H99" s="1">
        <f t="shared" si="5"/>
        <v>0.5</v>
      </c>
      <c r="I99" t="s">
        <v>99</v>
      </c>
      <c r="J99" t="s">
        <v>10</v>
      </c>
      <c r="K99" t="s">
        <v>73</v>
      </c>
    </row>
    <row r="100" spans="1:11" x14ac:dyDescent="0.2">
      <c r="A100" s="35" t="s">
        <v>88</v>
      </c>
      <c r="B100" s="27">
        <v>1097</v>
      </c>
      <c r="C100">
        <v>9212</v>
      </c>
      <c r="D100" t="s">
        <v>78</v>
      </c>
      <c r="E100">
        <v>4</v>
      </c>
      <c r="F100">
        <v>7</v>
      </c>
      <c r="G100" s="1">
        <f t="shared" ref="G100:G131" si="6">F100-E100</f>
        <v>3</v>
      </c>
      <c r="H100" s="1">
        <f t="shared" ref="H100:H131" si="7">IF(F100&gt;50, G100*0.2, G100*0.1)</f>
        <v>0.30000000000000004</v>
      </c>
      <c r="I100" t="s">
        <v>100</v>
      </c>
      <c r="J100" t="s">
        <v>12</v>
      </c>
      <c r="K100" t="s">
        <v>81</v>
      </c>
    </row>
    <row r="101" spans="1:11" x14ac:dyDescent="0.2">
      <c r="A101" s="35" t="s">
        <v>88</v>
      </c>
      <c r="B101" s="27">
        <v>1098</v>
      </c>
      <c r="C101">
        <v>2877</v>
      </c>
      <c r="D101" t="s">
        <v>70</v>
      </c>
      <c r="E101">
        <v>11.4</v>
      </c>
      <c r="F101">
        <v>16.3</v>
      </c>
      <c r="G101" s="1">
        <f t="shared" si="6"/>
        <v>4.9000000000000004</v>
      </c>
      <c r="H101" s="1">
        <f t="shared" si="7"/>
        <v>0.49000000000000005</v>
      </c>
      <c r="I101" t="s">
        <v>98</v>
      </c>
      <c r="J101" t="s">
        <v>11</v>
      </c>
      <c r="K101" t="s">
        <v>69</v>
      </c>
    </row>
    <row r="102" spans="1:11" x14ac:dyDescent="0.2">
      <c r="A102" s="35" t="s">
        <v>89</v>
      </c>
      <c r="B102" s="27">
        <v>1099</v>
      </c>
      <c r="C102">
        <v>2877</v>
      </c>
      <c r="D102" t="s">
        <v>70</v>
      </c>
      <c r="E102">
        <v>11.4</v>
      </c>
      <c r="F102">
        <v>16.3</v>
      </c>
      <c r="G102" s="1">
        <f t="shared" si="6"/>
        <v>4.9000000000000004</v>
      </c>
      <c r="H102" s="1">
        <f t="shared" si="7"/>
        <v>0.49000000000000005</v>
      </c>
      <c r="I102" t="s">
        <v>99</v>
      </c>
      <c r="J102" t="s">
        <v>10</v>
      </c>
      <c r="K102" t="s">
        <v>71</v>
      </c>
    </row>
    <row r="103" spans="1:11" x14ac:dyDescent="0.2">
      <c r="A103" s="35" t="s">
        <v>89</v>
      </c>
      <c r="B103" s="27">
        <v>1100</v>
      </c>
      <c r="C103">
        <v>6119</v>
      </c>
      <c r="D103" t="s">
        <v>83</v>
      </c>
      <c r="E103">
        <v>9</v>
      </c>
      <c r="F103">
        <v>14</v>
      </c>
      <c r="G103" s="1">
        <f t="shared" si="6"/>
        <v>5</v>
      </c>
      <c r="H103" s="1">
        <f t="shared" si="7"/>
        <v>0.5</v>
      </c>
      <c r="I103" t="s">
        <v>96</v>
      </c>
      <c r="J103" t="s">
        <v>97</v>
      </c>
      <c r="K103" t="s">
        <v>82</v>
      </c>
    </row>
    <row r="104" spans="1:11" x14ac:dyDescent="0.2">
      <c r="A104" s="35" t="s">
        <v>89</v>
      </c>
      <c r="B104" s="27">
        <v>1101</v>
      </c>
      <c r="C104">
        <v>2499</v>
      </c>
      <c r="D104" t="s">
        <v>72</v>
      </c>
      <c r="E104">
        <v>6.2</v>
      </c>
      <c r="F104">
        <v>9.1999999999999993</v>
      </c>
      <c r="G104" s="1">
        <f t="shared" si="6"/>
        <v>2.9999999999999991</v>
      </c>
      <c r="H104" s="1">
        <f t="shared" si="7"/>
        <v>0.29999999999999993</v>
      </c>
      <c r="I104" t="s">
        <v>99</v>
      </c>
      <c r="J104" t="s">
        <v>10</v>
      </c>
      <c r="K104" t="s">
        <v>71</v>
      </c>
    </row>
    <row r="105" spans="1:11" x14ac:dyDescent="0.2">
      <c r="A105" s="35" t="s">
        <v>89</v>
      </c>
      <c r="B105" s="27">
        <v>1102</v>
      </c>
      <c r="C105">
        <v>2242</v>
      </c>
      <c r="D105" t="s">
        <v>80</v>
      </c>
      <c r="E105">
        <v>60</v>
      </c>
      <c r="F105">
        <v>124</v>
      </c>
      <c r="G105" s="1">
        <f t="shared" si="6"/>
        <v>64</v>
      </c>
      <c r="H105" s="1">
        <f t="shared" si="7"/>
        <v>12.8</v>
      </c>
      <c r="I105" t="s">
        <v>98</v>
      </c>
      <c r="J105" t="s">
        <v>11</v>
      </c>
      <c r="K105" t="s">
        <v>81</v>
      </c>
    </row>
    <row r="106" spans="1:11" x14ac:dyDescent="0.2">
      <c r="A106" s="35" t="s">
        <v>89</v>
      </c>
      <c r="B106" s="27">
        <v>1103</v>
      </c>
      <c r="C106">
        <v>2877</v>
      </c>
      <c r="D106" t="s">
        <v>70</v>
      </c>
      <c r="E106">
        <v>11.4</v>
      </c>
      <c r="F106">
        <v>16.3</v>
      </c>
      <c r="G106" s="1">
        <f t="shared" si="6"/>
        <v>4.9000000000000004</v>
      </c>
      <c r="H106" s="1">
        <f t="shared" si="7"/>
        <v>0.49000000000000005</v>
      </c>
      <c r="I106" t="s">
        <v>98</v>
      </c>
      <c r="J106" t="s">
        <v>11</v>
      </c>
      <c r="K106" t="s">
        <v>73</v>
      </c>
    </row>
    <row r="107" spans="1:11" x14ac:dyDescent="0.2">
      <c r="A107" s="35" t="s">
        <v>89</v>
      </c>
      <c r="B107" s="27">
        <v>1104</v>
      </c>
      <c r="C107">
        <v>2877</v>
      </c>
      <c r="D107" t="s">
        <v>70</v>
      </c>
      <c r="E107">
        <v>11.4</v>
      </c>
      <c r="F107">
        <v>16.3</v>
      </c>
      <c r="G107" s="1">
        <f t="shared" si="6"/>
        <v>4.9000000000000004</v>
      </c>
      <c r="H107" s="1">
        <f t="shared" si="7"/>
        <v>0.49000000000000005</v>
      </c>
      <c r="I107" t="s">
        <v>99</v>
      </c>
      <c r="J107" t="s">
        <v>10</v>
      </c>
      <c r="K107" t="s">
        <v>81</v>
      </c>
    </row>
    <row r="108" spans="1:11" x14ac:dyDescent="0.2">
      <c r="A108" s="35" t="s">
        <v>89</v>
      </c>
      <c r="B108" s="27">
        <v>1105</v>
      </c>
      <c r="C108">
        <v>2499</v>
      </c>
      <c r="D108" t="s">
        <v>72</v>
      </c>
      <c r="E108">
        <v>6.2</v>
      </c>
      <c r="F108">
        <v>9.1999999999999993</v>
      </c>
      <c r="G108" s="1">
        <f t="shared" si="6"/>
        <v>2.9999999999999991</v>
      </c>
      <c r="H108" s="1">
        <f t="shared" si="7"/>
        <v>0.29999999999999993</v>
      </c>
      <c r="I108" t="s">
        <v>98</v>
      </c>
      <c r="J108" t="s">
        <v>11</v>
      </c>
      <c r="K108" t="s">
        <v>73</v>
      </c>
    </row>
    <row r="109" spans="1:11" x14ac:dyDescent="0.2">
      <c r="A109" s="35" t="s">
        <v>89</v>
      </c>
      <c r="B109" s="27">
        <v>1106</v>
      </c>
      <c r="C109">
        <v>9822</v>
      </c>
      <c r="D109" t="s">
        <v>68</v>
      </c>
      <c r="E109">
        <v>58.3</v>
      </c>
      <c r="F109">
        <v>98.4</v>
      </c>
      <c r="G109" s="1">
        <f t="shared" si="6"/>
        <v>40.100000000000009</v>
      </c>
      <c r="H109" s="1">
        <f t="shared" si="7"/>
        <v>8.0200000000000014</v>
      </c>
      <c r="I109" t="s">
        <v>98</v>
      </c>
      <c r="J109" t="s">
        <v>11</v>
      </c>
      <c r="K109" t="s">
        <v>71</v>
      </c>
    </row>
    <row r="110" spans="1:11" x14ac:dyDescent="0.2">
      <c r="A110" s="35" t="s">
        <v>89</v>
      </c>
      <c r="B110" s="27">
        <v>1107</v>
      </c>
      <c r="C110">
        <v>1109</v>
      </c>
      <c r="D110" t="s">
        <v>75</v>
      </c>
      <c r="E110">
        <v>3</v>
      </c>
      <c r="F110">
        <v>8</v>
      </c>
      <c r="G110" s="1">
        <f t="shared" si="6"/>
        <v>5</v>
      </c>
      <c r="H110" s="1">
        <f t="shared" si="7"/>
        <v>0.5</v>
      </c>
      <c r="I110" t="s">
        <v>100</v>
      </c>
      <c r="J110" t="s">
        <v>12</v>
      </c>
      <c r="K110" t="s">
        <v>69</v>
      </c>
    </row>
    <row r="111" spans="1:11" x14ac:dyDescent="0.2">
      <c r="A111" s="35" t="s">
        <v>89</v>
      </c>
      <c r="B111" s="27">
        <v>1108</v>
      </c>
      <c r="C111">
        <v>9822</v>
      </c>
      <c r="D111" t="s">
        <v>68</v>
      </c>
      <c r="E111">
        <v>58.3</v>
      </c>
      <c r="F111">
        <v>98.4</v>
      </c>
      <c r="G111" s="1">
        <f t="shared" si="6"/>
        <v>40.100000000000009</v>
      </c>
      <c r="H111" s="1">
        <f t="shared" si="7"/>
        <v>8.0200000000000014</v>
      </c>
      <c r="I111" t="s">
        <v>99</v>
      </c>
      <c r="J111" t="s">
        <v>10</v>
      </c>
      <c r="K111" t="s">
        <v>81</v>
      </c>
    </row>
    <row r="112" spans="1:11" x14ac:dyDescent="0.2">
      <c r="A112" s="35" t="s">
        <v>89</v>
      </c>
      <c r="B112" s="27">
        <v>1109</v>
      </c>
      <c r="C112">
        <v>8722</v>
      </c>
      <c r="D112" t="s">
        <v>74</v>
      </c>
      <c r="E112">
        <v>344</v>
      </c>
      <c r="F112">
        <v>502</v>
      </c>
      <c r="G112" s="1">
        <f t="shared" si="6"/>
        <v>158</v>
      </c>
      <c r="H112" s="1">
        <f t="shared" si="7"/>
        <v>31.6</v>
      </c>
      <c r="I112" t="s">
        <v>98</v>
      </c>
      <c r="J112" t="s">
        <v>11</v>
      </c>
      <c r="K112" t="s">
        <v>71</v>
      </c>
    </row>
    <row r="113" spans="1:11" x14ac:dyDescent="0.2">
      <c r="A113" s="35" t="s">
        <v>89</v>
      </c>
      <c r="B113" s="27">
        <v>1110</v>
      </c>
      <c r="C113">
        <v>8722</v>
      </c>
      <c r="D113" t="s">
        <v>74</v>
      </c>
      <c r="E113">
        <v>344</v>
      </c>
      <c r="F113">
        <v>502</v>
      </c>
      <c r="G113" s="1">
        <f t="shared" si="6"/>
        <v>158</v>
      </c>
      <c r="H113" s="1">
        <f t="shared" si="7"/>
        <v>31.6</v>
      </c>
      <c r="I113" t="s">
        <v>100</v>
      </c>
      <c r="J113" t="s">
        <v>12</v>
      </c>
      <c r="K113" t="s">
        <v>81</v>
      </c>
    </row>
    <row r="114" spans="1:11" x14ac:dyDescent="0.2">
      <c r="A114" s="35" t="s">
        <v>89</v>
      </c>
      <c r="B114" s="27">
        <v>1111</v>
      </c>
      <c r="C114">
        <v>6622</v>
      </c>
      <c r="D114" t="s">
        <v>85</v>
      </c>
      <c r="E114">
        <v>42</v>
      </c>
      <c r="F114">
        <v>77</v>
      </c>
      <c r="G114" s="1">
        <f t="shared" si="6"/>
        <v>35</v>
      </c>
      <c r="H114" s="1">
        <f t="shared" si="7"/>
        <v>7</v>
      </c>
      <c r="I114" t="s">
        <v>100</v>
      </c>
      <c r="J114" t="s">
        <v>12</v>
      </c>
      <c r="K114" t="s">
        <v>71</v>
      </c>
    </row>
    <row r="115" spans="1:11" x14ac:dyDescent="0.2">
      <c r="A115" s="35" t="s">
        <v>89</v>
      </c>
      <c r="B115" s="27">
        <v>1112</v>
      </c>
      <c r="C115">
        <v>6622</v>
      </c>
      <c r="D115" t="s">
        <v>85</v>
      </c>
      <c r="E115">
        <v>42</v>
      </c>
      <c r="F115">
        <v>77</v>
      </c>
      <c r="G115" s="1">
        <f t="shared" si="6"/>
        <v>35</v>
      </c>
      <c r="H115" s="1">
        <f t="shared" si="7"/>
        <v>7</v>
      </c>
      <c r="I115" t="s">
        <v>99</v>
      </c>
      <c r="J115" t="s">
        <v>10</v>
      </c>
      <c r="K115" t="s">
        <v>73</v>
      </c>
    </row>
    <row r="116" spans="1:11" x14ac:dyDescent="0.2">
      <c r="A116" s="35" t="s">
        <v>89</v>
      </c>
      <c r="B116" s="27">
        <v>1113</v>
      </c>
      <c r="C116">
        <v>9822</v>
      </c>
      <c r="D116" t="s">
        <v>68</v>
      </c>
      <c r="E116">
        <v>58.3</v>
      </c>
      <c r="F116">
        <v>98.4</v>
      </c>
      <c r="G116" s="1">
        <f t="shared" si="6"/>
        <v>40.100000000000009</v>
      </c>
      <c r="H116" s="1">
        <f t="shared" si="7"/>
        <v>8.0200000000000014</v>
      </c>
      <c r="I116" t="s">
        <v>96</v>
      </c>
      <c r="J116" t="s">
        <v>97</v>
      </c>
      <c r="K116" t="s">
        <v>71</v>
      </c>
    </row>
    <row r="117" spans="1:11" x14ac:dyDescent="0.2">
      <c r="A117" s="35" t="s">
        <v>89</v>
      </c>
      <c r="B117" s="27">
        <v>1114</v>
      </c>
      <c r="C117">
        <v>2242</v>
      </c>
      <c r="D117" t="s">
        <v>80</v>
      </c>
      <c r="E117">
        <v>60</v>
      </c>
      <c r="F117">
        <v>124</v>
      </c>
      <c r="G117" s="1">
        <f t="shared" si="6"/>
        <v>64</v>
      </c>
      <c r="H117" s="1">
        <f t="shared" si="7"/>
        <v>12.8</v>
      </c>
      <c r="I117" t="s">
        <v>98</v>
      </c>
      <c r="J117" t="s">
        <v>11</v>
      </c>
      <c r="K117" t="s">
        <v>73</v>
      </c>
    </row>
    <row r="118" spans="1:11" x14ac:dyDescent="0.2">
      <c r="A118" s="35" t="s">
        <v>89</v>
      </c>
      <c r="B118" s="27">
        <v>1115</v>
      </c>
      <c r="C118">
        <v>8722</v>
      </c>
      <c r="D118" t="s">
        <v>74</v>
      </c>
      <c r="E118">
        <v>344</v>
      </c>
      <c r="F118">
        <v>502</v>
      </c>
      <c r="G118" s="1">
        <f t="shared" si="6"/>
        <v>158</v>
      </c>
      <c r="H118" s="1">
        <f t="shared" si="7"/>
        <v>31.6</v>
      </c>
      <c r="I118" t="s">
        <v>96</v>
      </c>
      <c r="J118" t="s">
        <v>97</v>
      </c>
      <c r="K118" t="s">
        <v>73</v>
      </c>
    </row>
    <row r="119" spans="1:11" x14ac:dyDescent="0.2">
      <c r="A119" s="35" t="s">
        <v>89</v>
      </c>
      <c r="B119" s="27">
        <v>1116</v>
      </c>
      <c r="C119">
        <v>6622</v>
      </c>
      <c r="D119" t="s">
        <v>85</v>
      </c>
      <c r="E119">
        <v>42</v>
      </c>
      <c r="F119">
        <v>77</v>
      </c>
      <c r="G119" s="1">
        <f t="shared" si="6"/>
        <v>35</v>
      </c>
      <c r="H119" s="1">
        <f t="shared" si="7"/>
        <v>7</v>
      </c>
      <c r="I119" t="s">
        <v>99</v>
      </c>
      <c r="J119" t="s">
        <v>10</v>
      </c>
      <c r="K119" t="s">
        <v>81</v>
      </c>
    </row>
    <row r="120" spans="1:11" x14ac:dyDescent="0.2">
      <c r="A120" s="35" t="s">
        <v>89</v>
      </c>
      <c r="B120" s="27">
        <v>1117</v>
      </c>
      <c r="C120">
        <v>8722</v>
      </c>
      <c r="D120" t="s">
        <v>74</v>
      </c>
      <c r="E120">
        <v>344</v>
      </c>
      <c r="F120">
        <v>502</v>
      </c>
      <c r="G120" s="1">
        <f t="shared" si="6"/>
        <v>158</v>
      </c>
      <c r="H120" s="1">
        <f t="shared" si="7"/>
        <v>31.6</v>
      </c>
      <c r="I120" t="s">
        <v>100</v>
      </c>
      <c r="J120" t="s">
        <v>12</v>
      </c>
      <c r="K120" t="s">
        <v>69</v>
      </c>
    </row>
    <row r="121" spans="1:11" x14ac:dyDescent="0.2">
      <c r="A121" s="35" t="s">
        <v>89</v>
      </c>
      <c r="B121" s="27">
        <v>1118</v>
      </c>
      <c r="C121">
        <v>9822</v>
      </c>
      <c r="D121" t="s">
        <v>68</v>
      </c>
      <c r="E121">
        <v>58.3</v>
      </c>
      <c r="F121">
        <v>98.4</v>
      </c>
      <c r="G121" s="1">
        <f t="shared" si="6"/>
        <v>40.100000000000009</v>
      </c>
      <c r="H121" s="1">
        <f t="shared" si="7"/>
        <v>8.0200000000000014</v>
      </c>
      <c r="I121" t="s">
        <v>98</v>
      </c>
      <c r="J121" t="s">
        <v>11</v>
      </c>
      <c r="K121" t="s">
        <v>71</v>
      </c>
    </row>
    <row r="122" spans="1:11" x14ac:dyDescent="0.2">
      <c r="A122" s="35" t="s">
        <v>89</v>
      </c>
      <c r="B122" s="27">
        <v>1119</v>
      </c>
      <c r="C122">
        <v>2242</v>
      </c>
      <c r="D122" t="s">
        <v>80</v>
      </c>
      <c r="E122">
        <v>60</v>
      </c>
      <c r="F122">
        <v>124</v>
      </c>
      <c r="G122" s="1">
        <f t="shared" si="6"/>
        <v>64</v>
      </c>
      <c r="H122" s="1">
        <f t="shared" si="7"/>
        <v>12.8</v>
      </c>
      <c r="I122" t="s">
        <v>96</v>
      </c>
      <c r="J122" t="s">
        <v>97</v>
      </c>
      <c r="K122" t="s">
        <v>82</v>
      </c>
    </row>
    <row r="123" spans="1:11" x14ac:dyDescent="0.2">
      <c r="A123" s="35" t="s">
        <v>89</v>
      </c>
      <c r="B123" s="27">
        <v>1120</v>
      </c>
      <c r="C123">
        <v>2242</v>
      </c>
      <c r="D123" t="s">
        <v>80</v>
      </c>
      <c r="E123">
        <v>60</v>
      </c>
      <c r="F123">
        <v>124</v>
      </c>
      <c r="G123" s="1">
        <f t="shared" si="6"/>
        <v>64</v>
      </c>
      <c r="H123" s="1">
        <f t="shared" si="7"/>
        <v>12.8</v>
      </c>
      <c r="I123" t="s">
        <v>99</v>
      </c>
      <c r="J123" t="s">
        <v>10</v>
      </c>
      <c r="K123" t="s">
        <v>71</v>
      </c>
    </row>
    <row r="124" spans="1:11" x14ac:dyDescent="0.2">
      <c r="A124" s="35" t="s">
        <v>89</v>
      </c>
      <c r="B124" s="27">
        <v>1121</v>
      </c>
      <c r="C124">
        <v>4421</v>
      </c>
      <c r="D124" t="s">
        <v>77</v>
      </c>
      <c r="E124">
        <v>45</v>
      </c>
      <c r="F124">
        <v>87</v>
      </c>
      <c r="G124" s="1">
        <f t="shared" si="6"/>
        <v>42</v>
      </c>
      <c r="H124" s="1">
        <f t="shared" si="7"/>
        <v>8.4</v>
      </c>
      <c r="I124" t="s">
        <v>99</v>
      </c>
      <c r="J124" t="s">
        <v>10</v>
      </c>
      <c r="K124" t="s">
        <v>81</v>
      </c>
    </row>
    <row r="125" spans="1:11" x14ac:dyDescent="0.2">
      <c r="A125" s="35" t="s">
        <v>89</v>
      </c>
      <c r="B125" s="27">
        <v>1122</v>
      </c>
      <c r="C125">
        <v>8722</v>
      </c>
      <c r="D125" t="s">
        <v>74</v>
      </c>
      <c r="E125">
        <v>344</v>
      </c>
      <c r="F125">
        <v>502</v>
      </c>
      <c r="G125" s="1">
        <f t="shared" si="6"/>
        <v>158</v>
      </c>
      <c r="H125" s="1">
        <f t="shared" si="7"/>
        <v>31.6</v>
      </c>
      <c r="I125" t="s">
        <v>99</v>
      </c>
      <c r="J125" t="s">
        <v>10</v>
      </c>
      <c r="K125" t="s">
        <v>73</v>
      </c>
    </row>
    <row r="126" spans="1:11" x14ac:dyDescent="0.2">
      <c r="A126" s="35" t="s">
        <v>89</v>
      </c>
      <c r="B126" s="27">
        <v>1123</v>
      </c>
      <c r="C126">
        <v>9822</v>
      </c>
      <c r="D126" t="s">
        <v>68</v>
      </c>
      <c r="E126">
        <v>58.3</v>
      </c>
      <c r="F126">
        <v>98.4</v>
      </c>
      <c r="G126" s="1">
        <f t="shared" si="6"/>
        <v>40.100000000000009</v>
      </c>
      <c r="H126" s="1">
        <f t="shared" si="7"/>
        <v>8.0200000000000014</v>
      </c>
      <c r="I126" t="s">
        <v>99</v>
      </c>
      <c r="J126" t="s">
        <v>10</v>
      </c>
      <c r="K126" t="s">
        <v>81</v>
      </c>
    </row>
    <row r="127" spans="1:11" x14ac:dyDescent="0.2">
      <c r="A127" s="35" t="s">
        <v>89</v>
      </c>
      <c r="B127" s="27">
        <v>1124</v>
      </c>
      <c r="C127">
        <v>4421</v>
      </c>
      <c r="D127" t="s">
        <v>77</v>
      </c>
      <c r="E127">
        <v>45</v>
      </c>
      <c r="F127">
        <v>87</v>
      </c>
      <c r="G127" s="1">
        <f t="shared" si="6"/>
        <v>42</v>
      </c>
      <c r="H127" s="1">
        <f t="shared" si="7"/>
        <v>8.4</v>
      </c>
      <c r="I127" t="s">
        <v>99</v>
      </c>
      <c r="J127" t="s">
        <v>10</v>
      </c>
      <c r="K127" t="s">
        <v>73</v>
      </c>
    </row>
    <row r="128" spans="1:11" x14ac:dyDescent="0.2">
      <c r="A128" s="35" t="s">
        <v>90</v>
      </c>
      <c r="B128" s="27">
        <v>1125</v>
      </c>
      <c r="C128">
        <v>2242</v>
      </c>
      <c r="D128" t="s">
        <v>80</v>
      </c>
      <c r="E128">
        <v>60</v>
      </c>
      <c r="F128">
        <v>124</v>
      </c>
      <c r="G128" s="1">
        <f t="shared" si="6"/>
        <v>64</v>
      </c>
      <c r="H128" s="1">
        <f t="shared" si="7"/>
        <v>12.8</v>
      </c>
      <c r="I128" t="s">
        <v>99</v>
      </c>
      <c r="J128" t="s">
        <v>10</v>
      </c>
      <c r="K128" t="s">
        <v>71</v>
      </c>
    </row>
    <row r="129" spans="1:11" x14ac:dyDescent="0.2">
      <c r="A129" s="35" t="s">
        <v>90</v>
      </c>
      <c r="B129" s="27">
        <v>1126</v>
      </c>
      <c r="C129">
        <v>9212</v>
      </c>
      <c r="D129" t="s">
        <v>78</v>
      </c>
      <c r="E129">
        <v>4</v>
      </c>
      <c r="F129">
        <v>7</v>
      </c>
      <c r="G129" s="1">
        <f t="shared" si="6"/>
        <v>3</v>
      </c>
      <c r="H129" s="1">
        <f t="shared" si="7"/>
        <v>0.30000000000000004</v>
      </c>
      <c r="I129" t="s">
        <v>99</v>
      </c>
      <c r="J129" t="s">
        <v>10</v>
      </c>
      <c r="K129" t="s">
        <v>69</v>
      </c>
    </row>
    <row r="130" spans="1:11" x14ac:dyDescent="0.2">
      <c r="A130" s="35" t="s">
        <v>90</v>
      </c>
      <c r="B130" s="27">
        <v>1127</v>
      </c>
      <c r="C130">
        <v>8722</v>
      </c>
      <c r="D130" t="s">
        <v>74</v>
      </c>
      <c r="E130">
        <v>344</v>
      </c>
      <c r="F130">
        <v>502</v>
      </c>
      <c r="G130" s="1">
        <f t="shared" si="6"/>
        <v>158</v>
      </c>
      <c r="H130" s="1">
        <f t="shared" si="7"/>
        <v>31.6</v>
      </c>
      <c r="I130" t="s">
        <v>96</v>
      </c>
      <c r="J130" t="s">
        <v>97</v>
      </c>
      <c r="K130" t="s">
        <v>81</v>
      </c>
    </row>
    <row r="131" spans="1:11" x14ac:dyDescent="0.2">
      <c r="A131" s="35" t="s">
        <v>90</v>
      </c>
      <c r="B131" s="27">
        <v>1128</v>
      </c>
      <c r="C131">
        <v>6622</v>
      </c>
      <c r="D131" t="s">
        <v>85</v>
      </c>
      <c r="E131">
        <v>42</v>
      </c>
      <c r="F131">
        <v>77</v>
      </c>
      <c r="G131" s="1">
        <f t="shared" si="6"/>
        <v>35</v>
      </c>
      <c r="H131" s="1">
        <f t="shared" si="7"/>
        <v>7</v>
      </c>
      <c r="I131" t="s">
        <v>98</v>
      </c>
      <c r="J131" t="s">
        <v>11</v>
      </c>
      <c r="K131" t="s">
        <v>71</v>
      </c>
    </row>
    <row r="132" spans="1:11" x14ac:dyDescent="0.2">
      <c r="A132" s="35" t="s">
        <v>90</v>
      </c>
      <c r="B132" s="27">
        <v>1129</v>
      </c>
      <c r="C132">
        <v>9822</v>
      </c>
      <c r="D132" t="s">
        <v>68</v>
      </c>
      <c r="E132">
        <v>58.3</v>
      </c>
      <c r="F132">
        <v>98.4</v>
      </c>
      <c r="G132" s="1">
        <f t="shared" ref="G132:G163" si="8">F132-E132</f>
        <v>40.100000000000009</v>
      </c>
      <c r="H132" s="1">
        <f t="shared" ref="H132:H163" si="9">IF(F132&gt;50, G132*0.2, G132*0.1)</f>
        <v>8.0200000000000014</v>
      </c>
      <c r="I132" t="s">
        <v>100</v>
      </c>
      <c r="J132" t="s">
        <v>12</v>
      </c>
      <c r="K132" t="s">
        <v>81</v>
      </c>
    </row>
    <row r="133" spans="1:11" x14ac:dyDescent="0.2">
      <c r="A133" s="35" t="s">
        <v>90</v>
      </c>
      <c r="B133" s="27">
        <v>1130</v>
      </c>
      <c r="C133">
        <v>4421</v>
      </c>
      <c r="D133" t="s">
        <v>77</v>
      </c>
      <c r="E133">
        <v>45</v>
      </c>
      <c r="F133">
        <v>87</v>
      </c>
      <c r="G133" s="1">
        <f t="shared" si="8"/>
        <v>42</v>
      </c>
      <c r="H133" s="1">
        <f t="shared" si="9"/>
        <v>8.4</v>
      </c>
      <c r="I133" t="s">
        <v>100</v>
      </c>
      <c r="J133" t="s">
        <v>12</v>
      </c>
      <c r="K133" t="s">
        <v>71</v>
      </c>
    </row>
    <row r="134" spans="1:11" x14ac:dyDescent="0.2">
      <c r="A134" s="35" t="s">
        <v>90</v>
      </c>
      <c r="B134" s="27">
        <v>1131</v>
      </c>
      <c r="C134">
        <v>9212</v>
      </c>
      <c r="D134" t="s">
        <v>78</v>
      </c>
      <c r="E134">
        <v>4</v>
      </c>
      <c r="F134">
        <v>7</v>
      </c>
      <c r="G134" s="1">
        <f t="shared" si="8"/>
        <v>3</v>
      </c>
      <c r="H134" s="1">
        <f t="shared" si="9"/>
        <v>0.30000000000000004</v>
      </c>
      <c r="I134" t="s">
        <v>100</v>
      </c>
      <c r="J134" t="s">
        <v>12</v>
      </c>
      <c r="K134" t="s">
        <v>73</v>
      </c>
    </row>
    <row r="135" spans="1:11" x14ac:dyDescent="0.2">
      <c r="A135" s="35" t="s">
        <v>90</v>
      </c>
      <c r="B135" s="27">
        <v>1132</v>
      </c>
      <c r="C135">
        <v>9212</v>
      </c>
      <c r="D135" t="s">
        <v>78</v>
      </c>
      <c r="E135">
        <v>4</v>
      </c>
      <c r="F135">
        <v>7</v>
      </c>
      <c r="G135" s="1">
        <f t="shared" si="8"/>
        <v>3</v>
      </c>
      <c r="H135" s="1">
        <f t="shared" si="9"/>
        <v>0.30000000000000004</v>
      </c>
      <c r="I135" t="s">
        <v>100</v>
      </c>
      <c r="J135" t="s">
        <v>12</v>
      </c>
      <c r="K135" t="s">
        <v>71</v>
      </c>
    </row>
    <row r="136" spans="1:11" x14ac:dyDescent="0.2">
      <c r="A136" s="35" t="s">
        <v>90</v>
      </c>
      <c r="B136" s="27">
        <v>1133</v>
      </c>
      <c r="C136">
        <v>9822</v>
      </c>
      <c r="D136" t="s">
        <v>68</v>
      </c>
      <c r="E136">
        <v>58.3</v>
      </c>
      <c r="F136">
        <v>98.4</v>
      </c>
      <c r="G136" s="1">
        <f t="shared" si="8"/>
        <v>40.100000000000009</v>
      </c>
      <c r="H136" s="1">
        <f t="shared" si="9"/>
        <v>8.0200000000000014</v>
      </c>
      <c r="I136" t="s">
        <v>96</v>
      </c>
      <c r="J136" t="s">
        <v>97</v>
      </c>
      <c r="K136" t="s">
        <v>73</v>
      </c>
    </row>
    <row r="137" spans="1:11" x14ac:dyDescent="0.2">
      <c r="A137" s="35" t="s">
        <v>90</v>
      </c>
      <c r="B137" s="27">
        <v>1134</v>
      </c>
      <c r="C137">
        <v>9822</v>
      </c>
      <c r="D137" t="s">
        <v>68</v>
      </c>
      <c r="E137">
        <v>58.3</v>
      </c>
      <c r="F137">
        <v>98.4</v>
      </c>
      <c r="G137" s="1">
        <f t="shared" si="8"/>
        <v>40.100000000000009</v>
      </c>
      <c r="H137" s="1">
        <f t="shared" si="9"/>
        <v>8.0200000000000014</v>
      </c>
      <c r="I137" t="s">
        <v>99</v>
      </c>
      <c r="J137" t="s">
        <v>10</v>
      </c>
      <c r="K137" t="s">
        <v>73</v>
      </c>
    </row>
    <row r="138" spans="1:11" x14ac:dyDescent="0.2">
      <c r="A138" s="35" t="s">
        <v>90</v>
      </c>
      <c r="B138" s="27">
        <v>1135</v>
      </c>
      <c r="C138">
        <v>8722</v>
      </c>
      <c r="D138" t="s">
        <v>74</v>
      </c>
      <c r="E138">
        <v>344</v>
      </c>
      <c r="F138">
        <v>502</v>
      </c>
      <c r="G138" s="1">
        <f t="shared" si="8"/>
        <v>158</v>
      </c>
      <c r="H138" s="1">
        <f t="shared" si="9"/>
        <v>31.6</v>
      </c>
      <c r="I138" t="s">
        <v>96</v>
      </c>
      <c r="J138" t="s">
        <v>97</v>
      </c>
      <c r="K138" t="s">
        <v>81</v>
      </c>
    </row>
    <row r="139" spans="1:11" x14ac:dyDescent="0.2">
      <c r="A139" s="35" t="s">
        <v>90</v>
      </c>
      <c r="B139" s="27">
        <v>1136</v>
      </c>
      <c r="C139">
        <v>2242</v>
      </c>
      <c r="D139" t="s">
        <v>80</v>
      </c>
      <c r="E139">
        <v>60</v>
      </c>
      <c r="F139">
        <v>124</v>
      </c>
      <c r="G139" s="1">
        <f t="shared" si="8"/>
        <v>64</v>
      </c>
      <c r="H139" s="1">
        <f t="shared" si="9"/>
        <v>12.8</v>
      </c>
      <c r="I139" t="s">
        <v>99</v>
      </c>
      <c r="J139" t="s">
        <v>10</v>
      </c>
      <c r="K139" t="s">
        <v>69</v>
      </c>
    </row>
    <row r="140" spans="1:11" x14ac:dyDescent="0.2">
      <c r="A140" s="35" t="s">
        <v>90</v>
      </c>
      <c r="B140" s="27">
        <v>1137</v>
      </c>
      <c r="C140">
        <v>9822</v>
      </c>
      <c r="D140" t="s">
        <v>68</v>
      </c>
      <c r="E140">
        <v>58.3</v>
      </c>
      <c r="F140">
        <v>98.4</v>
      </c>
      <c r="G140" s="1">
        <f t="shared" si="8"/>
        <v>40.100000000000009</v>
      </c>
      <c r="H140" s="1">
        <f t="shared" si="9"/>
        <v>8.0200000000000014</v>
      </c>
      <c r="I140" t="s">
        <v>98</v>
      </c>
      <c r="J140" t="s">
        <v>11</v>
      </c>
      <c r="K140" t="s">
        <v>71</v>
      </c>
    </row>
    <row r="141" spans="1:11" x14ac:dyDescent="0.2">
      <c r="A141" s="35" t="s">
        <v>90</v>
      </c>
      <c r="B141" s="27">
        <v>1138</v>
      </c>
      <c r="C141">
        <v>8722</v>
      </c>
      <c r="D141" t="s">
        <v>74</v>
      </c>
      <c r="E141">
        <v>344</v>
      </c>
      <c r="F141">
        <v>502</v>
      </c>
      <c r="G141" s="1">
        <f t="shared" si="8"/>
        <v>158</v>
      </c>
      <c r="H141" s="1">
        <f t="shared" si="9"/>
        <v>31.6</v>
      </c>
      <c r="I141" t="s">
        <v>96</v>
      </c>
      <c r="J141" t="s">
        <v>97</v>
      </c>
      <c r="K141" t="s">
        <v>82</v>
      </c>
    </row>
    <row r="142" spans="1:11" x14ac:dyDescent="0.2">
      <c r="A142" s="35" t="s">
        <v>90</v>
      </c>
      <c r="B142" s="27">
        <v>1139</v>
      </c>
      <c r="C142">
        <v>4421</v>
      </c>
      <c r="D142" t="s">
        <v>77</v>
      </c>
      <c r="E142">
        <v>45</v>
      </c>
      <c r="F142">
        <v>87</v>
      </c>
      <c r="G142" s="1">
        <f t="shared" si="8"/>
        <v>42</v>
      </c>
      <c r="H142" s="1">
        <f t="shared" si="9"/>
        <v>8.4</v>
      </c>
      <c r="I142" t="s">
        <v>99</v>
      </c>
      <c r="J142" t="s">
        <v>10</v>
      </c>
      <c r="K142" t="s">
        <v>71</v>
      </c>
    </row>
    <row r="143" spans="1:11" x14ac:dyDescent="0.2">
      <c r="A143" s="35" t="s">
        <v>90</v>
      </c>
      <c r="B143" s="27">
        <v>1140</v>
      </c>
      <c r="C143">
        <v>4421</v>
      </c>
      <c r="D143" t="s">
        <v>77</v>
      </c>
      <c r="E143">
        <v>45</v>
      </c>
      <c r="F143">
        <v>87</v>
      </c>
      <c r="G143" s="1">
        <f t="shared" si="8"/>
        <v>42</v>
      </c>
      <c r="H143" s="1">
        <f t="shared" si="9"/>
        <v>8.4</v>
      </c>
      <c r="I143" t="s">
        <v>98</v>
      </c>
      <c r="J143" t="s">
        <v>11</v>
      </c>
      <c r="K143" t="s">
        <v>81</v>
      </c>
    </row>
    <row r="144" spans="1:11" x14ac:dyDescent="0.2">
      <c r="A144" s="35" t="s">
        <v>90</v>
      </c>
      <c r="B144" s="27">
        <v>1141</v>
      </c>
      <c r="C144">
        <v>9212</v>
      </c>
      <c r="D144" t="s">
        <v>78</v>
      </c>
      <c r="E144">
        <v>4</v>
      </c>
      <c r="F144">
        <v>7</v>
      </c>
      <c r="G144" s="1">
        <f t="shared" si="8"/>
        <v>3</v>
      </c>
      <c r="H144" s="1">
        <f t="shared" si="9"/>
        <v>0.30000000000000004</v>
      </c>
      <c r="I144" t="s">
        <v>98</v>
      </c>
      <c r="J144" t="s">
        <v>11</v>
      </c>
      <c r="K144" t="s">
        <v>73</v>
      </c>
    </row>
    <row r="145" spans="1:11" x14ac:dyDescent="0.2">
      <c r="A145" s="35" t="s">
        <v>91</v>
      </c>
      <c r="B145" s="27">
        <v>1142</v>
      </c>
      <c r="C145">
        <v>2242</v>
      </c>
      <c r="D145" t="s">
        <v>80</v>
      </c>
      <c r="E145">
        <v>60</v>
      </c>
      <c r="F145">
        <v>124</v>
      </c>
      <c r="G145" s="1">
        <f t="shared" si="8"/>
        <v>64</v>
      </c>
      <c r="H145" s="1">
        <f t="shared" si="9"/>
        <v>12.8</v>
      </c>
      <c r="I145" t="s">
        <v>98</v>
      </c>
      <c r="J145" t="s">
        <v>11</v>
      </c>
      <c r="K145" t="s">
        <v>81</v>
      </c>
    </row>
    <row r="146" spans="1:11" x14ac:dyDescent="0.2">
      <c r="A146" s="35" t="s">
        <v>91</v>
      </c>
      <c r="B146" s="27">
        <v>1143</v>
      </c>
      <c r="C146">
        <v>9822</v>
      </c>
      <c r="D146" t="s">
        <v>68</v>
      </c>
      <c r="E146">
        <v>58.3</v>
      </c>
      <c r="F146">
        <v>98.4</v>
      </c>
      <c r="G146" s="1">
        <f t="shared" si="8"/>
        <v>40.100000000000009</v>
      </c>
      <c r="H146" s="1">
        <f t="shared" si="9"/>
        <v>8.0200000000000014</v>
      </c>
      <c r="I146" t="s">
        <v>100</v>
      </c>
      <c r="J146" t="s">
        <v>12</v>
      </c>
      <c r="K146" t="s">
        <v>73</v>
      </c>
    </row>
    <row r="147" spans="1:11" x14ac:dyDescent="0.2">
      <c r="A147" s="35" t="s">
        <v>91</v>
      </c>
      <c r="B147" s="27">
        <v>1144</v>
      </c>
      <c r="C147">
        <v>2242</v>
      </c>
      <c r="D147" t="s">
        <v>80</v>
      </c>
      <c r="E147">
        <v>60</v>
      </c>
      <c r="F147">
        <v>124</v>
      </c>
      <c r="G147" s="1">
        <f t="shared" si="8"/>
        <v>64</v>
      </c>
      <c r="H147" s="1">
        <f t="shared" si="9"/>
        <v>12.8</v>
      </c>
      <c r="I147" t="s">
        <v>100</v>
      </c>
      <c r="J147" t="s">
        <v>12</v>
      </c>
      <c r="K147" t="s">
        <v>71</v>
      </c>
    </row>
    <row r="148" spans="1:11" x14ac:dyDescent="0.2">
      <c r="A148" s="35" t="s">
        <v>91</v>
      </c>
      <c r="B148" s="27">
        <v>1145</v>
      </c>
      <c r="C148">
        <v>4421</v>
      </c>
      <c r="D148" t="s">
        <v>77</v>
      </c>
      <c r="E148">
        <v>45</v>
      </c>
      <c r="F148">
        <v>87</v>
      </c>
      <c r="G148" s="1">
        <f t="shared" si="8"/>
        <v>42</v>
      </c>
      <c r="H148" s="1">
        <f t="shared" si="9"/>
        <v>8.4</v>
      </c>
      <c r="I148" t="s">
        <v>100</v>
      </c>
      <c r="J148" t="s">
        <v>12</v>
      </c>
      <c r="K148" t="s">
        <v>69</v>
      </c>
    </row>
    <row r="149" spans="1:11" x14ac:dyDescent="0.2">
      <c r="A149" s="35" t="s">
        <v>91</v>
      </c>
      <c r="B149" s="27">
        <v>1146</v>
      </c>
      <c r="C149">
        <v>8722</v>
      </c>
      <c r="D149" t="s">
        <v>74</v>
      </c>
      <c r="E149">
        <v>344</v>
      </c>
      <c r="F149">
        <v>502</v>
      </c>
      <c r="G149" s="1">
        <f t="shared" si="8"/>
        <v>158</v>
      </c>
      <c r="H149" s="1">
        <f t="shared" si="9"/>
        <v>31.6</v>
      </c>
      <c r="I149" t="s">
        <v>100</v>
      </c>
      <c r="J149" t="s">
        <v>12</v>
      </c>
      <c r="K149" t="s">
        <v>81</v>
      </c>
    </row>
    <row r="150" spans="1:11" x14ac:dyDescent="0.2">
      <c r="A150" s="35" t="s">
        <v>91</v>
      </c>
      <c r="B150" s="27">
        <v>1147</v>
      </c>
      <c r="C150">
        <v>9822</v>
      </c>
      <c r="D150" t="s">
        <v>68</v>
      </c>
      <c r="E150">
        <v>58.3</v>
      </c>
      <c r="F150">
        <v>98.4</v>
      </c>
      <c r="G150" s="1">
        <f t="shared" si="8"/>
        <v>40.100000000000009</v>
      </c>
      <c r="H150" s="1">
        <f t="shared" si="9"/>
        <v>8.0200000000000014</v>
      </c>
      <c r="I150" t="s">
        <v>96</v>
      </c>
      <c r="J150" t="s">
        <v>97</v>
      </c>
      <c r="K150" t="s">
        <v>71</v>
      </c>
    </row>
    <row r="151" spans="1:11" x14ac:dyDescent="0.2">
      <c r="A151" s="35" t="s">
        <v>91</v>
      </c>
      <c r="B151" s="27">
        <v>1148</v>
      </c>
      <c r="C151">
        <v>9212</v>
      </c>
      <c r="D151" t="s">
        <v>78</v>
      </c>
      <c r="E151">
        <v>4</v>
      </c>
      <c r="F151">
        <v>7</v>
      </c>
      <c r="G151" s="1">
        <f t="shared" si="8"/>
        <v>3</v>
      </c>
      <c r="H151" s="1">
        <f t="shared" si="9"/>
        <v>0.30000000000000004</v>
      </c>
      <c r="I151" t="s">
        <v>99</v>
      </c>
      <c r="J151" t="s">
        <v>10</v>
      </c>
      <c r="K151" t="s">
        <v>73</v>
      </c>
    </row>
    <row r="152" spans="1:11" x14ac:dyDescent="0.2">
      <c r="A152" s="35" t="s">
        <v>91</v>
      </c>
      <c r="B152" s="27">
        <v>1149</v>
      </c>
      <c r="C152">
        <v>8722</v>
      </c>
      <c r="D152" t="s">
        <v>74</v>
      </c>
      <c r="E152">
        <v>344</v>
      </c>
      <c r="F152">
        <v>502</v>
      </c>
      <c r="G152" s="1">
        <f t="shared" si="8"/>
        <v>158</v>
      </c>
      <c r="H152" s="1">
        <f t="shared" si="9"/>
        <v>31.6</v>
      </c>
      <c r="I152" t="s">
        <v>96</v>
      </c>
      <c r="J152" t="s">
        <v>97</v>
      </c>
      <c r="K152" t="s">
        <v>73</v>
      </c>
    </row>
    <row r="153" spans="1:11" x14ac:dyDescent="0.2">
      <c r="A153" s="35" t="s">
        <v>92</v>
      </c>
      <c r="B153" s="27">
        <v>1150</v>
      </c>
      <c r="C153">
        <v>2242</v>
      </c>
      <c r="D153" t="s">
        <v>80</v>
      </c>
      <c r="E153">
        <v>60</v>
      </c>
      <c r="F153">
        <v>124</v>
      </c>
      <c r="G153" s="1">
        <f t="shared" si="8"/>
        <v>64</v>
      </c>
      <c r="H153" s="1">
        <f t="shared" si="9"/>
        <v>12.8</v>
      </c>
      <c r="I153" t="s">
        <v>99</v>
      </c>
      <c r="J153" t="s">
        <v>10</v>
      </c>
      <c r="K153" t="s">
        <v>82</v>
      </c>
    </row>
    <row r="154" spans="1:11" x14ac:dyDescent="0.2">
      <c r="A154" s="35" t="s">
        <v>92</v>
      </c>
      <c r="B154" s="27">
        <v>1151</v>
      </c>
      <c r="C154">
        <v>2242</v>
      </c>
      <c r="D154" t="s">
        <v>80</v>
      </c>
      <c r="E154">
        <v>60</v>
      </c>
      <c r="F154">
        <v>124</v>
      </c>
      <c r="G154" s="1">
        <f t="shared" si="8"/>
        <v>64</v>
      </c>
      <c r="H154" s="1">
        <f t="shared" si="9"/>
        <v>12.8</v>
      </c>
      <c r="I154" t="s">
        <v>98</v>
      </c>
      <c r="J154" t="s">
        <v>11</v>
      </c>
      <c r="K154" t="s">
        <v>71</v>
      </c>
    </row>
    <row r="155" spans="1:11" x14ac:dyDescent="0.2">
      <c r="A155" s="35" t="s">
        <v>92</v>
      </c>
      <c r="B155" s="27">
        <v>1152</v>
      </c>
      <c r="C155">
        <v>4421</v>
      </c>
      <c r="D155" t="s">
        <v>77</v>
      </c>
      <c r="E155">
        <v>45</v>
      </c>
      <c r="F155">
        <v>87</v>
      </c>
      <c r="G155" s="1">
        <f t="shared" si="8"/>
        <v>42</v>
      </c>
      <c r="H155" s="1">
        <f t="shared" si="9"/>
        <v>8.4</v>
      </c>
      <c r="I155" t="s">
        <v>96</v>
      </c>
      <c r="J155" t="s">
        <v>97</v>
      </c>
      <c r="K155" t="s">
        <v>81</v>
      </c>
    </row>
    <row r="156" spans="1:11" x14ac:dyDescent="0.2">
      <c r="A156" s="35" t="s">
        <v>92</v>
      </c>
      <c r="B156" s="27">
        <v>1153</v>
      </c>
      <c r="C156">
        <v>8722</v>
      </c>
      <c r="D156" t="s">
        <v>74</v>
      </c>
      <c r="E156">
        <v>344</v>
      </c>
      <c r="F156">
        <v>502</v>
      </c>
      <c r="G156" s="1">
        <f t="shared" si="8"/>
        <v>158</v>
      </c>
      <c r="H156" s="1">
        <f t="shared" si="9"/>
        <v>31.6</v>
      </c>
      <c r="I156" t="s">
        <v>99</v>
      </c>
      <c r="J156" t="s">
        <v>10</v>
      </c>
      <c r="K156" t="s">
        <v>73</v>
      </c>
    </row>
    <row r="157" spans="1:11" x14ac:dyDescent="0.2">
      <c r="A157" s="35" t="s">
        <v>92</v>
      </c>
      <c r="B157" s="27">
        <v>1154</v>
      </c>
      <c r="C157">
        <v>9822</v>
      </c>
      <c r="D157" t="s">
        <v>68</v>
      </c>
      <c r="E157">
        <v>58.3</v>
      </c>
      <c r="F157">
        <v>98.4</v>
      </c>
      <c r="G157" s="1">
        <f t="shared" si="8"/>
        <v>40.100000000000009</v>
      </c>
      <c r="H157" s="1">
        <f t="shared" si="9"/>
        <v>8.0200000000000014</v>
      </c>
      <c r="I157" t="s">
        <v>98</v>
      </c>
      <c r="J157" t="s">
        <v>11</v>
      </c>
      <c r="K157" t="s">
        <v>81</v>
      </c>
    </row>
    <row r="158" spans="1:11" x14ac:dyDescent="0.2">
      <c r="A158" s="35" t="s">
        <v>92</v>
      </c>
      <c r="B158" s="27">
        <v>1155</v>
      </c>
      <c r="C158">
        <v>4421</v>
      </c>
      <c r="D158" t="s">
        <v>77</v>
      </c>
      <c r="E158">
        <v>45</v>
      </c>
      <c r="F158">
        <v>87</v>
      </c>
      <c r="G158" s="1">
        <f t="shared" si="8"/>
        <v>42</v>
      </c>
      <c r="H158" s="1">
        <f t="shared" si="9"/>
        <v>8.4</v>
      </c>
      <c r="I158" t="s">
        <v>99</v>
      </c>
      <c r="J158" t="s">
        <v>10</v>
      </c>
      <c r="K158" t="s">
        <v>73</v>
      </c>
    </row>
    <row r="159" spans="1:11" x14ac:dyDescent="0.2">
      <c r="A159" s="35" t="s">
        <v>92</v>
      </c>
      <c r="B159" s="27">
        <v>1156</v>
      </c>
      <c r="C159">
        <v>2242</v>
      </c>
      <c r="D159" t="s">
        <v>80</v>
      </c>
      <c r="E159">
        <v>60</v>
      </c>
      <c r="F159">
        <v>124</v>
      </c>
      <c r="G159" s="1">
        <f t="shared" si="8"/>
        <v>64</v>
      </c>
      <c r="H159" s="1">
        <f t="shared" si="9"/>
        <v>12.8</v>
      </c>
      <c r="I159" t="s">
        <v>99</v>
      </c>
      <c r="J159" t="s">
        <v>10</v>
      </c>
      <c r="K159" t="s">
        <v>71</v>
      </c>
    </row>
    <row r="160" spans="1:11" x14ac:dyDescent="0.2">
      <c r="A160" s="35" t="s">
        <v>92</v>
      </c>
      <c r="B160" s="27">
        <v>1157</v>
      </c>
      <c r="C160">
        <v>9212</v>
      </c>
      <c r="D160" t="s">
        <v>78</v>
      </c>
      <c r="E160">
        <v>4</v>
      </c>
      <c r="F160">
        <v>7</v>
      </c>
      <c r="G160" s="1">
        <f t="shared" si="8"/>
        <v>3</v>
      </c>
      <c r="H160" s="1">
        <f t="shared" si="9"/>
        <v>0.30000000000000004</v>
      </c>
      <c r="I160" t="s">
        <v>99</v>
      </c>
      <c r="J160" t="s">
        <v>10</v>
      </c>
      <c r="K160" t="s">
        <v>69</v>
      </c>
    </row>
    <row r="161" spans="1:11" x14ac:dyDescent="0.2">
      <c r="A161" s="35" t="s">
        <v>93</v>
      </c>
      <c r="B161" s="27">
        <v>1158</v>
      </c>
      <c r="C161">
        <v>8722</v>
      </c>
      <c r="D161" t="s">
        <v>74</v>
      </c>
      <c r="E161">
        <v>344</v>
      </c>
      <c r="F161">
        <v>502</v>
      </c>
      <c r="G161" s="1">
        <f t="shared" si="8"/>
        <v>158</v>
      </c>
      <c r="H161" s="1">
        <f t="shared" si="9"/>
        <v>31.6</v>
      </c>
      <c r="I161" t="s">
        <v>96</v>
      </c>
      <c r="J161" t="s">
        <v>97</v>
      </c>
      <c r="K161" t="s">
        <v>81</v>
      </c>
    </row>
    <row r="162" spans="1:11" x14ac:dyDescent="0.2">
      <c r="A162" s="35" t="s">
        <v>93</v>
      </c>
      <c r="B162" s="27">
        <v>1159</v>
      </c>
      <c r="C162">
        <v>6622</v>
      </c>
      <c r="D162" t="s">
        <v>85</v>
      </c>
      <c r="E162">
        <v>42</v>
      </c>
      <c r="F162">
        <v>77</v>
      </c>
      <c r="G162" s="1">
        <f t="shared" si="8"/>
        <v>35</v>
      </c>
      <c r="H162" s="1">
        <f t="shared" si="9"/>
        <v>7</v>
      </c>
      <c r="I162" t="s">
        <v>99</v>
      </c>
      <c r="J162" t="s">
        <v>10</v>
      </c>
      <c r="K162" t="s">
        <v>71</v>
      </c>
    </row>
    <row r="163" spans="1:11" x14ac:dyDescent="0.2">
      <c r="A163" s="35" t="s">
        <v>93</v>
      </c>
      <c r="B163" s="27">
        <v>1160</v>
      </c>
      <c r="C163">
        <v>9822</v>
      </c>
      <c r="D163" t="s">
        <v>68</v>
      </c>
      <c r="E163">
        <v>58.3</v>
      </c>
      <c r="F163">
        <v>98.4</v>
      </c>
      <c r="G163" s="1">
        <f t="shared" si="8"/>
        <v>40.100000000000009</v>
      </c>
      <c r="H163" s="1">
        <f t="shared" si="9"/>
        <v>8.0200000000000014</v>
      </c>
      <c r="I163" t="s">
        <v>100</v>
      </c>
      <c r="J163" t="s">
        <v>12</v>
      </c>
      <c r="K163" t="s">
        <v>81</v>
      </c>
    </row>
    <row r="164" spans="1:11" x14ac:dyDescent="0.2">
      <c r="A164" s="35" t="s">
        <v>93</v>
      </c>
      <c r="B164" s="27">
        <v>1161</v>
      </c>
      <c r="C164">
        <v>4421</v>
      </c>
      <c r="D164" t="s">
        <v>77</v>
      </c>
      <c r="E164">
        <v>45</v>
      </c>
      <c r="F164">
        <v>87</v>
      </c>
      <c r="G164" s="1">
        <f t="shared" ref="G164:G195" si="10">F164-E164</f>
        <v>42</v>
      </c>
      <c r="H164" s="1">
        <f t="shared" ref="H164:H195" si="11">IF(F164&gt;50, G164*0.2, G164*0.1)</f>
        <v>8.4</v>
      </c>
      <c r="I164" t="s">
        <v>98</v>
      </c>
      <c r="J164" t="s">
        <v>11</v>
      </c>
      <c r="K164" t="s">
        <v>71</v>
      </c>
    </row>
    <row r="165" spans="1:11" x14ac:dyDescent="0.2">
      <c r="A165" s="35" t="s">
        <v>93</v>
      </c>
      <c r="B165" s="27">
        <v>1162</v>
      </c>
      <c r="C165">
        <v>9212</v>
      </c>
      <c r="D165" t="s">
        <v>78</v>
      </c>
      <c r="E165">
        <v>4</v>
      </c>
      <c r="F165">
        <v>7</v>
      </c>
      <c r="G165" s="1">
        <f t="shared" si="10"/>
        <v>3</v>
      </c>
      <c r="H165" s="1">
        <f t="shared" si="11"/>
        <v>0.30000000000000004</v>
      </c>
      <c r="I165" t="s">
        <v>96</v>
      </c>
      <c r="J165" t="s">
        <v>97</v>
      </c>
      <c r="K165" t="s">
        <v>73</v>
      </c>
    </row>
    <row r="166" spans="1:11" x14ac:dyDescent="0.2">
      <c r="A166" s="35" t="s">
        <v>93</v>
      </c>
      <c r="B166" s="27">
        <v>1163</v>
      </c>
      <c r="C166">
        <v>9212</v>
      </c>
      <c r="D166" t="s">
        <v>78</v>
      </c>
      <c r="E166">
        <v>4</v>
      </c>
      <c r="F166">
        <v>7</v>
      </c>
      <c r="G166" s="1">
        <f t="shared" si="10"/>
        <v>3</v>
      </c>
      <c r="H166" s="1">
        <f t="shared" si="11"/>
        <v>0.30000000000000004</v>
      </c>
      <c r="I166" t="s">
        <v>99</v>
      </c>
      <c r="J166" t="s">
        <v>10</v>
      </c>
      <c r="K166" t="s">
        <v>71</v>
      </c>
    </row>
    <row r="167" spans="1:11" x14ac:dyDescent="0.2">
      <c r="A167" s="35" t="s">
        <v>93</v>
      </c>
      <c r="B167" s="27">
        <v>1164</v>
      </c>
      <c r="C167">
        <v>9822</v>
      </c>
      <c r="D167" t="s">
        <v>68</v>
      </c>
      <c r="E167">
        <v>58.3</v>
      </c>
      <c r="F167">
        <v>98.4</v>
      </c>
      <c r="G167" s="1">
        <f t="shared" si="10"/>
        <v>40.100000000000009</v>
      </c>
      <c r="H167" s="1">
        <f t="shared" si="11"/>
        <v>8.0200000000000014</v>
      </c>
      <c r="I167" t="s">
        <v>99</v>
      </c>
      <c r="J167" t="s">
        <v>10</v>
      </c>
      <c r="K167" t="s">
        <v>73</v>
      </c>
    </row>
    <row r="168" spans="1:11" x14ac:dyDescent="0.2">
      <c r="A168" s="35" t="s">
        <v>93</v>
      </c>
      <c r="B168" s="27">
        <v>1165</v>
      </c>
      <c r="C168">
        <v>9822</v>
      </c>
      <c r="D168" t="s">
        <v>68</v>
      </c>
      <c r="E168">
        <v>58.3</v>
      </c>
      <c r="F168">
        <v>98.4</v>
      </c>
      <c r="G168" s="1">
        <f t="shared" si="10"/>
        <v>40.100000000000009</v>
      </c>
      <c r="H168" s="1">
        <f t="shared" si="11"/>
        <v>8.0200000000000014</v>
      </c>
      <c r="I168" t="s">
        <v>99</v>
      </c>
      <c r="J168" t="s">
        <v>10</v>
      </c>
      <c r="K168" t="s">
        <v>73</v>
      </c>
    </row>
    <row r="169" spans="1:11" x14ac:dyDescent="0.2">
      <c r="A169" s="35" t="s">
        <v>93</v>
      </c>
      <c r="B169" s="27">
        <v>1166</v>
      </c>
      <c r="C169">
        <v>8722</v>
      </c>
      <c r="D169" t="s">
        <v>74</v>
      </c>
      <c r="E169">
        <v>344</v>
      </c>
      <c r="F169">
        <v>502</v>
      </c>
      <c r="G169" s="1">
        <f t="shared" si="10"/>
        <v>158</v>
      </c>
      <c r="H169" s="1">
        <f t="shared" si="11"/>
        <v>31.6</v>
      </c>
      <c r="I169" t="s">
        <v>99</v>
      </c>
      <c r="J169" t="s">
        <v>10</v>
      </c>
      <c r="K169" t="s">
        <v>81</v>
      </c>
    </row>
    <row r="170" spans="1:11" x14ac:dyDescent="0.2">
      <c r="A170" s="35" t="s">
        <v>94</v>
      </c>
      <c r="B170" s="27">
        <v>1167</v>
      </c>
      <c r="C170">
        <v>2242</v>
      </c>
      <c r="D170" t="s">
        <v>80</v>
      </c>
      <c r="E170">
        <v>60</v>
      </c>
      <c r="F170">
        <v>124</v>
      </c>
      <c r="G170" s="1">
        <f t="shared" si="10"/>
        <v>64</v>
      </c>
      <c r="H170" s="1">
        <f t="shared" si="11"/>
        <v>12.8</v>
      </c>
      <c r="I170" t="s">
        <v>99</v>
      </c>
      <c r="J170" t="s">
        <v>10</v>
      </c>
      <c r="K170" t="s">
        <v>69</v>
      </c>
    </row>
    <row r="171" spans="1:11" x14ac:dyDescent="0.2">
      <c r="A171" s="35" t="s">
        <v>94</v>
      </c>
      <c r="B171" s="27">
        <v>1168</v>
      </c>
      <c r="C171">
        <v>9822</v>
      </c>
      <c r="D171" t="s">
        <v>68</v>
      </c>
      <c r="E171">
        <v>58.3</v>
      </c>
      <c r="F171">
        <v>98.4</v>
      </c>
      <c r="G171" s="1">
        <f t="shared" si="10"/>
        <v>40.100000000000009</v>
      </c>
      <c r="H171" s="1">
        <f t="shared" si="11"/>
        <v>8.0200000000000014</v>
      </c>
      <c r="I171" t="s">
        <v>99</v>
      </c>
      <c r="J171" t="s">
        <v>10</v>
      </c>
      <c r="K171" t="s">
        <v>71</v>
      </c>
    </row>
    <row r="172" spans="1:11" x14ac:dyDescent="0.2">
      <c r="A172" s="35" t="s">
        <v>94</v>
      </c>
      <c r="B172" s="27">
        <v>1169</v>
      </c>
      <c r="C172">
        <v>8722</v>
      </c>
      <c r="D172" t="s">
        <v>74</v>
      </c>
      <c r="E172">
        <v>344</v>
      </c>
      <c r="F172">
        <v>502</v>
      </c>
      <c r="G172" s="1">
        <f t="shared" si="10"/>
        <v>158</v>
      </c>
      <c r="H172" s="1">
        <f t="shared" si="11"/>
        <v>31.6</v>
      </c>
      <c r="I172" t="s">
        <v>99</v>
      </c>
      <c r="J172" t="s">
        <v>10</v>
      </c>
      <c r="K172" t="s">
        <v>82</v>
      </c>
    </row>
    <row r="173" spans="1:11" x14ac:dyDescent="0.2">
      <c r="A173" s="35" t="s">
        <v>94</v>
      </c>
      <c r="B173" s="27">
        <v>1170</v>
      </c>
      <c r="C173">
        <v>4421</v>
      </c>
      <c r="D173" t="s">
        <v>77</v>
      </c>
      <c r="E173">
        <v>45</v>
      </c>
      <c r="F173">
        <v>87</v>
      </c>
      <c r="G173" s="1">
        <f t="shared" si="10"/>
        <v>42</v>
      </c>
      <c r="H173" s="1">
        <f t="shared" si="11"/>
        <v>8.4</v>
      </c>
      <c r="I173" t="s">
        <v>96</v>
      </c>
      <c r="J173" t="s">
        <v>97</v>
      </c>
      <c r="K173" t="s">
        <v>71</v>
      </c>
    </row>
    <row r="174" spans="1:11" x14ac:dyDescent="0.2">
      <c r="A174" s="35" t="s">
        <v>94</v>
      </c>
      <c r="B174" s="27">
        <v>1171</v>
      </c>
      <c r="C174">
        <v>4421</v>
      </c>
      <c r="D174" t="s">
        <v>77</v>
      </c>
      <c r="E174">
        <v>45</v>
      </c>
      <c r="F174">
        <v>87</v>
      </c>
      <c r="G174" s="1">
        <f t="shared" si="10"/>
        <v>42</v>
      </c>
      <c r="H174" s="1">
        <f t="shared" si="11"/>
        <v>8.4</v>
      </c>
      <c r="I174" t="s">
        <v>98</v>
      </c>
      <c r="J174" t="s">
        <v>11</v>
      </c>
      <c r="K174" t="s">
        <v>81</v>
      </c>
    </row>
  </sheetData>
  <sortState xmlns:xlrd2="http://schemas.microsoft.com/office/spreadsheetml/2017/richdata2" ref="A4:K174">
    <sortCondition ref="B4:B174"/>
  </sortState>
  <phoneticPr fontId="2" type="noConversion"/>
  <pageMargins left="0.7" right="0.7" top="0.75" bottom="0.75" header="0.3" footer="0.3"/>
  <pageSetup scale="25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D9AC-B970-B54E-B8AE-EFA4905A2F57}">
  <sheetPr>
    <pageSetUpPr fitToPage="1"/>
  </sheetPr>
  <dimension ref="A1:K62"/>
  <sheetViews>
    <sheetView workbookViewId="0">
      <selection activeCell="A48" sqref="A48"/>
    </sheetView>
  </sheetViews>
  <sheetFormatPr baseColWidth="10" defaultRowHeight="16" x14ac:dyDescent="0.2"/>
  <cols>
    <col min="1" max="1" width="15.5" bestFit="1" customWidth="1"/>
    <col min="2" max="2" width="16.5" bestFit="1" customWidth="1"/>
    <col min="3" max="3" width="12.6640625" bestFit="1" customWidth="1"/>
    <col min="4" max="4" width="9" bestFit="1" customWidth="1"/>
    <col min="5" max="5" width="14.5" bestFit="1" customWidth="1"/>
    <col min="6" max="6" width="10.5" bestFit="1" customWidth="1"/>
    <col min="7" max="7" width="14.6640625" bestFit="1" customWidth="1"/>
    <col min="8" max="8" width="9" bestFit="1" customWidth="1"/>
    <col min="9" max="10" width="10.5" bestFit="1" customWidth="1"/>
    <col min="11" max="11" width="11.5" bestFit="1" customWidth="1"/>
    <col min="12" max="12" width="14.6640625" bestFit="1" customWidth="1"/>
    <col min="13" max="13" width="15.5" bestFit="1" customWidth="1"/>
    <col min="14" max="14" width="12" bestFit="1" customWidth="1"/>
    <col min="15" max="15" width="15.5" bestFit="1" customWidth="1"/>
    <col min="16" max="16" width="12" bestFit="1" customWidth="1"/>
    <col min="17" max="17" width="15.5" bestFit="1" customWidth="1"/>
    <col min="18" max="18" width="12" bestFit="1" customWidth="1"/>
    <col min="19" max="19" width="15.5" bestFit="1" customWidth="1"/>
    <col min="20" max="20" width="12" bestFit="1" customWidth="1"/>
    <col min="21" max="21" width="15.5" bestFit="1" customWidth="1"/>
    <col min="22" max="22" width="14.6640625" bestFit="1" customWidth="1"/>
    <col min="23" max="23" width="8" bestFit="1" customWidth="1"/>
    <col min="24" max="24" width="9.83203125" bestFit="1" customWidth="1"/>
    <col min="25" max="25" width="8.6640625" bestFit="1" customWidth="1"/>
    <col min="26" max="26" width="11.5" bestFit="1" customWidth="1"/>
    <col min="27" max="27" width="9" bestFit="1" customWidth="1"/>
    <col min="28" max="28" width="12.6640625" bestFit="1" customWidth="1"/>
    <col min="29" max="29" width="8.6640625" bestFit="1" customWidth="1"/>
    <col min="30" max="30" width="14.5" bestFit="1" customWidth="1"/>
    <col min="31" max="31" width="8" bestFit="1" customWidth="1"/>
    <col min="32" max="32" width="14.6640625" bestFit="1" customWidth="1"/>
    <col min="33" max="33" width="7" bestFit="1" customWidth="1"/>
    <col min="34" max="34" width="11.5" bestFit="1" customWidth="1"/>
    <col min="35" max="35" width="9.1640625" bestFit="1" customWidth="1"/>
    <col min="36" max="36" width="12.6640625" bestFit="1" customWidth="1"/>
    <col min="37" max="37" width="8.6640625" bestFit="1" customWidth="1"/>
    <col min="38" max="38" width="14.5" bestFit="1" customWidth="1"/>
    <col min="39" max="39" width="14.6640625" bestFit="1" customWidth="1"/>
    <col min="40" max="40" width="8" bestFit="1" customWidth="1"/>
    <col min="41" max="41" width="9.83203125" bestFit="1" customWidth="1"/>
    <col min="42" max="42" width="9.5" bestFit="1" customWidth="1"/>
    <col min="43" max="43" width="16.5" bestFit="1" customWidth="1"/>
    <col min="44" max="44" width="12.6640625" bestFit="1" customWidth="1"/>
    <col min="45" max="45" width="9" bestFit="1" customWidth="1"/>
    <col min="46" max="46" width="9.83203125" bestFit="1" customWidth="1"/>
    <col min="47" max="47" width="9" bestFit="1" customWidth="1"/>
    <col min="48" max="48" width="11.5" bestFit="1" customWidth="1"/>
    <col min="49" max="49" width="9" bestFit="1" customWidth="1"/>
    <col min="50" max="50" width="16.5" bestFit="1" customWidth="1"/>
    <col min="51" max="51" width="9" bestFit="1" customWidth="1"/>
    <col min="52" max="52" width="9.83203125" bestFit="1" customWidth="1"/>
    <col min="53" max="53" width="8.6640625" bestFit="1" customWidth="1"/>
    <col min="54" max="54" width="11.5" bestFit="1" customWidth="1"/>
    <col min="55" max="55" width="9" bestFit="1" customWidth="1"/>
    <col min="56" max="56" width="16.5" bestFit="1" customWidth="1"/>
    <col min="57" max="57" width="12.6640625" bestFit="1" customWidth="1"/>
    <col min="58" max="58" width="9.83203125" bestFit="1" customWidth="1"/>
    <col min="59" max="59" width="8.6640625" bestFit="1" customWidth="1"/>
    <col min="60" max="60" width="11.5" bestFit="1" customWidth="1"/>
    <col min="61" max="61" width="9.1640625" bestFit="1" customWidth="1"/>
    <col min="62" max="62" width="8" bestFit="1" customWidth="1"/>
    <col min="63" max="63" width="9.83203125" bestFit="1" customWidth="1"/>
    <col min="64" max="64" width="8.6640625" bestFit="1" customWidth="1"/>
    <col min="65" max="65" width="11.5" bestFit="1" customWidth="1"/>
    <col min="66" max="66" width="9" bestFit="1" customWidth="1"/>
    <col min="67" max="67" width="16.5" bestFit="1" customWidth="1"/>
    <col min="68" max="68" width="8.6640625" bestFit="1" customWidth="1"/>
    <col min="69" max="69" width="14.5" bestFit="1" customWidth="1"/>
    <col min="70" max="70" width="14.6640625" bestFit="1" customWidth="1"/>
    <col min="71" max="71" width="8" bestFit="1" customWidth="1"/>
    <col min="72" max="72" width="9.83203125" bestFit="1" customWidth="1"/>
    <col min="73" max="73" width="8.6640625" bestFit="1" customWidth="1"/>
    <col min="74" max="74" width="9.5" bestFit="1" customWidth="1"/>
    <col min="75" max="75" width="12.6640625" bestFit="1" customWidth="1"/>
    <col min="76" max="76" width="8.6640625" bestFit="1" customWidth="1"/>
    <col min="77" max="77" width="14.5" bestFit="1" customWidth="1"/>
    <col min="78" max="78" width="9" bestFit="1" customWidth="1"/>
    <col min="79" max="79" width="14.6640625" bestFit="1" customWidth="1"/>
    <col min="80" max="80" width="8" bestFit="1" customWidth="1"/>
    <col min="81" max="81" width="9.83203125" bestFit="1" customWidth="1"/>
    <col min="82" max="82" width="8.6640625" bestFit="1" customWidth="1"/>
    <col min="83" max="83" width="11.5" bestFit="1" customWidth="1"/>
    <col min="84" max="84" width="10.5" bestFit="1" customWidth="1"/>
    <col min="85" max="85" width="16.5" bestFit="1" customWidth="1"/>
    <col min="86" max="86" width="9" bestFit="1" customWidth="1"/>
    <col min="87" max="87" width="9.83203125" bestFit="1" customWidth="1"/>
    <col min="88" max="88" width="8.6640625" bestFit="1" customWidth="1"/>
    <col min="89" max="89" width="11.5" bestFit="1" customWidth="1"/>
    <col min="90" max="90" width="9.5" bestFit="1" customWidth="1"/>
    <col min="91" max="91" width="10.5" bestFit="1" customWidth="1"/>
  </cols>
  <sheetData>
    <row r="1" spans="1:3" x14ac:dyDescent="0.2">
      <c r="C1" t="s">
        <v>58</v>
      </c>
    </row>
    <row r="3" spans="1:3" x14ac:dyDescent="0.2">
      <c r="A3" s="30" t="s">
        <v>106</v>
      </c>
      <c r="B3" t="s">
        <v>105</v>
      </c>
    </row>
    <row r="4" spans="1:3" x14ac:dyDescent="0.2">
      <c r="A4" s="31" t="s">
        <v>97</v>
      </c>
      <c r="B4" s="2">
        <v>6003.5</v>
      </c>
    </row>
    <row r="5" spans="1:3" x14ac:dyDescent="0.2">
      <c r="A5" s="31" t="s">
        <v>11</v>
      </c>
      <c r="B5" s="2">
        <v>2410.7000000000003</v>
      </c>
    </row>
    <row r="6" spans="1:3" x14ac:dyDescent="0.2">
      <c r="A6" s="31" t="s">
        <v>12</v>
      </c>
      <c r="B6" s="2">
        <v>3035.3</v>
      </c>
    </row>
    <row r="7" spans="1:3" x14ac:dyDescent="0.2">
      <c r="A7" s="31" t="s">
        <v>10</v>
      </c>
      <c r="B7" s="2">
        <v>5661.0999999999985</v>
      </c>
    </row>
    <row r="8" spans="1:3" x14ac:dyDescent="0.2">
      <c r="A8" s="31" t="s">
        <v>107</v>
      </c>
      <c r="B8" s="2">
        <v>17110.599999999999</v>
      </c>
    </row>
    <row r="24" spans="1:2" x14ac:dyDescent="0.2">
      <c r="A24" s="30" t="s">
        <v>106</v>
      </c>
      <c r="B24" s="2" t="s">
        <v>233</v>
      </c>
    </row>
    <row r="25" spans="1:2" x14ac:dyDescent="0.2">
      <c r="A25" s="31" t="s">
        <v>67</v>
      </c>
      <c r="B25" s="2">
        <v>486.69999999999993</v>
      </c>
    </row>
    <row r="26" spans="1:2" x14ac:dyDescent="0.2">
      <c r="A26" s="31" t="s">
        <v>86</v>
      </c>
      <c r="B26" s="2">
        <v>240.9</v>
      </c>
    </row>
    <row r="27" spans="1:2" x14ac:dyDescent="0.2">
      <c r="A27" s="31" t="s">
        <v>79</v>
      </c>
      <c r="B27" s="2">
        <v>365.7</v>
      </c>
    </row>
    <row r="28" spans="1:2" x14ac:dyDescent="0.2">
      <c r="A28" s="31" t="s">
        <v>84</v>
      </c>
      <c r="B28" s="2">
        <v>639.79999999999995</v>
      </c>
    </row>
    <row r="29" spans="1:2" x14ac:dyDescent="0.2">
      <c r="A29" s="31" t="s">
        <v>87</v>
      </c>
      <c r="B29" s="2">
        <v>146.70000000000002</v>
      </c>
    </row>
    <row r="30" spans="1:2" x14ac:dyDescent="0.2">
      <c r="A30" s="31" t="s">
        <v>90</v>
      </c>
      <c r="B30" s="2">
        <v>935.40000000000009</v>
      </c>
    </row>
    <row r="31" spans="1:2" x14ac:dyDescent="0.2">
      <c r="A31" s="31" t="s">
        <v>92</v>
      </c>
      <c r="B31" s="2">
        <v>477.1</v>
      </c>
    </row>
    <row r="32" spans="1:2" x14ac:dyDescent="0.2">
      <c r="A32" s="31" t="s">
        <v>93</v>
      </c>
      <c r="B32" s="2">
        <v>519.30000000000007</v>
      </c>
    </row>
    <row r="33" spans="1:2" x14ac:dyDescent="0.2">
      <c r="A33" s="31" t="s">
        <v>94</v>
      </c>
      <c r="B33" s="2">
        <v>346.1</v>
      </c>
    </row>
    <row r="34" spans="1:2" x14ac:dyDescent="0.2">
      <c r="A34" s="31" t="s">
        <v>88</v>
      </c>
      <c r="B34" s="2">
        <v>163.60000000000002</v>
      </c>
    </row>
    <row r="35" spans="1:2" x14ac:dyDescent="0.2">
      <c r="A35" s="31" t="s">
        <v>89</v>
      </c>
      <c r="B35" s="2">
        <v>1466.2</v>
      </c>
    </row>
    <row r="36" spans="1:2" x14ac:dyDescent="0.2">
      <c r="A36" s="31" t="s">
        <v>91</v>
      </c>
      <c r="B36" s="2">
        <v>569.20000000000005</v>
      </c>
    </row>
    <row r="37" spans="1:2" x14ac:dyDescent="0.2">
      <c r="A37" s="31" t="s">
        <v>107</v>
      </c>
      <c r="B37" s="2">
        <v>6356.7</v>
      </c>
    </row>
    <row r="48" spans="1:2" x14ac:dyDescent="0.2">
      <c r="A48" s="30" t="s">
        <v>105</v>
      </c>
      <c r="B48" s="30" t="s">
        <v>234</v>
      </c>
    </row>
    <row r="49" spans="1:11" x14ac:dyDescent="0.2">
      <c r="A49" s="38" t="s">
        <v>59</v>
      </c>
      <c r="B49" t="s">
        <v>78</v>
      </c>
      <c r="C49" t="s">
        <v>85</v>
      </c>
      <c r="D49" t="s">
        <v>72</v>
      </c>
      <c r="E49" t="s">
        <v>83</v>
      </c>
      <c r="F49" t="s">
        <v>80</v>
      </c>
      <c r="G49" t="s">
        <v>75</v>
      </c>
      <c r="H49" t="s">
        <v>70</v>
      </c>
      <c r="I49" t="s">
        <v>68</v>
      </c>
      <c r="J49" t="s">
        <v>77</v>
      </c>
      <c r="K49" t="s">
        <v>74</v>
      </c>
    </row>
    <row r="50" spans="1:11" x14ac:dyDescent="0.2">
      <c r="A50" s="39" t="s">
        <v>67</v>
      </c>
      <c r="B50" s="2">
        <v>7</v>
      </c>
      <c r="C50" s="2"/>
      <c r="D50" s="2">
        <v>18.399999999999999</v>
      </c>
      <c r="E50" s="2"/>
      <c r="F50" s="2"/>
      <c r="G50" s="2">
        <v>24</v>
      </c>
      <c r="H50" s="2">
        <v>81.5</v>
      </c>
      <c r="I50" s="2">
        <v>196.8</v>
      </c>
      <c r="J50" s="2">
        <v>87</v>
      </c>
      <c r="K50" s="2">
        <v>1004</v>
      </c>
    </row>
    <row r="51" spans="1:11" x14ac:dyDescent="0.2">
      <c r="A51" s="39" t="s">
        <v>79</v>
      </c>
      <c r="B51" s="2">
        <v>7</v>
      </c>
      <c r="C51" s="2"/>
      <c r="D51" s="2">
        <v>27.599999999999998</v>
      </c>
      <c r="E51" s="2">
        <v>28</v>
      </c>
      <c r="F51" s="2">
        <v>124</v>
      </c>
      <c r="G51" s="2">
        <v>32</v>
      </c>
      <c r="H51" s="2">
        <v>65.2</v>
      </c>
      <c r="I51" s="2">
        <v>98.4</v>
      </c>
      <c r="J51" s="2">
        <v>87</v>
      </c>
      <c r="K51" s="2">
        <v>502</v>
      </c>
    </row>
    <row r="52" spans="1:11" x14ac:dyDescent="0.2">
      <c r="A52" s="39" t="s">
        <v>84</v>
      </c>
      <c r="B52" s="2"/>
      <c r="C52" s="2">
        <v>154</v>
      </c>
      <c r="D52" s="2">
        <v>36.799999999999997</v>
      </c>
      <c r="E52" s="2">
        <v>14</v>
      </c>
      <c r="F52" s="2">
        <v>124</v>
      </c>
      <c r="G52" s="2">
        <v>8</v>
      </c>
      <c r="H52" s="2">
        <v>32.6</v>
      </c>
      <c r="I52" s="2"/>
      <c r="J52" s="2"/>
      <c r="K52" s="2">
        <v>1506</v>
      </c>
    </row>
    <row r="53" spans="1:11" x14ac:dyDescent="0.2">
      <c r="A53" s="39" t="s">
        <v>86</v>
      </c>
      <c r="B53" s="2"/>
      <c r="C53" s="2">
        <v>77</v>
      </c>
      <c r="D53" s="2">
        <v>18.399999999999999</v>
      </c>
      <c r="E53" s="2">
        <v>56</v>
      </c>
      <c r="F53" s="2">
        <v>248</v>
      </c>
      <c r="G53" s="2">
        <v>8</v>
      </c>
      <c r="H53" s="2">
        <v>16.3</v>
      </c>
      <c r="I53" s="2"/>
      <c r="J53" s="2">
        <v>87</v>
      </c>
      <c r="K53" s="2"/>
    </row>
    <row r="54" spans="1:11" x14ac:dyDescent="0.2">
      <c r="A54" s="39" t="s">
        <v>87</v>
      </c>
      <c r="B54" s="2"/>
      <c r="C54" s="2">
        <v>77</v>
      </c>
      <c r="D54" s="2">
        <v>36.799999999999997</v>
      </c>
      <c r="E54" s="2">
        <v>14</v>
      </c>
      <c r="F54" s="2"/>
      <c r="G54" s="2">
        <v>56</v>
      </c>
      <c r="H54" s="2">
        <v>65.2</v>
      </c>
      <c r="I54" s="2">
        <v>98.4</v>
      </c>
      <c r="J54" s="2"/>
      <c r="K54" s="2"/>
    </row>
    <row r="55" spans="1:11" x14ac:dyDescent="0.2">
      <c r="A55" s="39" t="s">
        <v>88</v>
      </c>
      <c r="B55" s="2">
        <v>7</v>
      </c>
      <c r="C55" s="2"/>
      <c r="D55" s="2">
        <v>27.599999999999998</v>
      </c>
      <c r="E55" s="2">
        <v>84</v>
      </c>
      <c r="F55" s="2"/>
      <c r="G55" s="2">
        <v>24</v>
      </c>
      <c r="H55" s="2">
        <v>81.5</v>
      </c>
      <c r="I55" s="2">
        <v>98.4</v>
      </c>
      <c r="J55" s="2">
        <v>87</v>
      </c>
      <c r="K55" s="2"/>
    </row>
    <row r="56" spans="1:11" x14ac:dyDescent="0.2">
      <c r="A56" s="39" t="s">
        <v>89</v>
      </c>
      <c r="B56" s="2"/>
      <c r="C56" s="2">
        <v>231</v>
      </c>
      <c r="D56" s="2">
        <v>18.399999999999999</v>
      </c>
      <c r="E56" s="2">
        <v>14</v>
      </c>
      <c r="F56" s="2">
        <v>496</v>
      </c>
      <c r="G56" s="2">
        <v>8</v>
      </c>
      <c r="H56" s="2">
        <v>48.900000000000006</v>
      </c>
      <c r="I56" s="2">
        <v>492</v>
      </c>
      <c r="J56" s="2">
        <v>174</v>
      </c>
      <c r="K56" s="2">
        <v>2510</v>
      </c>
    </row>
    <row r="57" spans="1:11" x14ac:dyDescent="0.2">
      <c r="A57" s="39" t="s">
        <v>90</v>
      </c>
      <c r="B57" s="2">
        <v>28</v>
      </c>
      <c r="C57" s="2">
        <v>77</v>
      </c>
      <c r="D57" s="2"/>
      <c r="E57" s="2"/>
      <c r="F57" s="2">
        <v>248</v>
      </c>
      <c r="G57" s="2"/>
      <c r="H57" s="2"/>
      <c r="I57" s="2">
        <v>393.6</v>
      </c>
      <c r="J57" s="2">
        <v>261</v>
      </c>
      <c r="K57" s="2">
        <v>1506</v>
      </c>
    </row>
    <row r="58" spans="1:11" x14ac:dyDescent="0.2">
      <c r="A58" s="39" t="s">
        <v>91</v>
      </c>
      <c r="B58" s="2">
        <v>7</v>
      </c>
      <c r="C58" s="2"/>
      <c r="D58" s="2"/>
      <c r="E58" s="2"/>
      <c r="F58" s="2">
        <v>248</v>
      </c>
      <c r="G58" s="2"/>
      <c r="H58" s="2"/>
      <c r="I58" s="2">
        <v>196.8</v>
      </c>
      <c r="J58" s="2">
        <v>87</v>
      </c>
      <c r="K58" s="2">
        <v>1004</v>
      </c>
    </row>
    <row r="59" spans="1:11" x14ac:dyDescent="0.2">
      <c r="A59" s="39" t="s">
        <v>92</v>
      </c>
      <c r="B59" s="2">
        <v>7</v>
      </c>
      <c r="C59" s="2"/>
      <c r="D59" s="2"/>
      <c r="E59" s="2"/>
      <c r="F59" s="2">
        <v>372</v>
      </c>
      <c r="G59" s="2"/>
      <c r="H59" s="2"/>
      <c r="I59" s="2">
        <v>98.4</v>
      </c>
      <c r="J59" s="2">
        <v>174</v>
      </c>
      <c r="K59" s="2">
        <v>502</v>
      </c>
    </row>
    <row r="60" spans="1:11" x14ac:dyDescent="0.2">
      <c r="A60" s="39" t="s">
        <v>93</v>
      </c>
      <c r="B60" s="2">
        <v>14</v>
      </c>
      <c r="C60" s="2">
        <v>77</v>
      </c>
      <c r="D60" s="2"/>
      <c r="E60" s="2"/>
      <c r="F60" s="2"/>
      <c r="G60" s="2"/>
      <c r="H60" s="2"/>
      <c r="I60" s="2">
        <v>295.20000000000005</v>
      </c>
      <c r="J60" s="2">
        <v>87</v>
      </c>
      <c r="K60" s="2">
        <v>1004</v>
      </c>
    </row>
    <row r="61" spans="1:11" x14ac:dyDescent="0.2">
      <c r="A61" s="39" t="s">
        <v>94</v>
      </c>
      <c r="B61" s="2"/>
      <c r="C61" s="2"/>
      <c r="D61" s="2"/>
      <c r="E61" s="2"/>
      <c r="F61" s="2">
        <v>124</v>
      </c>
      <c r="G61" s="2"/>
      <c r="H61" s="2"/>
      <c r="I61" s="2">
        <v>98.4</v>
      </c>
      <c r="J61" s="2">
        <v>174</v>
      </c>
      <c r="K61" s="2">
        <v>502</v>
      </c>
    </row>
    <row r="62" spans="1:11" x14ac:dyDescent="0.2">
      <c r="A62" s="31" t="s">
        <v>57</v>
      </c>
      <c r="B62" s="2">
        <v>77</v>
      </c>
      <c r="C62" s="2">
        <v>693</v>
      </c>
      <c r="D62" s="2">
        <v>184</v>
      </c>
      <c r="E62" s="2">
        <v>210</v>
      </c>
      <c r="F62" s="2">
        <v>1984</v>
      </c>
      <c r="G62" s="2">
        <v>160</v>
      </c>
      <c r="H62" s="2">
        <v>391.20000000000005</v>
      </c>
      <c r="I62" s="2">
        <v>2066.4</v>
      </c>
      <c r="J62" s="2">
        <v>1305</v>
      </c>
      <c r="K62" s="2">
        <v>10040</v>
      </c>
    </row>
  </sheetData>
  <pageMargins left="0.7" right="0.7" top="0.75" bottom="0.75" header="0.3" footer="0.3"/>
  <pageSetup scale="44" orientation="portrait" horizontalDpi="0" verticalDpi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CF6C-3BF2-2140-8BF6-2294E0A2CD5A}">
  <sheetPr>
    <pageSetUpPr fitToPage="1"/>
  </sheetPr>
  <dimension ref="A1:P69"/>
  <sheetViews>
    <sheetView topLeftCell="A50" workbookViewId="0">
      <selection activeCell="H7" sqref="H7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7.33203125" customWidth="1"/>
    <col min="5" max="5" width="17.1640625" customWidth="1"/>
    <col min="6" max="6" width="16.83203125" customWidth="1"/>
    <col min="8" max="8" width="11.5" bestFit="1" customWidth="1"/>
    <col min="9" max="9" width="14.33203125" customWidth="1"/>
    <col min="11" max="11" width="9.33203125" bestFit="1" customWidth="1"/>
    <col min="12" max="12" width="14.83203125" customWidth="1"/>
    <col min="13" max="13" width="11.1640625" bestFit="1" customWidth="1"/>
    <col min="14" max="14" width="16.5" bestFit="1" customWidth="1"/>
  </cols>
  <sheetData>
    <row r="1" spans="1:16" s="28" customFormat="1" ht="17" x14ac:dyDescent="0.2">
      <c r="A1" s="32" t="s">
        <v>189</v>
      </c>
      <c r="B1" s="32" t="s">
        <v>188</v>
      </c>
      <c r="C1" s="32" t="s">
        <v>187</v>
      </c>
      <c r="D1" s="32" t="s">
        <v>186</v>
      </c>
      <c r="E1" s="32" t="s">
        <v>185</v>
      </c>
      <c r="F1" s="32" t="s">
        <v>184</v>
      </c>
      <c r="G1" s="32" t="s">
        <v>183</v>
      </c>
      <c r="H1" s="32" t="s">
        <v>182</v>
      </c>
      <c r="I1" s="32" t="s">
        <v>181</v>
      </c>
      <c r="J1" s="32" t="s">
        <v>180</v>
      </c>
      <c r="K1" s="32" t="s">
        <v>179</v>
      </c>
      <c r="L1" s="32" t="s">
        <v>178</v>
      </c>
      <c r="M1" s="32" t="s">
        <v>177</v>
      </c>
      <c r="N1" s="32" t="s">
        <v>176</v>
      </c>
      <c r="P1" s="28" t="s">
        <v>58</v>
      </c>
    </row>
    <row r="2" spans="1:16" x14ac:dyDescent="0.2">
      <c r="A2" t="s">
        <v>157</v>
      </c>
      <c r="B2" t="str">
        <f t="shared" ref="B2:B33" si="0">LEFT(A2,2)</f>
        <v>TY</v>
      </c>
      <c r="C2" t="str">
        <f t="shared" ref="C2:C33" si="1">VLOOKUP(B2,$A$59:$B$64,2)</f>
        <v>Toyota</v>
      </c>
      <c r="D2" t="str">
        <f t="shared" ref="D2:D33" si="2">MID(A2,5,3)</f>
        <v>CAM</v>
      </c>
      <c r="E2" t="str">
        <f t="shared" ref="E2:E33" si="3">VLOOKUP(D2,$D$59:$E$69,2)</f>
        <v>Camrey</v>
      </c>
      <c r="F2" t="str">
        <f t="shared" ref="F2:F33" si="4">MID(A2,3,2)</f>
        <v>96</v>
      </c>
      <c r="G2">
        <f t="shared" ref="G2:G33" si="5">IF(23-F2&lt;0,100-F2+23,23-F2)</f>
        <v>27</v>
      </c>
      <c r="H2" s="33">
        <v>114660.6</v>
      </c>
      <c r="I2" s="33">
        <f t="shared" ref="I2:I33" si="6">H2/G2</f>
        <v>4246.6888888888889</v>
      </c>
      <c r="J2" t="s">
        <v>125</v>
      </c>
      <c r="K2" t="s">
        <v>138</v>
      </c>
      <c r="L2">
        <v>100000</v>
      </c>
      <c r="M2" t="str">
        <f t="shared" ref="M2:M33" si="7">IF(H2&lt;=L2, "Yes", "No")</f>
        <v>No</v>
      </c>
      <c r="N2" t="str">
        <f t="shared" ref="N2:N33" si="8">_xlfn.CONCAT(B2,F2,D2,UPPER(LEFT(J2,3)),RIGHT(A2,3))</f>
        <v>TY96CAMGRE020</v>
      </c>
    </row>
    <row r="3" spans="1:16" x14ac:dyDescent="0.2">
      <c r="A3" t="s">
        <v>122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 s="33">
        <v>72527.199999999997</v>
      </c>
      <c r="I3" s="33">
        <f t="shared" si="6"/>
        <v>3817.2210526315789</v>
      </c>
      <c r="J3" t="s">
        <v>121</v>
      </c>
      <c r="K3" t="s">
        <v>118</v>
      </c>
      <c r="L3">
        <v>75000</v>
      </c>
      <c r="M3" t="str">
        <f t="shared" si="7"/>
        <v>Yes</v>
      </c>
      <c r="N3" t="str">
        <f t="shared" si="8"/>
        <v>CR04CARWHI047</v>
      </c>
    </row>
    <row r="4" spans="1:16" x14ac:dyDescent="0.2">
      <c r="A4" t="s">
        <v>155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00</v>
      </c>
      <c r="G4">
        <f t="shared" si="5"/>
        <v>23</v>
      </c>
      <c r="H4" s="33">
        <v>85928</v>
      </c>
      <c r="I4" s="33">
        <f t="shared" si="6"/>
        <v>3736</v>
      </c>
      <c r="J4" t="s">
        <v>125</v>
      </c>
      <c r="K4" t="s">
        <v>108</v>
      </c>
      <c r="L4">
        <v>100000</v>
      </c>
      <c r="M4" t="str">
        <f t="shared" si="7"/>
        <v>Yes</v>
      </c>
      <c r="N4" t="str">
        <f t="shared" si="8"/>
        <v>TY00CAMGRE022</v>
      </c>
    </row>
    <row r="5" spans="1:16" x14ac:dyDescent="0.2">
      <c r="A5" t="s">
        <v>156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98</v>
      </c>
      <c r="G5">
        <f t="shared" si="5"/>
        <v>25</v>
      </c>
      <c r="H5" s="33">
        <v>93382.6</v>
      </c>
      <c r="I5" s="33">
        <f t="shared" si="6"/>
        <v>3735.3040000000001</v>
      </c>
      <c r="J5" t="s">
        <v>112</v>
      </c>
      <c r="K5" t="s">
        <v>135</v>
      </c>
      <c r="L5">
        <v>100000</v>
      </c>
      <c r="M5" t="str">
        <f t="shared" si="7"/>
        <v>Yes</v>
      </c>
      <c r="N5" t="str">
        <f t="shared" si="8"/>
        <v>TY98CAMBLA021</v>
      </c>
    </row>
    <row r="6" spans="1:16" x14ac:dyDescent="0.2">
      <c r="A6" t="s">
        <v>151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20</v>
      </c>
      <c r="H6" s="33">
        <v>73444.399999999994</v>
      </c>
      <c r="I6" s="33">
        <f t="shared" si="6"/>
        <v>3672.22</v>
      </c>
      <c r="J6" t="s">
        <v>112</v>
      </c>
      <c r="K6" t="s">
        <v>129</v>
      </c>
      <c r="L6">
        <v>100000</v>
      </c>
      <c r="M6" t="str">
        <f t="shared" si="7"/>
        <v>Yes</v>
      </c>
      <c r="N6" t="str">
        <f t="shared" si="8"/>
        <v>TY03CORBLA026</v>
      </c>
    </row>
    <row r="7" spans="1:16" x14ac:dyDescent="0.2">
      <c r="A7" t="s">
        <v>158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 s="33">
        <v>80685.8</v>
      </c>
      <c r="I7" s="33">
        <f t="shared" si="6"/>
        <v>3508.0782608695654</v>
      </c>
      <c r="J7" t="s">
        <v>109</v>
      </c>
      <c r="K7" t="s">
        <v>127</v>
      </c>
      <c r="L7">
        <v>100000</v>
      </c>
      <c r="M7" t="str">
        <f t="shared" si="7"/>
        <v>Yes</v>
      </c>
      <c r="N7" t="str">
        <f t="shared" si="8"/>
        <v>GM00SLVBLU019</v>
      </c>
    </row>
    <row r="8" spans="1:16" x14ac:dyDescent="0.2">
      <c r="A8" t="s">
        <v>153</v>
      </c>
      <c r="B8" t="str">
        <f t="shared" si="0"/>
        <v>TY</v>
      </c>
      <c r="C8" t="str">
        <f t="shared" si="1"/>
        <v>Toyota</v>
      </c>
      <c r="D8" t="str">
        <f t="shared" si="2"/>
        <v>CAM</v>
      </c>
      <c r="E8" t="str">
        <f t="shared" si="3"/>
        <v>Camrey</v>
      </c>
      <c r="F8" t="str">
        <f t="shared" si="4"/>
        <v>09</v>
      </c>
      <c r="G8">
        <f t="shared" si="5"/>
        <v>14</v>
      </c>
      <c r="H8" s="33">
        <v>48114.2</v>
      </c>
      <c r="I8" s="33">
        <f t="shared" si="6"/>
        <v>3436.7285714285713</v>
      </c>
      <c r="J8" t="s">
        <v>121</v>
      </c>
      <c r="K8" t="s">
        <v>137</v>
      </c>
      <c r="L8">
        <v>100000</v>
      </c>
      <c r="M8" t="str">
        <f t="shared" si="7"/>
        <v>Yes</v>
      </c>
      <c r="N8" t="str">
        <f t="shared" si="8"/>
        <v>TY09CAMWHI024</v>
      </c>
    </row>
    <row r="9" spans="1:16" x14ac:dyDescent="0.2">
      <c r="A9" t="s">
        <v>146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Civic</v>
      </c>
      <c r="F9" t="str">
        <f t="shared" si="4"/>
        <v>99</v>
      </c>
      <c r="G9">
        <f t="shared" si="5"/>
        <v>24</v>
      </c>
      <c r="H9" s="33">
        <v>82374</v>
      </c>
      <c r="I9" s="33">
        <f t="shared" si="6"/>
        <v>3432.25</v>
      </c>
      <c r="J9" t="s">
        <v>121</v>
      </c>
      <c r="K9" t="s">
        <v>133</v>
      </c>
      <c r="L9">
        <v>75000</v>
      </c>
      <c r="M9" t="str">
        <f t="shared" si="7"/>
        <v>No</v>
      </c>
      <c r="N9" t="str">
        <f t="shared" si="8"/>
        <v>HO99CIVWHI030</v>
      </c>
    </row>
    <row r="10" spans="1:16" x14ac:dyDescent="0.2">
      <c r="A10" t="s">
        <v>131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19</v>
      </c>
      <c r="H10" s="33">
        <v>64542</v>
      </c>
      <c r="I10" s="33">
        <f t="shared" si="6"/>
        <v>3396.9473684210525</v>
      </c>
      <c r="J10" t="s">
        <v>109</v>
      </c>
      <c r="K10" t="s">
        <v>10</v>
      </c>
      <c r="L10">
        <v>75000</v>
      </c>
      <c r="M10" t="str">
        <f t="shared" si="7"/>
        <v>Yes</v>
      </c>
      <c r="N10" t="str">
        <f t="shared" si="8"/>
        <v>CR04PTCBLU042</v>
      </c>
    </row>
    <row r="11" spans="1:16" x14ac:dyDescent="0.2">
      <c r="A11" t="s">
        <v>123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 s="33">
        <v>77243.100000000006</v>
      </c>
      <c r="I11" s="33">
        <f t="shared" si="6"/>
        <v>3358.3956521739133</v>
      </c>
      <c r="J11" t="s">
        <v>112</v>
      </c>
      <c r="K11" t="s">
        <v>21</v>
      </c>
      <c r="L11">
        <v>75000</v>
      </c>
      <c r="M11" t="str">
        <f t="shared" si="7"/>
        <v>No</v>
      </c>
      <c r="N11" t="str">
        <f t="shared" si="8"/>
        <v>CR00CARBLA046</v>
      </c>
    </row>
    <row r="12" spans="1:16" x14ac:dyDescent="0.2">
      <c r="A12" t="s">
        <v>229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 s="33">
        <v>60389.5</v>
      </c>
      <c r="I12" s="33">
        <f t="shared" si="6"/>
        <v>3354.9722222222222</v>
      </c>
      <c r="J12" t="s">
        <v>121</v>
      </c>
      <c r="K12" t="s">
        <v>137</v>
      </c>
      <c r="L12">
        <v>100000</v>
      </c>
      <c r="M12" t="str">
        <f t="shared" si="7"/>
        <v>Yes</v>
      </c>
      <c r="N12" t="str">
        <f t="shared" si="8"/>
        <v>HO05ODYWHI037</v>
      </c>
    </row>
    <row r="13" spans="1:16" x14ac:dyDescent="0.2">
      <c r="A13" t="s">
        <v>159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 s="33">
        <v>83162.7</v>
      </c>
      <c r="I13" s="33">
        <f t="shared" si="6"/>
        <v>3326.5079999999998</v>
      </c>
      <c r="J13" t="s">
        <v>112</v>
      </c>
      <c r="K13" t="s">
        <v>148</v>
      </c>
      <c r="L13">
        <v>100000</v>
      </c>
      <c r="M13" t="str">
        <f t="shared" si="7"/>
        <v>Yes</v>
      </c>
      <c r="N13" t="str">
        <f t="shared" si="8"/>
        <v>GM98SLVBLA018</v>
      </c>
    </row>
    <row r="14" spans="1:16" x14ac:dyDescent="0.2">
      <c r="A14" t="s">
        <v>126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 s="33">
        <v>79420.600000000006</v>
      </c>
      <c r="I14" s="33">
        <f t="shared" si="6"/>
        <v>3309.1916666666671</v>
      </c>
      <c r="J14" t="s">
        <v>125</v>
      </c>
      <c r="K14" t="s">
        <v>124</v>
      </c>
      <c r="L14">
        <v>75000</v>
      </c>
      <c r="M14" t="str">
        <f t="shared" si="7"/>
        <v>No</v>
      </c>
      <c r="N14" t="str">
        <f t="shared" si="8"/>
        <v>CR99CARGRE045</v>
      </c>
    </row>
    <row r="15" spans="1:16" x14ac:dyDescent="0.2">
      <c r="A15" t="s">
        <v>154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21</v>
      </c>
      <c r="H15" s="33">
        <v>67829.100000000006</v>
      </c>
      <c r="I15" s="33">
        <f t="shared" si="6"/>
        <v>3229.957142857143</v>
      </c>
      <c r="J15" t="s">
        <v>112</v>
      </c>
      <c r="K15" t="s">
        <v>10</v>
      </c>
      <c r="L15">
        <v>100000</v>
      </c>
      <c r="M15" t="str">
        <f t="shared" si="7"/>
        <v>Yes</v>
      </c>
      <c r="N15" t="str">
        <f t="shared" si="8"/>
        <v>TY02CAMBLA023</v>
      </c>
    </row>
    <row r="16" spans="1:16" x14ac:dyDescent="0.2">
      <c r="A16" t="s">
        <v>136</v>
      </c>
      <c r="B16" t="str">
        <f t="shared" si="0"/>
        <v>HO</v>
      </c>
      <c r="C16" t="str">
        <f t="shared" si="1"/>
        <v>Honda</v>
      </c>
      <c r="D16" t="str">
        <f t="shared" si="2"/>
        <v>ODY</v>
      </c>
      <c r="E16" t="str">
        <f t="shared" si="3"/>
        <v>Odyssey</v>
      </c>
      <c r="F16" t="str">
        <f t="shared" si="4"/>
        <v>07</v>
      </c>
      <c r="G16">
        <f t="shared" si="5"/>
        <v>16</v>
      </c>
      <c r="H16" s="33">
        <v>50854.1</v>
      </c>
      <c r="I16" s="33">
        <f t="shared" si="6"/>
        <v>3178.3812499999999</v>
      </c>
      <c r="J16" t="s">
        <v>112</v>
      </c>
      <c r="K16" t="s">
        <v>135</v>
      </c>
      <c r="L16">
        <v>100000</v>
      </c>
      <c r="M16" t="str">
        <f t="shared" si="7"/>
        <v>Yes</v>
      </c>
      <c r="N16" t="str">
        <f t="shared" si="8"/>
        <v>HO07ODYBLA038</v>
      </c>
    </row>
    <row r="17" spans="1:14" x14ac:dyDescent="0.2">
      <c r="A17" t="s">
        <v>145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01</v>
      </c>
      <c r="G17">
        <f t="shared" si="5"/>
        <v>22</v>
      </c>
      <c r="H17" s="33">
        <v>69891.899999999994</v>
      </c>
      <c r="I17" s="33">
        <f t="shared" si="6"/>
        <v>3176.9045454545453</v>
      </c>
      <c r="J17" t="s">
        <v>109</v>
      </c>
      <c r="K17" t="s">
        <v>21</v>
      </c>
      <c r="L17">
        <v>75000</v>
      </c>
      <c r="M17" t="str">
        <f t="shared" si="7"/>
        <v>Yes</v>
      </c>
      <c r="N17" t="str">
        <f t="shared" si="8"/>
        <v>HO01CIVBLU031</v>
      </c>
    </row>
    <row r="18" spans="1:14" x14ac:dyDescent="0.2">
      <c r="A18" t="s">
        <v>226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 s="33">
        <v>68658.899999999994</v>
      </c>
      <c r="I18" s="33">
        <f t="shared" si="6"/>
        <v>3120.8590909090908</v>
      </c>
      <c r="J18" t="s">
        <v>112</v>
      </c>
      <c r="K18" t="s">
        <v>10</v>
      </c>
      <c r="L18">
        <v>100000</v>
      </c>
      <c r="M18" t="str">
        <f t="shared" si="7"/>
        <v>Yes</v>
      </c>
      <c r="N18" t="str">
        <f t="shared" si="8"/>
        <v>HO01ODYBLA040</v>
      </c>
    </row>
    <row r="19" spans="1:14" x14ac:dyDescent="0.2">
      <c r="A19" t="s">
        <v>170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17</v>
      </c>
      <c r="H19" s="33">
        <v>52229.5</v>
      </c>
      <c r="I19" s="33">
        <f t="shared" si="6"/>
        <v>3072.3235294117649</v>
      </c>
      <c r="J19" t="s">
        <v>125</v>
      </c>
      <c r="K19" t="s">
        <v>141</v>
      </c>
      <c r="L19">
        <v>75000</v>
      </c>
      <c r="M19" t="str">
        <f t="shared" si="7"/>
        <v>Yes</v>
      </c>
      <c r="N19" t="str">
        <f t="shared" si="8"/>
        <v>FD06FCSGRE007</v>
      </c>
    </row>
    <row r="20" spans="1:14" x14ac:dyDescent="0.2">
      <c r="A20" t="s">
        <v>152</v>
      </c>
      <c r="B20" t="str">
        <f t="shared" si="0"/>
        <v>TY</v>
      </c>
      <c r="C20" t="str">
        <f t="shared" si="1"/>
        <v>Toyota</v>
      </c>
      <c r="D20" t="str">
        <f t="shared" si="2"/>
        <v>COR</v>
      </c>
      <c r="E20" t="str">
        <f t="shared" si="3"/>
        <v>Corola</v>
      </c>
      <c r="F20" t="str">
        <f t="shared" si="4"/>
        <v>02</v>
      </c>
      <c r="G20">
        <f t="shared" si="5"/>
        <v>21</v>
      </c>
      <c r="H20" s="33">
        <v>64467.4</v>
      </c>
      <c r="I20" s="33">
        <f t="shared" si="6"/>
        <v>3069.8761904761905</v>
      </c>
      <c r="J20" t="s">
        <v>119</v>
      </c>
      <c r="K20" t="s">
        <v>129</v>
      </c>
      <c r="L20">
        <v>100000</v>
      </c>
      <c r="M20" t="str">
        <f t="shared" si="7"/>
        <v>Yes</v>
      </c>
      <c r="N20" t="str">
        <f t="shared" si="8"/>
        <v>TY02CORRED025</v>
      </c>
    </row>
    <row r="21" spans="1:14" x14ac:dyDescent="0.2">
      <c r="A21" t="s">
        <v>173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 s="33">
        <v>44946.5</v>
      </c>
      <c r="I21" s="33">
        <f t="shared" si="6"/>
        <v>2996.4333333333334</v>
      </c>
      <c r="J21" t="s">
        <v>125</v>
      </c>
      <c r="K21" t="s">
        <v>141</v>
      </c>
      <c r="L21">
        <v>50000</v>
      </c>
      <c r="M21" t="str">
        <f t="shared" si="7"/>
        <v>Yes</v>
      </c>
      <c r="N21" t="str">
        <f t="shared" si="8"/>
        <v>FD08MTGGRE003</v>
      </c>
    </row>
    <row r="22" spans="1:14" x14ac:dyDescent="0.2">
      <c r="A22" t="s">
        <v>134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 s="33">
        <v>42504.6</v>
      </c>
      <c r="I22" s="33">
        <f t="shared" si="6"/>
        <v>2833.64</v>
      </c>
      <c r="J22" t="s">
        <v>121</v>
      </c>
      <c r="K22" t="s">
        <v>133</v>
      </c>
      <c r="L22">
        <v>100000</v>
      </c>
      <c r="M22" t="str">
        <f t="shared" si="7"/>
        <v>Yes</v>
      </c>
      <c r="N22" t="str">
        <f t="shared" si="8"/>
        <v>HO08ODYWHI039</v>
      </c>
    </row>
    <row r="23" spans="1:14" x14ac:dyDescent="0.2">
      <c r="A23" t="s">
        <v>120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 s="33">
        <v>52699.4</v>
      </c>
      <c r="I23" s="33">
        <f t="shared" si="6"/>
        <v>2773.6526315789474</v>
      </c>
      <c r="J23" t="s">
        <v>119</v>
      </c>
      <c r="K23" t="s">
        <v>118</v>
      </c>
      <c r="L23">
        <v>75000</v>
      </c>
      <c r="M23" t="str">
        <f t="shared" si="7"/>
        <v>Yes</v>
      </c>
      <c r="N23" t="str">
        <f t="shared" si="8"/>
        <v>CR04CARRED048</v>
      </c>
    </row>
    <row r="24" spans="1:14" x14ac:dyDescent="0.2">
      <c r="A24" t="s">
        <v>168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13</v>
      </c>
      <c r="G24">
        <f t="shared" si="5"/>
        <v>10</v>
      </c>
      <c r="H24" s="33">
        <v>27637.1</v>
      </c>
      <c r="I24" s="33">
        <f t="shared" si="6"/>
        <v>2763.71</v>
      </c>
      <c r="J24" t="s">
        <v>112</v>
      </c>
      <c r="K24" t="s">
        <v>10</v>
      </c>
      <c r="L24">
        <v>75000</v>
      </c>
      <c r="M24" t="str">
        <f t="shared" si="7"/>
        <v>Yes</v>
      </c>
      <c r="N24" t="str">
        <f t="shared" si="8"/>
        <v>FD13FCSBLA009</v>
      </c>
    </row>
    <row r="25" spans="1:14" x14ac:dyDescent="0.2">
      <c r="A25" t="s">
        <v>167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 s="33">
        <v>27534.799999999999</v>
      </c>
      <c r="I25" s="33">
        <f t="shared" si="6"/>
        <v>2753.48</v>
      </c>
      <c r="J25" t="s">
        <v>121</v>
      </c>
      <c r="K25" t="s">
        <v>111</v>
      </c>
      <c r="L25">
        <v>75000</v>
      </c>
      <c r="M25" t="str">
        <f t="shared" si="7"/>
        <v>Yes</v>
      </c>
      <c r="N25" t="str">
        <f t="shared" si="8"/>
        <v>FD13FCSWHI010</v>
      </c>
    </row>
    <row r="26" spans="1:14" x14ac:dyDescent="0.2">
      <c r="A26" t="s">
        <v>227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06</v>
      </c>
      <c r="G26">
        <f t="shared" si="5"/>
        <v>17</v>
      </c>
      <c r="H26" s="33">
        <v>46311.4</v>
      </c>
      <c r="I26" s="33">
        <f t="shared" si="6"/>
        <v>2724.2000000000003</v>
      </c>
      <c r="J26" t="s">
        <v>125</v>
      </c>
      <c r="K26" t="s">
        <v>108</v>
      </c>
      <c r="L26">
        <v>75000</v>
      </c>
      <c r="M26" t="str">
        <f t="shared" si="7"/>
        <v>Yes</v>
      </c>
      <c r="N26" t="str">
        <f t="shared" si="8"/>
        <v>FD06FCSGRE006</v>
      </c>
    </row>
    <row r="27" spans="1:14" x14ac:dyDescent="0.2">
      <c r="A27" t="s">
        <v>149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 s="33">
        <v>29601.9</v>
      </c>
      <c r="I27" s="33">
        <f t="shared" si="6"/>
        <v>2691.0818181818181</v>
      </c>
      <c r="J27" t="s">
        <v>112</v>
      </c>
      <c r="K27" t="s">
        <v>148</v>
      </c>
      <c r="L27">
        <v>100000</v>
      </c>
      <c r="M27" t="str">
        <f t="shared" si="7"/>
        <v>Yes</v>
      </c>
      <c r="N27" t="str">
        <f t="shared" si="8"/>
        <v>TY12CORBLA028</v>
      </c>
    </row>
    <row r="28" spans="1:14" x14ac:dyDescent="0.2">
      <c r="A28" t="s">
        <v>174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 s="33">
        <v>44974.8</v>
      </c>
      <c r="I28" s="33">
        <f t="shared" si="6"/>
        <v>2645.5764705882357</v>
      </c>
      <c r="J28" t="s">
        <v>121</v>
      </c>
      <c r="K28" t="s">
        <v>114</v>
      </c>
      <c r="L28">
        <v>50000</v>
      </c>
      <c r="M28" t="str">
        <f t="shared" si="7"/>
        <v>Yes</v>
      </c>
      <c r="N28" t="str">
        <f t="shared" si="8"/>
        <v>FD06MTGWHI002</v>
      </c>
    </row>
    <row r="29" spans="1:14" x14ac:dyDescent="0.2">
      <c r="A29" t="s">
        <v>130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 s="33">
        <v>42074.2</v>
      </c>
      <c r="I29" s="33">
        <f t="shared" si="6"/>
        <v>2629.6374999999998</v>
      </c>
      <c r="J29" t="s">
        <v>125</v>
      </c>
      <c r="K29" t="s">
        <v>129</v>
      </c>
      <c r="L29">
        <v>75000</v>
      </c>
      <c r="M29" t="str">
        <f t="shared" si="7"/>
        <v>Yes</v>
      </c>
      <c r="N29" t="str">
        <f t="shared" si="8"/>
        <v>CR07PTCGRE043</v>
      </c>
    </row>
    <row r="30" spans="1:14" x14ac:dyDescent="0.2">
      <c r="A30" t="s">
        <v>143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 s="33">
        <v>33477.199999999997</v>
      </c>
      <c r="I30" s="33">
        <f t="shared" si="6"/>
        <v>2575.1692307692306</v>
      </c>
      <c r="J30" t="s">
        <v>112</v>
      </c>
      <c r="K30" t="s">
        <v>135</v>
      </c>
      <c r="L30">
        <v>75000</v>
      </c>
      <c r="M30" t="str">
        <f t="shared" si="7"/>
        <v>Yes</v>
      </c>
      <c r="N30" t="str">
        <f t="shared" si="8"/>
        <v>HO10CIVBLA033</v>
      </c>
    </row>
    <row r="31" spans="1:14" x14ac:dyDescent="0.2">
      <c r="A31" t="s">
        <v>142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 s="33">
        <v>30555.3</v>
      </c>
      <c r="I31" s="33">
        <f t="shared" si="6"/>
        <v>2546.2750000000001</v>
      </c>
      <c r="J31" t="s">
        <v>112</v>
      </c>
      <c r="K31" t="s">
        <v>141</v>
      </c>
      <c r="L31">
        <v>75000</v>
      </c>
      <c r="M31" t="str">
        <f t="shared" si="7"/>
        <v>Yes</v>
      </c>
      <c r="N31" t="str">
        <f t="shared" si="8"/>
        <v>HO11CIVBLA034</v>
      </c>
    </row>
    <row r="32" spans="1:14" x14ac:dyDescent="0.2">
      <c r="A32" t="s">
        <v>169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 s="33">
        <v>35137</v>
      </c>
      <c r="I32" s="33">
        <f t="shared" si="6"/>
        <v>2509.7857142857142</v>
      </c>
      <c r="J32" t="s">
        <v>112</v>
      </c>
      <c r="K32" t="s">
        <v>137</v>
      </c>
      <c r="L32">
        <v>75000</v>
      </c>
      <c r="M32" t="str">
        <f t="shared" si="7"/>
        <v>Yes</v>
      </c>
      <c r="N32" t="str">
        <f t="shared" si="8"/>
        <v>FD09FCSBLA008</v>
      </c>
    </row>
    <row r="33" spans="1:14" x14ac:dyDescent="0.2">
      <c r="A33" t="s">
        <v>172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 s="33">
        <v>37558.800000000003</v>
      </c>
      <c r="I33" s="33">
        <f t="shared" si="6"/>
        <v>2503.92</v>
      </c>
      <c r="J33" t="s">
        <v>112</v>
      </c>
      <c r="K33" t="s">
        <v>21</v>
      </c>
      <c r="L33">
        <v>50000</v>
      </c>
      <c r="M33" t="str">
        <f t="shared" si="7"/>
        <v>Yes</v>
      </c>
      <c r="N33" t="str">
        <f t="shared" si="8"/>
        <v>FD08MTGBLA004</v>
      </c>
    </row>
    <row r="34" spans="1:14" x14ac:dyDescent="0.2">
      <c r="A34" t="s">
        <v>171</v>
      </c>
      <c r="B34" t="str">
        <f t="shared" ref="B34:B65" si="9">LEFT(A34,2)</f>
        <v>FD</v>
      </c>
      <c r="C34" t="str">
        <f t="shared" ref="C34:C65" si="10">VLOOKUP(B34,$A$59:$B$64,2)</f>
        <v>Ford</v>
      </c>
      <c r="D34" t="str">
        <f t="shared" ref="D34:D53" si="11">MID(A34,5,3)</f>
        <v>MTG</v>
      </c>
      <c r="E34" t="str">
        <f t="shared" ref="E34:E65" si="12">VLOOKUP(D34,$D$59:$E$69,2)</f>
        <v>Mustang</v>
      </c>
      <c r="F34" t="str">
        <f t="shared" ref="F34:F53" si="13">MID(A34,3,2)</f>
        <v>08</v>
      </c>
      <c r="G34">
        <f t="shared" ref="G34:G65" si="14">IF(23-F34&lt;0,100-F34+23,23-F34)</f>
        <v>15</v>
      </c>
      <c r="H34" s="33">
        <v>36438.5</v>
      </c>
      <c r="I34" s="33">
        <f t="shared" ref="I34:I65" si="15">H34/G34</f>
        <v>2429.2333333333331</v>
      </c>
      <c r="J34" t="s">
        <v>121</v>
      </c>
      <c r="K34" t="s">
        <v>10</v>
      </c>
      <c r="L34">
        <v>50000</v>
      </c>
      <c r="M34" t="str">
        <f t="shared" ref="M34:M65" si="16">IF(H34&lt;=L34, "Yes", "No")</f>
        <v>Yes</v>
      </c>
      <c r="N34" t="str">
        <f t="shared" ref="N34:N53" si="17">_xlfn.CONCAT(B34,F34,D34,UPPER(LEFT(J34,3)),RIGHT(A34,3))</f>
        <v>FD08MTGWHI005</v>
      </c>
    </row>
    <row r="35" spans="1:14" x14ac:dyDescent="0.2">
      <c r="A35" t="s">
        <v>117</v>
      </c>
      <c r="B35" t="str">
        <f t="shared" si="9"/>
        <v>HY</v>
      </c>
      <c r="C35" t="str">
        <f t="shared" si="10"/>
        <v>Hyundai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 s="33">
        <v>29102.3</v>
      </c>
      <c r="I35" s="33">
        <f t="shared" si="15"/>
        <v>2425.1916666666666</v>
      </c>
      <c r="J35" t="s">
        <v>112</v>
      </c>
      <c r="K35" t="s">
        <v>116</v>
      </c>
      <c r="L35">
        <v>100000</v>
      </c>
      <c r="M35" t="str">
        <f t="shared" si="16"/>
        <v>Yes</v>
      </c>
      <c r="N35" t="str">
        <f t="shared" si="17"/>
        <v>HY11ELABLA049</v>
      </c>
    </row>
    <row r="36" spans="1:14" x14ac:dyDescent="0.2">
      <c r="A36" t="s">
        <v>160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 s="33">
        <v>31144.400000000001</v>
      </c>
      <c r="I36" s="33">
        <f t="shared" si="15"/>
        <v>2395.7230769230769</v>
      </c>
      <c r="J36" t="s">
        <v>112</v>
      </c>
      <c r="K36" t="s">
        <v>124</v>
      </c>
      <c r="L36">
        <v>100000</v>
      </c>
      <c r="M36" t="str">
        <f t="shared" si="16"/>
        <v>Yes</v>
      </c>
      <c r="N36" t="str">
        <f t="shared" si="17"/>
        <v>GM10SLVBLA017</v>
      </c>
    </row>
    <row r="37" spans="1:14" x14ac:dyDescent="0.2">
      <c r="A37" t="s">
        <v>175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 s="33">
        <v>40326.800000000003</v>
      </c>
      <c r="I37" s="33">
        <f t="shared" si="15"/>
        <v>2372.1647058823532</v>
      </c>
      <c r="J37" t="s">
        <v>112</v>
      </c>
      <c r="K37" t="s">
        <v>10</v>
      </c>
      <c r="L37">
        <v>50000</v>
      </c>
      <c r="M37" t="str">
        <f t="shared" si="16"/>
        <v>Yes</v>
      </c>
      <c r="N37" t="str">
        <f t="shared" si="17"/>
        <v>FD06MTGBLA001</v>
      </c>
    </row>
    <row r="38" spans="1:14" x14ac:dyDescent="0.2">
      <c r="A38" t="s">
        <v>128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12</v>
      </c>
      <c r="H38" s="33">
        <v>27394.2</v>
      </c>
      <c r="I38" s="33">
        <f t="shared" si="15"/>
        <v>2282.85</v>
      </c>
      <c r="J38" t="s">
        <v>112</v>
      </c>
      <c r="K38" t="s">
        <v>127</v>
      </c>
      <c r="L38">
        <v>75000</v>
      </c>
      <c r="M38" t="str">
        <f t="shared" si="16"/>
        <v>Yes</v>
      </c>
      <c r="N38" t="str">
        <f t="shared" si="17"/>
        <v>CR11PTCBLA044</v>
      </c>
    </row>
    <row r="39" spans="1:14" x14ac:dyDescent="0.2">
      <c r="A39" t="s">
        <v>164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 s="33">
        <v>22521.599999999999</v>
      </c>
      <c r="I39" s="33">
        <f t="shared" si="15"/>
        <v>2252.16</v>
      </c>
      <c r="J39" t="s">
        <v>112</v>
      </c>
      <c r="K39" t="s">
        <v>127</v>
      </c>
      <c r="L39">
        <v>75000</v>
      </c>
      <c r="M39" t="str">
        <f t="shared" si="16"/>
        <v>Yes</v>
      </c>
      <c r="N39" t="str">
        <f t="shared" si="17"/>
        <v>FD13FCSBLA012</v>
      </c>
    </row>
    <row r="40" spans="1:14" x14ac:dyDescent="0.2">
      <c r="A40" t="s">
        <v>140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 s="33">
        <v>24513.200000000001</v>
      </c>
      <c r="I40" s="33">
        <f t="shared" si="15"/>
        <v>2228.4727272727273</v>
      </c>
      <c r="J40" t="s">
        <v>112</v>
      </c>
      <c r="K40" t="s">
        <v>124</v>
      </c>
      <c r="L40">
        <v>75000</v>
      </c>
      <c r="M40" t="str">
        <f t="shared" si="16"/>
        <v>Yes</v>
      </c>
      <c r="N40" t="str">
        <f t="shared" si="17"/>
        <v>HO12CIVBLA035</v>
      </c>
    </row>
    <row r="41" spans="1:14" x14ac:dyDescent="0.2">
      <c r="A41" t="s">
        <v>110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 s="33">
        <v>22188.5</v>
      </c>
      <c r="I41" s="33">
        <f t="shared" si="15"/>
        <v>2218.85</v>
      </c>
      <c r="J41" t="s">
        <v>109</v>
      </c>
      <c r="K41" t="s">
        <v>108</v>
      </c>
      <c r="L41">
        <v>100000</v>
      </c>
      <c r="M41" t="str">
        <f t="shared" si="16"/>
        <v>Yes</v>
      </c>
      <c r="N41" t="str">
        <f t="shared" si="17"/>
        <v>HY13ELABLU052</v>
      </c>
    </row>
    <row r="42" spans="1:14" x14ac:dyDescent="0.2">
      <c r="A42" t="s">
        <v>228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 s="33">
        <v>28464.799999999999</v>
      </c>
      <c r="I42" s="33">
        <f t="shared" si="15"/>
        <v>2033.2</v>
      </c>
      <c r="J42" t="s">
        <v>121</v>
      </c>
      <c r="K42" t="s">
        <v>148</v>
      </c>
      <c r="L42">
        <v>100000</v>
      </c>
      <c r="M42" t="str">
        <f t="shared" si="16"/>
        <v>Yes</v>
      </c>
      <c r="N42" t="str">
        <f t="shared" si="17"/>
        <v>GM09CMRWHI014</v>
      </c>
    </row>
    <row r="43" spans="1:14" x14ac:dyDescent="0.2">
      <c r="A43" t="s">
        <v>115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 s="33">
        <v>22282</v>
      </c>
      <c r="I43" s="33">
        <f t="shared" si="15"/>
        <v>2025.6363636363637</v>
      </c>
      <c r="J43" t="s">
        <v>109</v>
      </c>
      <c r="K43" t="s">
        <v>114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 x14ac:dyDescent="0.2">
      <c r="A44" t="s">
        <v>113</v>
      </c>
      <c r="B44" t="str">
        <f t="shared" si="9"/>
        <v>HY</v>
      </c>
      <c r="C44" t="str">
        <f t="shared" si="10"/>
        <v>Hyundai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 s="33">
        <v>20223.900000000001</v>
      </c>
      <c r="I44" s="33">
        <f t="shared" si="15"/>
        <v>2022.39</v>
      </c>
      <c r="J44" t="s">
        <v>112</v>
      </c>
      <c r="K44" t="s">
        <v>111</v>
      </c>
      <c r="L44">
        <v>100000</v>
      </c>
      <c r="M44" t="str">
        <f t="shared" si="16"/>
        <v>Yes</v>
      </c>
      <c r="N44" t="str">
        <f t="shared" si="17"/>
        <v>HY13ELABLA051</v>
      </c>
    </row>
    <row r="45" spans="1:14" x14ac:dyDescent="0.2">
      <c r="A45" t="s">
        <v>147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11</v>
      </c>
      <c r="H45" s="33">
        <v>22128.2</v>
      </c>
      <c r="I45" s="33">
        <f t="shared" si="15"/>
        <v>2011.6545454545455</v>
      </c>
      <c r="J45" t="s">
        <v>109</v>
      </c>
      <c r="K45" t="s">
        <v>138</v>
      </c>
      <c r="L45">
        <v>100000</v>
      </c>
      <c r="M45" t="str">
        <f t="shared" si="16"/>
        <v>Yes</v>
      </c>
      <c r="N45" t="str">
        <f t="shared" si="17"/>
        <v>TY12CAMBLU029</v>
      </c>
    </row>
    <row r="46" spans="1:14" x14ac:dyDescent="0.2">
      <c r="A46" t="s">
        <v>150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 s="33">
        <v>17556.3</v>
      </c>
      <c r="I46" s="33">
        <f t="shared" si="15"/>
        <v>1950.6999999999998</v>
      </c>
      <c r="J46" t="s">
        <v>109</v>
      </c>
      <c r="K46" t="s">
        <v>111</v>
      </c>
      <c r="L46">
        <v>100000</v>
      </c>
      <c r="M46" t="str">
        <f t="shared" si="16"/>
        <v>Yes</v>
      </c>
      <c r="N46" t="str">
        <f t="shared" si="17"/>
        <v>TY14CORBLU027</v>
      </c>
    </row>
    <row r="47" spans="1:14" x14ac:dyDescent="0.2">
      <c r="A47" t="s">
        <v>162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 s="33">
        <v>19421.099999999999</v>
      </c>
      <c r="I47" s="33">
        <f t="shared" si="15"/>
        <v>1765.5545454545454</v>
      </c>
      <c r="J47" t="s">
        <v>112</v>
      </c>
      <c r="K47" t="s">
        <v>118</v>
      </c>
      <c r="L47">
        <v>100000</v>
      </c>
      <c r="M47" t="str">
        <f t="shared" si="16"/>
        <v>Yes</v>
      </c>
      <c r="N47" t="str">
        <f t="shared" si="17"/>
        <v>GM12CMRBLA015</v>
      </c>
    </row>
    <row r="48" spans="1:14" x14ac:dyDescent="0.2">
      <c r="A48" t="s">
        <v>166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 s="33">
        <v>19341.7</v>
      </c>
      <c r="I48" s="33">
        <f t="shared" si="15"/>
        <v>1758.3363636363638</v>
      </c>
      <c r="J48" t="s">
        <v>121</v>
      </c>
      <c r="K48" t="s">
        <v>165</v>
      </c>
      <c r="L48">
        <v>75000</v>
      </c>
      <c r="M48" t="str">
        <f t="shared" si="16"/>
        <v>Yes</v>
      </c>
      <c r="N48" t="str">
        <f t="shared" si="17"/>
        <v>FD12FCSWHI011</v>
      </c>
    </row>
    <row r="49" spans="1:14" x14ac:dyDescent="0.2">
      <c r="A49" t="s">
        <v>144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 s="33">
        <v>22573</v>
      </c>
      <c r="I49" s="33">
        <f t="shared" si="15"/>
        <v>1736.3846153846155</v>
      </c>
      <c r="J49" t="s">
        <v>109</v>
      </c>
      <c r="K49" t="s">
        <v>116</v>
      </c>
      <c r="L49">
        <v>75000</v>
      </c>
      <c r="M49" t="str">
        <f t="shared" si="16"/>
        <v>Yes</v>
      </c>
      <c r="N49" t="str">
        <f t="shared" si="17"/>
        <v>HO10CIVBLU032</v>
      </c>
    </row>
    <row r="50" spans="1:14" x14ac:dyDescent="0.2">
      <c r="A50" t="s">
        <v>161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 s="33">
        <v>14289.6</v>
      </c>
      <c r="I50" s="33">
        <f t="shared" si="15"/>
        <v>1587.7333333333333</v>
      </c>
      <c r="J50" t="s">
        <v>121</v>
      </c>
      <c r="K50" t="s">
        <v>116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 x14ac:dyDescent="0.2">
      <c r="A51" t="s">
        <v>139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10</v>
      </c>
      <c r="H51" s="33">
        <v>13867.6</v>
      </c>
      <c r="I51" s="33">
        <f t="shared" si="15"/>
        <v>1386.76</v>
      </c>
      <c r="J51" t="s">
        <v>112</v>
      </c>
      <c r="K51" t="s">
        <v>138</v>
      </c>
      <c r="L51">
        <v>75000</v>
      </c>
      <c r="M51" t="str">
        <f t="shared" si="16"/>
        <v>Yes</v>
      </c>
      <c r="N51" t="str">
        <f t="shared" si="17"/>
        <v>HO13CIVBLA036</v>
      </c>
    </row>
    <row r="52" spans="1:14" x14ac:dyDescent="0.2">
      <c r="A52" t="s">
        <v>163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10</v>
      </c>
      <c r="H52" s="33">
        <v>13682.9</v>
      </c>
      <c r="I52" s="33">
        <f t="shared" si="15"/>
        <v>1368.29</v>
      </c>
      <c r="J52" t="s">
        <v>112</v>
      </c>
      <c r="K52" t="s">
        <v>133</v>
      </c>
      <c r="L52">
        <v>75000</v>
      </c>
      <c r="M52" t="str">
        <f t="shared" si="16"/>
        <v>Yes</v>
      </c>
      <c r="N52" t="str">
        <f t="shared" si="17"/>
        <v>FD13FCSBLA013</v>
      </c>
    </row>
    <row r="53" spans="1:14" x14ac:dyDescent="0.2">
      <c r="A53" t="s">
        <v>132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 s="33">
        <v>3708.1</v>
      </c>
      <c r="I53" s="33">
        <f t="shared" si="15"/>
        <v>412.01111111111112</v>
      </c>
      <c r="J53" t="s">
        <v>112</v>
      </c>
      <c r="K53" t="s">
        <v>114</v>
      </c>
      <c r="L53">
        <v>100000</v>
      </c>
      <c r="M53" t="str">
        <f t="shared" si="16"/>
        <v>Yes</v>
      </c>
      <c r="N53" t="str">
        <f t="shared" si="17"/>
        <v>HO14ODYBLA041</v>
      </c>
    </row>
    <row r="56" spans="1:14" x14ac:dyDescent="0.2">
      <c r="A56" s="25" t="s">
        <v>225</v>
      </c>
      <c r="B56" s="25"/>
      <c r="C56" s="25"/>
      <c r="D56" s="25"/>
      <c r="E56" s="25"/>
    </row>
    <row r="58" spans="1:14" x14ac:dyDescent="0.2">
      <c r="A58" s="25" t="s">
        <v>188</v>
      </c>
      <c r="B58" s="25" t="s">
        <v>202</v>
      </c>
      <c r="D58" s="25" t="s">
        <v>186</v>
      </c>
      <c r="E58" s="25" t="s">
        <v>202</v>
      </c>
    </row>
    <row r="59" spans="1:14" x14ac:dyDescent="0.2">
      <c r="A59" t="s">
        <v>190</v>
      </c>
      <c r="B59" t="s">
        <v>196</v>
      </c>
      <c r="D59" t="s">
        <v>205</v>
      </c>
      <c r="E59" t="s">
        <v>222</v>
      </c>
    </row>
    <row r="60" spans="1:14" x14ac:dyDescent="0.2">
      <c r="A60" t="s">
        <v>195</v>
      </c>
      <c r="B60" t="s">
        <v>201</v>
      </c>
      <c r="D60" t="s">
        <v>210</v>
      </c>
      <c r="E60" t="s">
        <v>215</v>
      </c>
    </row>
    <row r="61" spans="1:14" x14ac:dyDescent="0.2">
      <c r="A61" t="s">
        <v>194</v>
      </c>
      <c r="B61" t="s">
        <v>200</v>
      </c>
      <c r="D61" t="s">
        <v>206</v>
      </c>
      <c r="E61" t="s">
        <v>211</v>
      </c>
    </row>
    <row r="62" spans="1:14" x14ac:dyDescent="0.2">
      <c r="A62" t="s">
        <v>193</v>
      </c>
      <c r="B62" t="s">
        <v>199</v>
      </c>
      <c r="D62" t="s">
        <v>223</v>
      </c>
      <c r="E62" t="s">
        <v>224</v>
      </c>
    </row>
    <row r="63" spans="1:14" x14ac:dyDescent="0.2">
      <c r="A63" t="s">
        <v>191</v>
      </c>
      <c r="B63" t="s">
        <v>197</v>
      </c>
      <c r="D63" t="s">
        <v>207</v>
      </c>
      <c r="E63" t="s">
        <v>212</v>
      </c>
    </row>
    <row r="64" spans="1:14" x14ac:dyDescent="0.2">
      <c r="A64" t="s">
        <v>192</v>
      </c>
      <c r="B64" t="s">
        <v>198</v>
      </c>
      <c r="D64" t="s">
        <v>209</v>
      </c>
      <c r="E64" t="s">
        <v>214</v>
      </c>
    </row>
    <row r="65" spans="4:5" x14ac:dyDescent="0.2">
      <c r="D65" t="s">
        <v>208</v>
      </c>
      <c r="E65" t="s">
        <v>213</v>
      </c>
    </row>
    <row r="66" spans="4:5" x14ac:dyDescent="0.2">
      <c r="D66" t="s">
        <v>203</v>
      </c>
      <c r="E66" t="s">
        <v>204</v>
      </c>
    </row>
    <row r="67" spans="4:5" x14ac:dyDescent="0.2">
      <c r="D67" t="s">
        <v>216</v>
      </c>
      <c r="E67" t="s">
        <v>217</v>
      </c>
    </row>
    <row r="68" spans="4:5" x14ac:dyDescent="0.2">
      <c r="D68" t="s">
        <v>218</v>
      </c>
      <c r="E68" t="s">
        <v>219</v>
      </c>
    </row>
    <row r="69" spans="4:5" x14ac:dyDescent="0.2">
      <c r="D69" t="s">
        <v>220</v>
      </c>
      <c r="E69" t="s">
        <v>221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53">
    <cfRule type="cellIs" dxfId="0" priority="4" operator="equal">
      <formula>"No"</formula>
    </cfRule>
  </conditionalFormatting>
  <pageMargins left="0.75" right="0.75" top="1" bottom="1" header="0.5" footer="0.5"/>
  <pageSetup scale="39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2B5-980A-7843-9C03-8B1950916A6A}">
  <sheetPr>
    <pageSetUpPr fitToPage="1"/>
  </sheetPr>
  <dimension ref="A1:D27"/>
  <sheetViews>
    <sheetView workbookViewId="0">
      <selection activeCell="A4" sqref="A4"/>
    </sheetView>
  </sheetViews>
  <sheetFormatPr baseColWidth="10" defaultRowHeight="16" x14ac:dyDescent="0.2"/>
  <cols>
    <col min="1" max="2" width="13" bestFit="1" customWidth="1"/>
  </cols>
  <sheetData>
    <row r="1" spans="1:2" x14ac:dyDescent="0.2">
      <c r="A1" t="s">
        <v>58</v>
      </c>
    </row>
    <row r="3" spans="1:2" x14ac:dyDescent="0.2">
      <c r="A3" s="30" t="s">
        <v>179</v>
      </c>
      <c r="B3" t="s">
        <v>232</v>
      </c>
    </row>
    <row r="4" spans="1:2" x14ac:dyDescent="0.2">
      <c r="A4" s="31" t="s">
        <v>165</v>
      </c>
      <c r="B4" s="34">
        <v>19341.7</v>
      </c>
    </row>
    <row r="5" spans="1:2" x14ac:dyDescent="0.2">
      <c r="A5" s="31" t="s">
        <v>111</v>
      </c>
      <c r="B5" s="34">
        <v>65315</v>
      </c>
    </row>
    <row r="6" spans="1:2" x14ac:dyDescent="0.2">
      <c r="A6" s="31" t="s">
        <v>116</v>
      </c>
      <c r="B6" s="34">
        <v>65964.899999999994</v>
      </c>
    </row>
    <row r="7" spans="1:2" x14ac:dyDescent="0.2">
      <c r="A7" s="31" t="s">
        <v>114</v>
      </c>
      <c r="B7" s="34">
        <v>70964.899999999994</v>
      </c>
    </row>
    <row r="8" spans="1:2" x14ac:dyDescent="0.2">
      <c r="A8" s="31" t="s">
        <v>141</v>
      </c>
      <c r="B8" s="34">
        <v>127731.3</v>
      </c>
    </row>
    <row r="9" spans="1:2" x14ac:dyDescent="0.2">
      <c r="A9" s="31" t="s">
        <v>127</v>
      </c>
      <c r="B9" s="34">
        <v>130601.59999999999</v>
      </c>
    </row>
    <row r="10" spans="1:2" x14ac:dyDescent="0.2">
      <c r="A10" s="31" t="s">
        <v>124</v>
      </c>
      <c r="B10" s="34">
        <v>135078.20000000001</v>
      </c>
    </row>
    <row r="11" spans="1:2" x14ac:dyDescent="0.2">
      <c r="A11" s="31" t="s">
        <v>133</v>
      </c>
      <c r="B11" s="34">
        <v>138561.5</v>
      </c>
    </row>
    <row r="12" spans="1:2" x14ac:dyDescent="0.2">
      <c r="A12" s="31" t="s">
        <v>148</v>
      </c>
      <c r="B12" s="34">
        <v>141229.4</v>
      </c>
    </row>
    <row r="13" spans="1:2" x14ac:dyDescent="0.2">
      <c r="A13" s="31" t="s">
        <v>137</v>
      </c>
      <c r="B13" s="34">
        <v>143640.70000000001</v>
      </c>
    </row>
    <row r="14" spans="1:2" x14ac:dyDescent="0.2">
      <c r="A14" s="31" t="s">
        <v>118</v>
      </c>
      <c r="B14" s="34">
        <v>144647.69999999998</v>
      </c>
    </row>
    <row r="15" spans="1:2" x14ac:dyDescent="0.2">
      <c r="A15" s="31" t="s">
        <v>138</v>
      </c>
      <c r="B15" s="34">
        <v>150656.40000000002</v>
      </c>
    </row>
    <row r="16" spans="1:2" x14ac:dyDescent="0.2">
      <c r="A16" s="31" t="s">
        <v>108</v>
      </c>
      <c r="B16" s="34">
        <v>154427.9</v>
      </c>
    </row>
    <row r="17" spans="1:4" x14ac:dyDescent="0.2">
      <c r="A17" s="31" t="s">
        <v>135</v>
      </c>
      <c r="B17" s="34">
        <v>177713.9</v>
      </c>
    </row>
    <row r="18" spans="1:4" x14ac:dyDescent="0.2">
      <c r="A18" s="31" t="s">
        <v>129</v>
      </c>
      <c r="B18" s="34">
        <v>179986</v>
      </c>
    </row>
    <row r="19" spans="1:4" x14ac:dyDescent="0.2">
      <c r="A19" s="31" t="s">
        <v>21</v>
      </c>
      <c r="B19" s="34">
        <v>184693.8</v>
      </c>
    </row>
    <row r="20" spans="1:4" x14ac:dyDescent="0.2">
      <c r="A20" s="31" t="s">
        <v>10</v>
      </c>
      <c r="B20" s="34">
        <v>305432.40000000002</v>
      </c>
    </row>
    <row r="21" spans="1:4" x14ac:dyDescent="0.2">
      <c r="A21" s="31" t="s">
        <v>107</v>
      </c>
      <c r="B21" s="34">
        <v>2335987.2999999998</v>
      </c>
    </row>
    <row r="23" spans="1:4" x14ac:dyDescent="0.2">
      <c r="D23" t="s">
        <v>230</v>
      </c>
    </row>
    <row r="24" spans="1:4" x14ac:dyDescent="0.2">
      <c r="D24" t="s">
        <v>10</v>
      </c>
    </row>
    <row r="26" spans="1:4" x14ac:dyDescent="0.2">
      <c r="D26" t="s">
        <v>231</v>
      </c>
    </row>
    <row r="27" spans="1:4" x14ac:dyDescent="0.2">
      <c r="D27" t="s">
        <v>165</v>
      </c>
    </row>
  </sheetData>
  <pageMargins left="0.7" right="0.7" top="0.75" bottom="0.75" header="0.3" footer="0.3"/>
  <pageSetup scale="85" orientation="landscape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Gradebook</vt:lpstr>
      <vt:lpstr>Sales Dashboard</vt:lpstr>
      <vt:lpstr>Sales Report</vt:lpstr>
      <vt:lpstr>Car Inventory</vt:lpstr>
      <vt:lpstr>Car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Xia</dc:creator>
  <cp:lastModifiedBy>Shirley Xia</cp:lastModifiedBy>
  <cp:lastPrinted>2023-10-22T00:39:21Z</cp:lastPrinted>
  <dcterms:created xsi:type="dcterms:W3CDTF">2023-10-17T19:51:48Z</dcterms:created>
  <dcterms:modified xsi:type="dcterms:W3CDTF">2023-10-24T21:23:44Z</dcterms:modified>
</cp:coreProperties>
</file>