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admin/Documents/AudienceAttention/Resources/Resources for dissertation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1" i="1" l="1"/>
  <c r="J85" i="1"/>
  <c r="J88" i="1"/>
  <c r="J90" i="1"/>
  <c r="M90" i="1"/>
  <c r="E90" i="1"/>
  <c r="F90" i="1"/>
  <c r="G90" i="1"/>
  <c r="H90" i="1"/>
  <c r="I90" i="1"/>
  <c r="K90" i="1"/>
  <c r="L90" i="1"/>
  <c r="D90" i="1"/>
  <c r="E89" i="1"/>
  <c r="F89" i="1"/>
  <c r="G89" i="1"/>
  <c r="H89" i="1"/>
  <c r="I89" i="1"/>
  <c r="J89" i="1"/>
  <c r="K89" i="1"/>
  <c r="L89" i="1"/>
  <c r="D89" i="1"/>
  <c r="E88" i="1"/>
  <c r="F88" i="1"/>
  <c r="G88" i="1"/>
  <c r="H88" i="1"/>
  <c r="I88" i="1"/>
  <c r="K88" i="1"/>
  <c r="L88" i="1"/>
  <c r="D88" i="1"/>
  <c r="D81" i="1"/>
  <c r="D85" i="1"/>
  <c r="D87" i="1"/>
  <c r="J87" i="1"/>
  <c r="M87" i="1"/>
  <c r="D82" i="1"/>
  <c r="D84" i="1"/>
  <c r="J82" i="1"/>
  <c r="J84" i="1"/>
  <c r="M84" i="1"/>
  <c r="E75" i="1"/>
  <c r="F75" i="1"/>
  <c r="G75" i="1"/>
  <c r="H75" i="1"/>
  <c r="I75" i="1"/>
  <c r="J75" i="1"/>
  <c r="K75" i="1"/>
  <c r="L75" i="1"/>
  <c r="D75" i="1"/>
  <c r="E81" i="1"/>
  <c r="F81" i="1"/>
  <c r="G81" i="1"/>
  <c r="H81" i="1"/>
  <c r="I81" i="1"/>
  <c r="K81" i="1"/>
  <c r="L81" i="1"/>
  <c r="E82" i="1"/>
  <c r="F82" i="1"/>
  <c r="G82" i="1"/>
  <c r="H82" i="1"/>
  <c r="I82" i="1"/>
  <c r="K82" i="1"/>
  <c r="L82" i="1"/>
  <c r="D83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K84" i="1"/>
  <c r="L84" i="1"/>
  <c r="E85" i="1"/>
  <c r="F85" i="1"/>
  <c r="G85" i="1"/>
  <c r="H85" i="1"/>
  <c r="I85" i="1"/>
  <c r="K85" i="1"/>
  <c r="L85" i="1"/>
  <c r="D86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K87" i="1"/>
  <c r="L87" i="1"/>
  <c r="V68" i="1"/>
  <c r="V67" i="1"/>
  <c r="O58" i="1"/>
  <c r="P58" i="1"/>
  <c r="Q58" i="1"/>
  <c r="R58" i="1"/>
  <c r="T58" i="1"/>
  <c r="U58" i="1"/>
  <c r="U59" i="1"/>
  <c r="U60" i="1"/>
  <c r="U61" i="1"/>
  <c r="U62" i="1"/>
  <c r="U63" i="1"/>
  <c r="U64" i="1"/>
  <c r="T60" i="1"/>
  <c r="T61" i="1"/>
  <c r="T62" i="1"/>
  <c r="T63" i="1"/>
  <c r="T64" i="1"/>
  <c r="T59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O60" i="1"/>
  <c r="O61" i="1"/>
  <c r="O62" i="1"/>
  <c r="O63" i="1"/>
  <c r="O64" i="1"/>
  <c r="O59" i="1"/>
  <c r="V49" i="1"/>
  <c r="V55" i="1"/>
  <c r="V54" i="1"/>
  <c r="V53" i="1"/>
  <c r="V52" i="1"/>
  <c r="V51" i="1"/>
  <c r="V50" i="1"/>
  <c r="N13" i="1"/>
  <c r="O13" i="1"/>
  <c r="N14" i="1"/>
  <c r="P13" i="1"/>
  <c r="Q13" i="1"/>
  <c r="N15" i="1"/>
  <c r="N16" i="1"/>
  <c r="P20" i="1"/>
  <c r="P21" i="1"/>
  <c r="P22" i="1"/>
  <c r="P23" i="1"/>
  <c r="P24" i="1"/>
  <c r="P25" i="1"/>
  <c r="P26" i="1"/>
  <c r="P27" i="1"/>
  <c r="P28" i="1"/>
  <c r="P29" i="1"/>
  <c r="P30" i="1"/>
  <c r="O30" i="1"/>
  <c r="N31" i="1"/>
  <c r="F49" i="1"/>
  <c r="G49" i="1"/>
  <c r="H6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G68" i="1"/>
  <c r="H68" i="1"/>
  <c r="I69" i="1"/>
  <c r="F34" i="1"/>
  <c r="F35" i="1"/>
  <c r="F36" i="1"/>
  <c r="F37" i="1"/>
  <c r="F38" i="1"/>
  <c r="F39" i="1"/>
  <c r="F40" i="1"/>
  <c r="F41" i="1"/>
  <c r="F42" i="1"/>
  <c r="F43" i="1"/>
  <c r="F44" i="1"/>
  <c r="E44" i="1"/>
  <c r="D45" i="1"/>
  <c r="K20" i="1"/>
  <c r="K21" i="1"/>
  <c r="K22" i="1"/>
  <c r="K23" i="1"/>
  <c r="K24" i="1"/>
  <c r="K25" i="1"/>
  <c r="K26" i="1"/>
  <c r="K27" i="1"/>
  <c r="K28" i="1"/>
  <c r="K29" i="1"/>
  <c r="K30" i="1"/>
  <c r="J30" i="1"/>
  <c r="I31" i="1"/>
  <c r="F20" i="1"/>
  <c r="F21" i="1"/>
  <c r="F22" i="1"/>
  <c r="F23" i="1"/>
  <c r="F24" i="1"/>
  <c r="F25" i="1"/>
  <c r="F26" i="1"/>
  <c r="F27" i="1"/>
  <c r="F28" i="1"/>
  <c r="F29" i="1"/>
  <c r="F30" i="1"/>
  <c r="E30" i="1"/>
  <c r="D31" i="1"/>
  <c r="K3" i="1"/>
  <c r="K4" i="1"/>
  <c r="K5" i="1"/>
  <c r="K6" i="1"/>
  <c r="K7" i="1"/>
  <c r="K8" i="1"/>
  <c r="K9" i="1"/>
  <c r="K10" i="1"/>
  <c r="K11" i="1"/>
  <c r="K12" i="1"/>
  <c r="K13" i="1"/>
  <c r="J13" i="1"/>
  <c r="I14" i="1"/>
  <c r="F3" i="1"/>
  <c r="F4" i="1"/>
  <c r="F5" i="1"/>
  <c r="F6" i="1"/>
  <c r="F7" i="1"/>
  <c r="F8" i="1"/>
  <c r="F9" i="1"/>
  <c r="F10" i="1"/>
  <c r="F11" i="1"/>
  <c r="F12" i="1"/>
  <c r="F13" i="1"/>
  <c r="E13" i="1"/>
  <c r="D14" i="1"/>
</calcChain>
</file>

<file path=xl/sharedStrings.xml><?xml version="1.0" encoding="utf-8"?>
<sst xmlns="http://schemas.openxmlformats.org/spreadsheetml/2006/main" count="124" uniqueCount="74">
  <si>
    <t>Image</t>
  </si>
  <si>
    <t>Accuracy of head pose for eye gaze</t>
  </si>
  <si>
    <t>Total correct</t>
  </si>
  <si>
    <t>Accuracy of head pose estimation</t>
  </si>
  <si>
    <t>Number actually looking forward</t>
  </si>
  <si>
    <t>Number of correct face detections</t>
  </si>
  <si>
    <t>Weighted average</t>
  </si>
  <si>
    <t>Totals</t>
  </si>
  <si>
    <t>-</t>
  </si>
  <si>
    <t>Weighted Average</t>
  </si>
  <si>
    <t>Number detected looking forward</t>
  </si>
  <si>
    <t>Accuracy of detecting looking forward</t>
  </si>
  <si>
    <t>Accuracy of detecting not looking forward</t>
  </si>
  <si>
    <t>Overall average accuracy</t>
  </si>
  <si>
    <t>Number detected not looking forward</t>
  </si>
  <si>
    <t>Number actually not looking forward</t>
  </si>
  <si>
    <t>To do with head pose</t>
  </si>
  <si>
    <t>Accuracy of occlusion</t>
  </si>
  <si>
    <t>Number of correct face detections where we can analyse occlusion</t>
  </si>
  <si>
    <t xml:space="preserve">Number of correct face detections that we look at </t>
  </si>
  <si>
    <t>To do with Face detection</t>
  </si>
  <si>
    <t>Accuracy of face detection</t>
  </si>
  <si>
    <t>Number of actual faces</t>
  </si>
  <si>
    <t>To do with occlusion and posture detection</t>
  </si>
  <si>
    <t>Accuracy of posture detection</t>
  </si>
  <si>
    <t>Probably want to do these weighted as with head pose</t>
  </si>
  <si>
    <t>Movement</t>
  </si>
  <si>
    <t>Human Rank</t>
  </si>
  <si>
    <t>Computer Rank</t>
  </si>
  <si>
    <t>Image Number</t>
  </si>
  <si>
    <t>Difference</t>
  </si>
  <si>
    <t>Squared Difference</t>
  </si>
  <si>
    <t>Lighting change</t>
  </si>
  <si>
    <t>+0</t>
  </si>
  <si>
    <t>Correct Posture</t>
  </si>
  <si>
    <t>Incorrect Posture</t>
  </si>
  <si>
    <t>Correct Occlusion</t>
  </si>
  <si>
    <t>Incorrect Occlusion</t>
  </si>
  <si>
    <t>NA</t>
  </si>
  <si>
    <t>Correct Looking Forward</t>
  </si>
  <si>
    <t>Incorrect looking forward</t>
  </si>
  <si>
    <t>+30</t>
  </si>
  <si>
    <t>-60</t>
  </si>
  <si>
    <t>+60</t>
  </si>
  <si>
    <t>+90</t>
  </si>
  <si>
    <t>-90</t>
  </si>
  <si>
    <t>Total Correct Detections</t>
  </si>
  <si>
    <t>Labelling of videos</t>
  </si>
  <si>
    <t>Simon</t>
  </si>
  <si>
    <t>Joe</t>
  </si>
  <si>
    <t>Mum</t>
  </si>
  <si>
    <t>vid1short</t>
  </si>
  <si>
    <t>vid2short</t>
  </si>
  <si>
    <t>vid3short</t>
  </si>
  <si>
    <t>vid4short</t>
  </si>
  <si>
    <t>vid5short</t>
  </si>
  <si>
    <t>vid6short</t>
  </si>
  <si>
    <t>vid7short</t>
  </si>
  <si>
    <t>vid8short</t>
  </si>
  <si>
    <t>vid9short</t>
  </si>
  <si>
    <t>Labeller</t>
  </si>
  <si>
    <t>Jane</t>
  </si>
  <si>
    <t>Dad</t>
  </si>
  <si>
    <t>Average</t>
  </si>
  <si>
    <t>Calculated</t>
  </si>
  <si>
    <t>(first 6 digits)</t>
  </si>
  <si>
    <t>Label conv</t>
  </si>
  <si>
    <t>Comp conv</t>
  </si>
  <si>
    <t>With mround</t>
  </si>
  <si>
    <t>Without mround</t>
  </si>
  <si>
    <t>Calc mod</t>
  </si>
  <si>
    <t>With the mod (changing the division number), the results are much better, except for a few outliers</t>
  </si>
  <si>
    <t>pos/neg</t>
  </si>
  <si>
    <t>Correct/false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</si>
</sst>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topLeftCell="A67" workbookViewId="0">
      <selection activeCell="J77" sqref="J77"/>
    </sheetView>
  </sheetViews>
  <sheetFormatPr baseColWidth="10" defaultRowHeight="16" x14ac:dyDescent="0.2"/>
  <cols>
    <col min="1" max="16384" width="10.83203125" style="2"/>
  </cols>
  <sheetData>
    <row r="1" spans="1:17" ht="17" thickBot="1" x14ac:dyDescent="0.25"/>
    <row r="2" spans="1:17" s="1" customFormat="1" ht="32" customHeight="1" x14ac:dyDescent="0.2">
      <c r="A2" s="1" t="s">
        <v>16</v>
      </c>
      <c r="C2" s="9" t="s">
        <v>0</v>
      </c>
      <c r="D2" s="10" t="s">
        <v>1</v>
      </c>
      <c r="E2" s="10" t="s">
        <v>5</v>
      </c>
      <c r="F2" s="11" t="s">
        <v>2</v>
      </c>
      <c r="H2" s="9" t="s">
        <v>0</v>
      </c>
      <c r="I2" s="10" t="s">
        <v>3</v>
      </c>
      <c r="J2" s="10" t="s">
        <v>5</v>
      </c>
      <c r="K2" s="11" t="s">
        <v>2</v>
      </c>
      <c r="M2" s="9" t="s">
        <v>0</v>
      </c>
      <c r="N2" s="10" t="s">
        <v>10</v>
      </c>
      <c r="O2" s="10" t="s">
        <v>4</v>
      </c>
      <c r="P2" s="10" t="s">
        <v>14</v>
      </c>
      <c r="Q2" s="11" t="s">
        <v>15</v>
      </c>
    </row>
    <row r="3" spans="1:17" x14ac:dyDescent="0.2">
      <c r="C3" s="4">
        <v>1</v>
      </c>
      <c r="D3" s="3">
        <v>0</v>
      </c>
      <c r="E3" s="3">
        <v>0</v>
      </c>
      <c r="F3" s="5">
        <f>E3*D3</f>
        <v>0</v>
      </c>
      <c r="H3" s="4">
        <v>1</v>
      </c>
      <c r="I3" s="3">
        <v>0</v>
      </c>
      <c r="J3" s="3">
        <v>0</v>
      </c>
      <c r="K3" s="5">
        <f t="shared" ref="K3:K12" si="0">I3*J3</f>
        <v>0</v>
      </c>
      <c r="M3" s="4">
        <v>1</v>
      </c>
      <c r="N3" s="3">
        <v>0</v>
      </c>
      <c r="O3" s="3">
        <v>0</v>
      </c>
      <c r="P3" s="3">
        <v>0</v>
      </c>
      <c r="Q3" s="5">
        <v>0</v>
      </c>
    </row>
    <row r="4" spans="1:17" x14ac:dyDescent="0.2">
      <c r="C4" s="4">
        <v>2</v>
      </c>
      <c r="D4" s="3"/>
      <c r="E4" s="3"/>
      <c r="F4" s="5">
        <f t="shared" ref="F4:F12" si="1">E4*D4</f>
        <v>0</v>
      </c>
      <c r="H4" s="4">
        <v>2</v>
      </c>
      <c r="I4" s="3"/>
      <c r="J4" s="3"/>
      <c r="K4" s="5">
        <f t="shared" si="0"/>
        <v>0</v>
      </c>
      <c r="M4" s="4">
        <v>2</v>
      </c>
      <c r="N4" s="3"/>
      <c r="O4" s="3"/>
      <c r="P4" s="3"/>
      <c r="Q4" s="5"/>
    </row>
    <row r="5" spans="1:17" x14ac:dyDescent="0.2">
      <c r="C5" s="4">
        <v>3</v>
      </c>
      <c r="D5" s="3"/>
      <c r="E5" s="3"/>
      <c r="F5" s="5">
        <f t="shared" si="1"/>
        <v>0</v>
      </c>
      <c r="H5" s="4">
        <v>3</v>
      </c>
      <c r="I5" s="3"/>
      <c r="J5" s="3"/>
      <c r="K5" s="5">
        <f t="shared" si="0"/>
        <v>0</v>
      </c>
      <c r="M5" s="4">
        <v>3</v>
      </c>
      <c r="N5" s="3"/>
      <c r="O5" s="3"/>
      <c r="P5" s="3"/>
      <c r="Q5" s="5"/>
    </row>
    <row r="6" spans="1:17" x14ac:dyDescent="0.2">
      <c r="C6" s="4">
        <v>4</v>
      </c>
      <c r="D6" s="3"/>
      <c r="E6" s="3"/>
      <c r="F6" s="5">
        <f t="shared" si="1"/>
        <v>0</v>
      </c>
      <c r="H6" s="4">
        <v>4</v>
      </c>
      <c r="I6" s="3"/>
      <c r="J6" s="3"/>
      <c r="K6" s="5">
        <f t="shared" si="0"/>
        <v>0</v>
      </c>
      <c r="M6" s="4">
        <v>4</v>
      </c>
      <c r="N6" s="3"/>
      <c r="O6" s="3"/>
      <c r="P6" s="3"/>
      <c r="Q6" s="5"/>
    </row>
    <row r="7" spans="1:17" x14ac:dyDescent="0.2">
      <c r="C7" s="4">
        <v>5</v>
      </c>
      <c r="D7" s="3"/>
      <c r="E7" s="3"/>
      <c r="F7" s="5">
        <f t="shared" si="1"/>
        <v>0</v>
      </c>
      <c r="H7" s="4">
        <v>5</v>
      </c>
      <c r="I7" s="3"/>
      <c r="J7" s="3"/>
      <c r="K7" s="5">
        <f t="shared" si="0"/>
        <v>0</v>
      </c>
      <c r="M7" s="4">
        <v>5</v>
      </c>
      <c r="N7" s="3"/>
      <c r="O7" s="3"/>
      <c r="P7" s="3"/>
      <c r="Q7" s="5"/>
    </row>
    <row r="8" spans="1:17" x14ac:dyDescent="0.2">
      <c r="C8" s="4">
        <v>6</v>
      </c>
      <c r="D8" s="3"/>
      <c r="E8" s="3"/>
      <c r="F8" s="5">
        <f t="shared" si="1"/>
        <v>0</v>
      </c>
      <c r="H8" s="4">
        <v>6</v>
      </c>
      <c r="I8" s="3"/>
      <c r="J8" s="3"/>
      <c r="K8" s="5">
        <f t="shared" si="0"/>
        <v>0</v>
      </c>
      <c r="M8" s="4">
        <v>6</v>
      </c>
      <c r="N8" s="3"/>
      <c r="O8" s="3"/>
      <c r="P8" s="3"/>
      <c r="Q8" s="5"/>
    </row>
    <row r="9" spans="1:17" x14ac:dyDescent="0.2">
      <c r="C9" s="4">
        <v>7</v>
      </c>
      <c r="D9" s="3"/>
      <c r="E9" s="3"/>
      <c r="F9" s="5">
        <f t="shared" si="1"/>
        <v>0</v>
      </c>
      <c r="H9" s="4">
        <v>7</v>
      </c>
      <c r="I9" s="3"/>
      <c r="J9" s="3"/>
      <c r="K9" s="5">
        <f t="shared" si="0"/>
        <v>0</v>
      </c>
      <c r="M9" s="4">
        <v>7</v>
      </c>
      <c r="N9" s="3"/>
      <c r="O9" s="3"/>
      <c r="P9" s="3"/>
      <c r="Q9" s="5"/>
    </row>
    <row r="10" spans="1:17" x14ac:dyDescent="0.2">
      <c r="C10" s="4">
        <v>8</v>
      </c>
      <c r="D10" s="3"/>
      <c r="E10" s="3"/>
      <c r="F10" s="5">
        <f t="shared" si="1"/>
        <v>0</v>
      </c>
      <c r="H10" s="4">
        <v>8</v>
      </c>
      <c r="I10" s="3"/>
      <c r="J10" s="3"/>
      <c r="K10" s="5">
        <f t="shared" si="0"/>
        <v>0</v>
      </c>
      <c r="M10" s="4">
        <v>8</v>
      </c>
      <c r="N10" s="3"/>
      <c r="O10" s="3"/>
      <c r="P10" s="3"/>
      <c r="Q10" s="5"/>
    </row>
    <row r="11" spans="1:17" x14ac:dyDescent="0.2">
      <c r="C11" s="4">
        <v>9</v>
      </c>
      <c r="D11" s="3"/>
      <c r="E11" s="3"/>
      <c r="F11" s="5">
        <f t="shared" si="1"/>
        <v>0</v>
      </c>
      <c r="H11" s="4">
        <v>9</v>
      </c>
      <c r="I11" s="3"/>
      <c r="J11" s="3"/>
      <c r="K11" s="5">
        <f t="shared" si="0"/>
        <v>0</v>
      </c>
      <c r="M11" s="4">
        <v>9</v>
      </c>
      <c r="N11" s="3"/>
      <c r="O11" s="3"/>
      <c r="P11" s="3"/>
      <c r="Q11" s="5"/>
    </row>
    <row r="12" spans="1:17" x14ac:dyDescent="0.2">
      <c r="C12" s="4">
        <v>10</v>
      </c>
      <c r="D12" s="3"/>
      <c r="E12" s="3"/>
      <c r="F12" s="5">
        <f t="shared" si="1"/>
        <v>0</v>
      </c>
      <c r="H12" s="4">
        <v>10</v>
      </c>
      <c r="I12" s="3"/>
      <c r="J12" s="3"/>
      <c r="K12" s="5">
        <f t="shared" si="0"/>
        <v>0</v>
      </c>
      <c r="M12" s="4">
        <v>10</v>
      </c>
      <c r="N12" s="3"/>
      <c r="O12" s="3"/>
      <c r="P12" s="3"/>
      <c r="Q12" s="5"/>
    </row>
    <row r="13" spans="1:17" x14ac:dyDescent="0.2">
      <c r="C13" s="4" t="s">
        <v>7</v>
      </c>
      <c r="D13" s="3" t="s">
        <v>8</v>
      </c>
      <c r="E13" s="3">
        <f>SUM(E3:E12)</f>
        <v>0</v>
      </c>
      <c r="F13" s="5">
        <f>SUM(F3:F12)</f>
        <v>0</v>
      </c>
      <c r="H13" s="4" t="s">
        <v>7</v>
      </c>
      <c r="I13" s="3" t="s">
        <v>8</v>
      </c>
      <c r="J13" s="3">
        <f>SUM(J3:J12)</f>
        <v>0</v>
      </c>
      <c r="K13" s="5">
        <f>SUM(K3:K12)</f>
        <v>0</v>
      </c>
      <c r="M13" s="4" t="s">
        <v>7</v>
      </c>
      <c r="N13" s="3">
        <f>SUM(N3:N12)</f>
        <v>0</v>
      </c>
      <c r="O13" s="3">
        <f>SUM(O3:O12)</f>
        <v>0</v>
      </c>
      <c r="P13" s="3">
        <f>SUM(P3:P12)</f>
        <v>0</v>
      </c>
      <c r="Q13" s="5">
        <f>SUM(Q3:Q12)</f>
        <v>0</v>
      </c>
    </row>
    <row r="14" spans="1:17" ht="17" thickBot="1" x14ac:dyDescent="0.25">
      <c r="C14" s="6" t="s">
        <v>9</v>
      </c>
      <c r="D14" s="7" t="e">
        <f>F13/E13</f>
        <v>#DIV/0!</v>
      </c>
      <c r="E14" s="7"/>
      <c r="F14" s="8"/>
      <c r="H14" s="6" t="s">
        <v>6</v>
      </c>
      <c r="I14" s="7" t="e">
        <f>K13/J13</f>
        <v>#DIV/0!</v>
      </c>
      <c r="J14" s="7"/>
      <c r="K14" s="8"/>
      <c r="M14" s="4" t="s">
        <v>11</v>
      </c>
      <c r="N14" s="3" t="e">
        <f>N13/O13</f>
        <v>#DIV/0!</v>
      </c>
      <c r="O14" s="3"/>
      <c r="P14" s="3"/>
      <c r="Q14" s="5"/>
    </row>
    <row r="15" spans="1:17" x14ac:dyDescent="0.2">
      <c r="M15" s="4" t="s">
        <v>12</v>
      </c>
      <c r="N15" s="3" t="e">
        <f>P13/Q13</f>
        <v>#DIV/0!</v>
      </c>
      <c r="O15" s="3"/>
      <c r="P15" s="3"/>
      <c r="Q15" s="5"/>
    </row>
    <row r="16" spans="1:17" ht="17" thickBot="1" x14ac:dyDescent="0.25">
      <c r="M16" s="6" t="s">
        <v>13</v>
      </c>
      <c r="N16" s="7" t="e">
        <f>(N14+N15:M15M13)/2</f>
        <v>#DIV/0!</v>
      </c>
      <c r="O16" s="7"/>
      <c r="P16" s="7"/>
      <c r="Q16" s="8"/>
    </row>
    <row r="18" spans="1:18" ht="17" thickBot="1" x14ac:dyDescent="0.25"/>
    <row r="19" spans="1:18" s="1" customFormat="1" ht="32" customHeight="1" x14ac:dyDescent="0.2">
      <c r="A19" s="1" t="s">
        <v>23</v>
      </c>
      <c r="C19" s="9" t="s">
        <v>0</v>
      </c>
      <c r="D19" s="10" t="s">
        <v>17</v>
      </c>
      <c r="E19" s="10" t="s">
        <v>18</v>
      </c>
      <c r="F19" s="11" t="s">
        <v>2</v>
      </c>
      <c r="H19" s="9" t="s">
        <v>0</v>
      </c>
      <c r="I19" s="10" t="s">
        <v>19</v>
      </c>
      <c r="J19" s="10" t="s">
        <v>5</v>
      </c>
      <c r="K19" s="11" t="s">
        <v>2</v>
      </c>
      <c r="M19" s="9" t="s">
        <v>0</v>
      </c>
      <c r="N19" s="10" t="s">
        <v>24</v>
      </c>
      <c r="O19" s="10" t="s">
        <v>5</v>
      </c>
      <c r="P19" s="11" t="s">
        <v>2</v>
      </c>
      <c r="R19" s="1" t="s">
        <v>25</v>
      </c>
    </row>
    <row r="20" spans="1:18" x14ac:dyDescent="0.2">
      <c r="C20" s="4">
        <v>1</v>
      </c>
      <c r="D20" s="3">
        <v>0</v>
      </c>
      <c r="E20" s="3">
        <v>0</v>
      </c>
      <c r="F20" s="5">
        <f>E20*D20</f>
        <v>0</v>
      </c>
      <c r="H20" s="4">
        <v>1</v>
      </c>
      <c r="I20" s="3">
        <v>0</v>
      </c>
      <c r="J20" s="3">
        <v>0</v>
      </c>
      <c r="K20" s="5">
        <f>J20*I20</f>
        <v>0</v>
      </c>
      <c r="M20" s="4">
        <v>1</v>
      </c>
      <c r="N20" s="3">
        <v>0</v>
      </c>
      <c r="O20" s="3">
        <v>0</v>
      </c>
      <c r="P20" s="5">
        <f t="shared" ref="P20:P29" si="2">O20*N20</f>
        <v>0</v>
      </c>
    </row>
    <row r="21" spans="1:18" x14ac:dyDescent="0.2">
      <c r="C21" s="4">
        <v>2</v>
      </c>
      <c r="D21" s="3"/>
      <c r="E21" s="3"/>
      <c r="F21" s="5">
        <f t="shared" ref="F21:F29" si="3">E21*D21</f>
        <v>0</v>
      </c>
      <c r="H21" s="4">
        <v>2</v>
      </c>
      <c r="I21" s="3"/>
      <c r="J21" s="3"/>
      <c r="K21" s="5">
        <f t="shared" ref="K21:K29" si="4">J21*I21</f>
        <v>0</v>
      </c>
      <c r="M21" s="4">
        <v>2</v>
      </c>
      <c r="N21" s="3"/>
      <c r="O21" s="3"/>
      <c r="P21" s="5">
        <f t="shared" si="2"/>
        <v>0</v>
      </c>
    </row>
    <row r="22" spans="1:18" x14ac:dyDescent="0.2">
      <c r="C22" s="4">
        <v>3</v>
      </c>
      <c r="D22" s="3"/>
      <c r="E22" s="3"/>
      <c r="F22" s="5">
        <f t="shared" si="3"/>
        <v>0</v>
      </c>
      <c r="H22" s="4">
        <v>3</v>
      </c>
      <c r="I22" s="3"/>
      <c r="J22" s="3"/>
      <c r="K22" s="5">
        <f t="shared" si="4"/>
        <v>0</v>
      </c>
      <c r="M22" s="4">
        <v>3</v>
      </c>
      <c r="N22" s="3"/>
      <c r="O22" s="3"/>
      <c r="P22" s="5">
        <f t="shared" si="2"/>
        <v>0</v>
      </c>
    </row>
    <row r="23" spans="1:18" x14ac:dyDescent="0.2">
      <c r="C23" s="4">
        <v>4</v>
      </c>
      <c r="D23" s="3"/>
      <c r="E23" s="3"/>
      <c r="F23" s="5">
        <f t="shared" si="3"/>
        <v>0</v>
      </c>
      <c r="H23" s="4">
        <v>4</v>
      </c>
      <c r="I23" s="3"/>
      <c r="J23" s="3"/>
      <c r="K23" s="5">
        <f t="shared" si="4"/>
        <v>0</v>
      </c>
      <c r="M23" s="4">
        <v>4</v>
      </c>
      <c r="N23" s="3"/>
      <c r="O23" s="3"/>
      <c r="P23" s="5">
        <f t="shared" si="2"/>
        <v>0</v>
      </c>
    </row>
    <row r="24" spans="1:18" x14ac:dyDescent="0.2">
      <c r="C24" s="4">
        <v>5</v>
      </c>
      <c r="D24" s="3"/>
      <c r="E24" s="3"/>
      <c r="F24" s="5">
        <f t="shared" si="3"/>
        <v>0</v>
      </c>
      <c r="H24" s="4">
        <v>5</v>
      </c>
      <c r="I24" s="3"/>
      <c r="J24" s="3"/>
      <c r="K24" s="5">
        <f t="shared" si="4"/>
        <v>0</v>
      </c>
      <c r="M24" s="4">
        <v>5</v>
      </c>
      <c r="N24" s="3"/>
      <c r="O24" s="3"/>
      <c r="P24" s="5">
        <f t="shared" si="2"/>
        <v>0</v>
      </c>
    </row>
    <row r="25" spans="1:18" x14ac:dyDescent="0.2">
      <c r="C25" s="4">
        <v>6</v>
      </c>
      <c r="D25" s="3"/>
      <c r="E25" s="3"/>
      <c r="F25" s="5">
        <f t="shared" si="3"/>
        <v>0</v>
      </c>
      <c r="H25" s="4">
        <v>6</v>
      </c>
      <c r="I25" s="3"/>
      <c r="J25" s="3"/>
      <c r="K25" s="5">
        <f t="shared" si="4"/>
        <v>0</v>
      </c>
      <c r="M25" s="4">
        <v>6</v>
      </c>
      <c r="N25" s="3"/>
      <c r="O25" s="3"/>
      <c r="P25" s="5">
        <f t="shared" si="2"/>
        <v>0</v>
      </c>
    </row>
    <row r="26" spans="1:18" x14ac:dyDescent="0.2">
      <c r="C26" s="4">
        <v>7</v>
      </c>
      <c r="D26" s="3"/>
      <c r="E26" s="3"/>
      <c r="F26" s="5">
        <f t="shared" si="3"/>
        <v>0</v>
      </c>
      <c r="H26" s="4">
        <v>7</v>
      </c>
      <c r="I26" s="3"/>
      <c r="J26" s="3"/>
      <c r="K26" s="5">
        <f t="shared" si="4"/>
        <v>0</v>
      </c>
      <c r="M26" s="4">
        <v>7</v>
      </c>
      <c r="N26" s="3"/>
      <c r="O26" s="3"/>
      <c r="P26" s="5">
        <f t="shared" si="2"/>
        <v>0</v>
      </c>
    </row>
    <row r="27" spans="1:18" x14ac:dyDescent="0.2">
      <c r="C27" s="4">
        <v>8</v>
      </c>
      <c r="D27" s="3"/>
      <c r="E27" s="3"/>
      <c r="F27" s="5">
        <f t="shared" si="3"/>
        <v>0</v>
      </c>
      <c r="H27" s="4">
        <v>8</v>
      </c>
      <c r="I27" s="3"/>
      <c r="J27" s="3"/>
      <c r="K27" s="5">
        <f t="shared" si="4"/>
        <v>0</v>
      </c>
      <c r="M27" s="4">
        <v>8</v>
      </c>
      <c r="N27" s="3"/>
      <c r="O27" s="3"/>
      <c r="P27" s="5">
        <f t="shared" si="2"/>
        <v>0</v>
      </c>
    </row>
    <row r="28" spans="1:18" x14ac:dyDescent="0.2">
      <c r="C28" s="4">
        <v>9</v>
      </c>
      <c r="D28" s="3"/>
      <c r="E28" s="3"/>
      <c r="F28" s="5">
        <f t="shared" si="3"/>
        <v>0</v>
      </c>
      <c r="H28" s="4">
        <v>9</v>
      </c>
      <c r="I28" s="3"/>
      <c r="J28" s="3"/>
      <c r="K28" s="5">
        <f t="shared" si="4"/>
        <v>0</v>
      </c>
      <c r="M28" s="4">
        <v>9</v>
      </c>
      <c r="N28" s="3"/>
      <c r="O28" s="3"/>
      <c r="P28" s="5">
        <f t="shared" si="2"/>
        <v>0</v>
      </c>
    </row>
    <row r="29" spans="1:18" x14ac:dyDescent="0.2">
      <c r="C29" s="4">
        <v>10</v>
      </c>
      <c r="D29" s="3"/>
      <c r="E29" s="3"/>
      <c r="F29" s="5">
        <f t="shared" si="3"/>
        <v>0</v>
      </c>
      <c r="H29" s="4">
        <v>10</v>
      </c>
      <c r="I29" s="3"/>
      <c r="J29" s="3"/>
      <c r="K29" s="5">
        <f t="shared" si="4"/>
        <v>0</v>
      </c>
      <c r="M29" s="4">
        <v>10</v>
      </c>
      <c r="N29" s="3"/>
      <c r="O29" s="3"/>
      <c r="P29" s="5">
        <f t="shared" si="2"/>
        <v>0</v>
      </c>
    </row>
    <row r="30" spans="1:18" x14ac:dyDescent="0.2">
      <c r="C30" s="4" t="s">
        <v>7</v>
      </c>
      <c r="D30" s="3" t="s">
        <v>8</v>
      </c>
      <c r="E30" s="3">
        <f>SUM(E20:E29)</f>
        <v>0</v>
      </c>
      <c r="F30" s="5">
        <f>SUM(F20:F29)</f>
        <v>0</v>
      </c>
      <c r="H30" s="4" t="s">
        <v>7</v>
      </c>
      <c r="I30" s="3" t="s">
        <v>8</v>
      </c>
      <c r="J30" s="3">
        <f>SUM(J20:J29)</f>
        <v>0</v>
      </c>
      <c r="K30" s="5">
        <f>SUM(K20:K29)</f>
        <v>0</v>
      </c>
      <c r="M30" s="4" t="s">
        <v>7</v>
      </c>
      <c r="N30" s="3" t="s">
        <v>8</v>
      </c>
      <c r="O30" s="3">
        <f>SUM(O20:O29)</f>
        <v>0</v>
      </c>
      <c r="P30" s="5">
        <f>SUM(P20:P29)</f>
        <v>0</v>
      </c>
    </row>
    <row r="31" spans="1:18" ht="17" thickBot="1" x14ac:dyDescent="0.25">
      <c r="C31" s="6" t="s">
        <v>9</v>
      </c>
      <c r="D31" s="7" t="e">
        <f>F30/E30</f>
        <v>#DIV/0!</v>
      </c>
      <c r="E31" s="7"/>
      <c r="F31" s="8"/>
      <c r="H31" s="6" t="s">
        <v>9</v>
      </c>
      <c r="I31" s="7" t="e">
        <f>K30/J30</f>
        <v>#DIV/0!</v>
      </c>
      <c r="J31" s="7"/>
      <c r="K31" s="8"/>
      <c r="M31" s="6" t="s">
        <v>9</v>
      </c>
      <c r="N31" s="7" t="e">
        <f>P30/O30</f>
        <v>#DIV/0!</v>
      </c>
      <c r="O31" s="7"/>
      <c r="P31" s="8"/>
    </row>
    <row r="32" spans="1:18" ht="17" thickBot="1" x14ac:dyDescent="0.25"/>
    <row r="33" spans="1:22" ht="35" customHeight="1" x14ac:dyDescent="0.2">
      <c r="A33" s="1" t="s">
        <v>20</v>
      </c>
      <c r="B33" s="1"/>
      <c r="C33" s="9" t="s">
        <v>0</v>
      </c>
      <c r="D33" s="10" t="s">
        <v>21</v>
      </c>
      <c r="E33" s="10" t="s">
        <v>22</v>
      </c>
      <c r="F33" s="11" t="s">
        <v>2</v>
      </c>
      <c r="G33" s="1"/>
      <c r="H33" s="12"/>
      <c r="I33" s="12"/>
      <c r="J33" s="12"/>
      <c r="K33" s="12"/>
    </row>
    <row r="34" spans="1:22" x14ac:dyDescent="0.2">
      <c r="C34" s="4">
        <v>1</v>
      </c>
      <c r="D34" s="3">
        <v>0</v>
      </c>
      <c r="E34" s="3">
        <v>0</v>
      </c>
      <c r="F34" s="5">
        <f>E34*D34</f>
        <v>0</v>
      </c>
      <c r="H34" s="13"/>
      <c r="I34" s="13"/>
      <c r="J34" s="13"/>
      <c r="K34" s="13"/>
    </row>
    <row r="35" spans="1:22" x14ac:dyDescent="0.2">
      <c r="C35" s="4">
        <v>2</v>
      </c>
      <c r="D35" s="3"/>
      <c r="E35" s="3"/>
      <c r="F35" s="5">
        <f t="shared" ref="F35:F43" si="5">E35*D35</f>
        <v>0</v>
      </c>
      <c r="H35" s="13"/>
      <c r="I35" s="13"/>
      <c r="J35" s="13"/>
      <c r="K35" s="13"/>
    </row>
    <row r="36" spans="1:22" x14ac:dyDescent="0.2">
      <c r="C36" s="4">
        <v>3</v>
      </c>
      <c r="D36" s="3"/>
      <c r="E36" s="3"/>
      <c r="F36" s="5">
        <f t="shared" si="5"/>
        <v>0</v>
      </c>
      <c r="H36" s="13"/>
      <c r="I36" s="13"/>
      <c r="J36" s="13"/>
      <c r="K36" s="13"/>
    </row>
    <row r="37" spans="1:22" x14ac:dyDescent="0.2">
      <c r="C37" s="4">
        <v>4</v>
      </c>
      <c r="D37" s="3"/>
      <c r="E37" s="3"/>
      <c r="F37" s="5">
        <f t="shared" si="5"/>
        <v>0</v>
      </c>
      <c r="H37" s="13"/>
      <c r="I37" s="13"/>
      <c r="J37" s="13"/>
      <c r="K37" s="13"/>
    </row>
    <row r="38" spans="1:22" x14ac:dyDescent="0.2">
      <c r="C38" s="4">
        <v>5</v>
      </c>
      <c r="D38" s="3"/>
      <c r="E38" s="3"/>
      <c r="F38" s="5">
        <f t="shared" si="5"/>
        <v>0</v>
      </c>
      <c r="H38" s="13"/>
      <c r="I38" s="13"/>
      <c r="J38" s="13"/>
      <c r="K38" s="13"/>
    </row>
    <row r="39" spans="1:22" x14ac:dyDescent="0.2">
      <c r="C39" s="4">
        <v>6</v>
      </c>
      <c r="D39" s="3"/>
      <c r="E39" s="3"/>
      <c r="F39" s="5">
        <f t="shared" si="5"/>
        <v>0</v>
      </c>
      <c r="H39" s="13"/>
      <c r="I39" s="13"/>
      <c r="J39" s="13"/>
      <c r="K39" s="13"/>
    </row>
    <row r="40" spans="1:22" x14ac:dyDescent="0.2">
      <c r="C40" s="4">
        <v>7</v>
      </c>
      <c r="D40" s="3"/>
      <c r="E40" s="3"/>
      <c r="F40" s="5">
        <f t="shared" si="5"/>
        <v>0</v>
      </c>
      <c r="H40" s="13"/>
      <c r="I40" s="13"/>
      <c r="J40" s="13"/>
      <c r="K40" s="13"/>
    </row>
    <row r="41" spans="1:22" x14ac:dyDescent="0.2">
      <c r="C41" s="4">
        <v>8</v>
      </c>
      <c r="D41" s="3"/>
      <c r="E41" s="3"/>
      <c r="F41" s="5">
        <f t="shared" si="5"/>
        <v>0</v>
      </c>
      <c r="H41" s="13"/>
      <c r="I41" s="13"/>
      <c r="J41" s="13"/>
      <c r="K41" s="13"/>
    </row>
    <row r="42" spans="1:22" x14ac:dyDescent="0.2">
      <c r="C42" s="4">
        <v>9</v>
      </c>
      <c r="D42" s="3"/>
      <c r="E42" s="3"/>
      <c r="F42" s="5">
        <f t="shared" si="5"/>
        <v>0</v>
      </c>
      <c r="H42" s="13"/>
      <c r="I42" s="13"/>
      <c r="J42" s="13"/>
      <c r="K42" s="13"/>
    </row>
    <row r="43" spans="1:22" x14ac:dyDescent="0.2">
      <c r="C43" s="4">
        <v>10</v>
      </c>
      <c r="D43" s="3"/>
      <c r="E43" s="3"/>
      <c r="F43" s="5">
        <f t="shared" si="5"/>
        <v>0</v>
      </c>
      <c r="H43" s="13"/>
      <c r="I43" s="13"/>
      <c r="J43" s="13"/>
      <c r="K43" s="13"/>
    </row>
    <row r="44" spans="1:22" x14ac:dyDescent="0.2">
      <c r="C44" s="4" t="s">
        <v>7</v>
      </c>
      <c r="D44" s="3" t="s">
        <v>8</v>
      </c>
      <c r="E44" s="3">
        <f>SUM(E34:E43)</f>
        <v>0</v>
      </c>
      <c r="F44" s="5">
        <f>SUM(F34:F43)</f>
        <v>0</v>
      </c>
      <c r="H44" s="13"/>
      <c r="I44" s="13"/>
      <c r="J44" s="13"/>
      <c r="K44" s="13"/>
    </row>
    <row r="45" spans="1:22" ht="17" thickBot="1" x14ac:dyDescent="0.25">
      <c r="C45" s="6" t="s">
        <v>9</v>
      </c>
      <c r="D45" s="7" t="e">
        <f>F44/E44</f>
        <v>#DIV/0!</v>
      </c>
      <c r="E45" s="7"/>
      <c r="F45" s="8"/>
      <c r="H45" s="13"/>
      <c r="I45" s="13"/>
      <c r="J45" s="13"/>
      <c r="K45" s="13"/>
    </row>
    <row r="47" spans="1:22" ht="17" thickBot="1" x14ac:dyDescent="0.25"/>
    <row r="48" spans="1:22" ht="48" customHeight="1" thickBot="1" x14ac:dyDescent="0.25">
      <c r="A48" s="2" t="s">
        <v>26</v>
      </c>
      <c r="C48" s="21" t="s">
        <v>29</v>
      </c>
      <c r="D48" s="22" t="s">
        <v>27</v>
      </c>
      <c r="E48" s="23" t="s">
        <v>28</v>
      </c>
      <c r="F48" s="24" t="s">
        <v>30</v>
      </c>
      <c r="G48" s="23" t="s">
        <v>31</v>
      </c>
      <c r="M48" s="42"/>
      <c r="N48" s="39" t="s">
        <v>32</v>
      </c>
      <c r="O48" s="31" t="s">
        <v>34</v>
      </c>
      <c r="P48" s="31" t="s">
        <v>35</v>
      </c>
      <c r="Q48" s="31" t="s">
        <v>36</v>
      </c>
      <c r="R48" s="31" t="s">
        <v>37</v>
      </c>
      <c r="S48" s="31" t="s">
        <v>38</v>
      </c>
      <c r="T48" s="31" t="s">
        <v>39</v>
      </c>
      <c r="U48" s="31" t="s">
        <v>40</v>
      </c>
      <c r="V48" s="37" t="s">
        <v>46</v>
      </c>
    </row>
    <row r="49" spans="3:22" x14ac:dyDescent="0.2">
      <c r="C49" s="18">
        <v>1</v>
      </c>
      <c r="D49" s="19">
        <v>19</v>
      </c>
      <c r="E49" s="28">
        <v>10</v>
      </c>
      <c r="F49" s="25">
        <f>D49-E49</f>
        <v>9</v>
      </c>
      <c r="G49" s="20">
        <f>POWER(F49,2)</f>
        <v>81</v>
      </c>
      <c r="M49" s="43"/>
      <c r="N49" s="40" t="s">
        <v>45</v>
      </c>
      <c r="O49" s="32">
        <v>116</v>
      </c>
      <c r="P49" s="32">
        <v>41</v>
      </c>
      <c r="Q49" s="32">
        <v>93</v>
      </c>
      <c r="R49" s="32">
        <v>64</v>
      </c>
      <c r="S49" s="32">
        <v>103</v>
      </c>
      <c r="T49" s="32">
        <v>194</v>
      </c>
      <c r="U49" s="32">
        <v>66</v>
      </c>
      <c r="V49" s="32">
        <f>U49+T49</f>
        <v>260</v>
      </c>
    </row>
    <row r="50" spans="3:22" x14ac:dyDescent="0.2">
      <c r="C50" s="15">
        <v>2</v>
      </c>
      <c r="D50" s="14">
        <v>6</v>
      </c>
      <c r="E50" s="29">
        <v>8</v>
      </c>
      <c r="F50" s="26">
        <f t="shared" ref="F50:F67" si="6">D50-E50</f>
        <v>-2</v>
      </c>
      <c r="G50" s="5">
        <f t="shared" ref="G50:G67" si="7">POWER(F50,2)</f>
        <v>4</v>
      </c>
      <c r="M50" s="43"/>
      <c r="N50" s="40" t="s">
        <v>42</v>
      </c>
      <c r="O50" s="32">
        <v>125</v>
      </c>
      <c r="P50" s="32">
        <v>35</v>
      </c>
      <c r="Q50" s="32">
        <v>87</v>
      </c>
      <c r="R50" s="32">
        <v>73</v>
      </c>
      <c r="S50" s="32">
        <v>99</v>
      </c>
      <c r="T50" s="32">
        <v>199</v>
      </c>
      <c r="U50" s="32">
        <v>60</v>
      </c>
      <c r="V50" s="32">
        <f>U50+T50</f>
        <v>259</v>
      </c>
    </row>
    <row r="51" spans="3:22" x14ac:dyDescent="0.2">
      <c r="C51" s="15">
        <v>3</v>
      </c>
      <c r="D51" s="14">
        <v>13</v>
      </c>
      <c r="E51" s="29">
        <v>17</v>
      </c>
      <c r="F51" s="26">
        <f t="shared" si="6"/>
        <v>-4</v>
      </c>
      <c r="G51" s="5">
        <f t="shared" si="7"/>
        <v>16</v>
      </c>
      <c r="M51" s="43"/>
      <c r="N51" s="40">
        <v>-30</v>
      </c>
      <c r="O51" s="32">
        <v>129</v>
      </c>
      <c r="P51" s="32">
        <v>31</v>
      </c>
      <c r="Q51" s="32">
        <v>92</v>
      </c>
      <c r="R51" s="32">
        <v>68</v>
      </c>
      <c r="S51" s="32">
        <v>100</v>
      </c>
      <c r="T51" s="32">
        <v>205</v>
      </c>
      <c r="U51" s="32">
        <v>55</v>
      </c>
      <c r="V51" s="32">
        <f t="shared" ref="V51:V55" si="8">U51+T51</f>
        <v>260</v>
      </c>
    </row>
    <row r="52" spans="3:22" x14ac:dyDescent="0.2">
      <c r="C52" s="15">
        <v>4</v>
      </c>
      <c r="D52" s="14">
        <v>8</v>
      </c>
      <c r="E52" s="29">
        <v>6</v>
      </c>
      <c r="F52" s="26">
        <f t="shared" si="6"/>
        <v>2</v>
      </c>
      <c r="G52" s="5">
        <f t="shared" si="7"/>
        <v>4</v>
      </c>
      <c r="M52" s="43"/>
      <c r="N52" s="40" t="s">
        <v>33</v>
      </c>
      <c r="O52" s="32">
        <v>124</v>
      </c>
      <c r="P52" s="32">
        <v>35</v>
      </c>
      <c r="Q52" s="32">
        <v>151</v>
      </c>
      <c r="R52" s="32">
        <v>8</v>
      </c>
      <c r="S52" s="32">
        <v>102</v>
      </c>
      <c r="T52" s="32">
        <v>232</v>
      </c>
      <c r="U52" s="32">
        <v>32</v>
      </c>
      <c r="V52" s="32">
        <f t="shared" si="8"/>
        <v>264</v>
      </c>
    </row>
    <row r="53" spans="3:22" x14ac:dyDescent="0.2">
      <c r="C53" s="15">
        <v>5</v>
      </c>
      <c r="D53" s="14">
        <v>14</v>
      </c>
      <c r="E53" s="29">
        <v>7</v>
      </c>
      <c r="F53" s="26">
        <f t="shared" si="6"/>
        <v>7</v>
      </c>
      <c r="G53" s="5">
        <f t="shared" si="7"/>
        <v>49</v>
      </c>
      <c r="M53" s="43"/>
      <c r="N53" s="40" t="s">
        <v>41</v>
      </c>
      <c r="O53" s="32">
        <v>124</v>
      </c>
      <c r="P53" s="32">
        <v>35</v>
      </c>
      <c r="Q53" s="32">
        <v>87</v>
      </c>
      <c r="R53" s="32">
        <v>72</v>
      </c>
      <c r="S53" s="32">
        <v>99</v>
      </c>
      <c r="T53" s="32">
        <v>201</v>
      </c>
      <c r="U53" s="32">
        <v>57</v>
      </c>
      <c r="V53" s="32">
        <f t="shared" si="8"/>
        <v>258</v>
      </c>
    </row>
    <row r="54" spans="3:22" x14ac:dyDescent="0.2">
      <c r="C54" s="15">
        <v>6</v>
      </c>
      <c r="D54" s="14">
        <v>4</v>
      </c>
      <c r="E54" s="29">
        <v>12</v>
      </c>
      <c r="F54" s="26">
        <f t="shared" si="6"/>
        <v>-8</v>
      </c>
      <c r="G54" s="5">
        <f t="shared" si="7"/>
        <v>64</v>
      </c>
      <c r="M54" s="43"/>
      <c r="N54" s="40" t="s">
        <v>43</v>
      </c>
      <c r="O54" s="32">
        <v>119</v>
      </c>
      <c r="P54" s="32">
        <v>39</v>
      </c>
      <c r="Q54" s="32">
        <v>86</v>
      </c>
      <c r="R54" s="32">
        <v>73</v>
      </c>
      <c r="S54" s="32">
        <v>99</v>
      </c>
      <c r="T54" s="32">
        <v>200</v>
      </c>
      <c r="U54" s="32">
        <v>58</v>
      </c>
      <c r="V54" s="32">
        <f t="shared" si="8"/>
        <v>258</v>
      </c>
    </row>
    <row r="55" spans="3:22" x14ac:dyDescent="0.2">
      <c r="C55" s="15">
        <v>7</v>
      </c>
      <c r="D55" s="14">
        <v>7</v>
      </c>
      <c r="E55" s="29">
        <v>11</v>
      </c>
      <c r="F55" s="26">
        <f t="shared" si="6"/>
        <v>-4</v>
      </c>
      <c r="G55" s="5">
        <f t="shared" si="7"/>
        <v>16</v>
      </c>
      <c r="M55" s="43"/>
      <c r="N55" s="41" t="s">
        <v>44</v>
      </c>
      <c r="O55" s="33">
        <v>103</v>
      </c>
      <c r="P55" s="33">
        <v>40</v>
      </c>
      <c r="Q55" s="33">
        <v>80</v>
      </c>
      <c r="R55" s="33">
        <v>63</v>
      </c>
      <c r="S55" s="33">
        <v>96</v>
      </c>
      <c r="T55" s="33">
        <v>186</v>
      </c>
      <c r="U55" s="33">
        <v>53</v>
      </c>
      <c r="V55" s="32">
        <f t="shared" si="8"/>
        <v>239</v>
      </c>
    </row>
    <row r="56" spans="3:22" x14ac:dyDescent="0.2">
      <c r="C56" s="15">
        <v>8</v>
      </c>
      <c r="D56" s="14">
        <v>2</v>
      </c>
      <c r="E56" s="29">
        <v>2</v>
      </c>
      <c r="F56" s="26">
        <f t="shared" si="6"/>
        <v>0</v>
      </c>
      <c r="G56" s="5">
        <f t="shared" si="7"/>
        <v>0</v>
      </c>
      <c r="M56" s="34"/>
      <c r="N56" s="35"/>
      <c r="O56" s="36"/>
      <c r="P56" s="36"/>
      <c r="Q56" s="36"/>
      <c r="R56" s="36"/>
      <c r="S56" s="36"/>
      <c r="T56" s="36"/>
      <c r="U56" s="36"/>
    </row>
    <row r="57" spans="3:22" ht="48" x14ac:dyDescent="0.2">
      <c r="C57" s="15">
        <v>9</v>
      </c>
      <c r="D57" s="14">
        <v>1</v>
      </c>
      <c r="E57" s="29">
        <v>1</v>
      </c>
      <c r="F57" s="26">
        <f t="shared" si="6"/>
        <v>0</v>
      </c>
      <c r="G57" s="5">
        <f t="shared" si="7"/>
        <v>0</v>
      </c>
      <c r="M57" s="42"/>
      <c r="N57" s="39" t="s">
        <v>32</v>
      </c>
      <c r="O57" s="31" t="s">
        <v>34</v>
      </c>
      <c r="P57" s="31" t="s">
        <v>35</v>
      </c>
      <c r="Q57" s="31" t="s">
        <v>36</v>
      </c>
      <c r="R57" s="31" t="s">
        <v>37</v>
      </c>
      <c r="S57" s="31" t="s">
        <v>38</v>
      </c>
      <c r="T57" s="31" t="s">
        <v>39</v>
      </c>
      <c r="U57" s="31" t="s">
        <v>40</v>
      </c>
      <c r="V57" s="37" t="s">
        <v>46</v>
      </c>
    </row>
    <row r="58" spans="3:22" x14ac:dyDescent="0.2">
      <c r="C58" s="15">
        <v>10</v>
      </c>
      <c r="D58" s="14">
        <v>11</v>
      </c>
      <c r="E58" s="29">
        <v>13</v>
      </c>
      <c r="F58" s="26">
        <f t="shared" si="6"/>
        <v>-2</v>
      </c>
      <c r="G58" s="5">
        <f t="shared" si="7"/>
        <v>4</v>
      </c>
      <c r="M58" s="43"/>
      <c r="N58" s="40" t="s">
        <v>45</v>
      </c>
      <c r="O58" s="38">
        <f>O49/159</f>
        <v>0.72955974842767291</v>
      </c>
      <c r="P58" s="38">
        <f t="shared" ref="P58:R59" si="9">P49/159</f>
        <v>0.25786163522012578</v>
      </c>
      <c r="Q58" s="38">
        <f t="shared" si="9"/>
        <v>0.58490566037735847</v>
      </c>
      <c r="R58" s="38">
        <f t="shared" si="9"/>
        <v>0.40251572327044027</v>
      </c>
      <c r="S58" s="32">
        <v>94</v>
      </c>
      <c r="T58" s="38">
        <f>T49/264</f>
        <v>0.73484848484848486</v>
      </c>
      <c r="U58" s="38">
        <f>U49/264</f>
        <v>0.25</v>
      </c>
      <c r="V58" s="32"/>
    </row>
    <row r="59" spans="3:22" x14ac:dyDescent="0.2">
      <c r="C59" s="15">
        <v>11</v>
      </c>
      <c r="D59" s="14">
        <v>12</v>
      </c>
      <c r="E59" s="29">
        <v>3</v>
      </c>
      <c r="F59" s="26">
        <f t="shared" si="6"/>
        <v>9</v>
      </c>
      <c r="G59" s="5">
        <f t="shared" si="7"/>
        <v>81</v>
      </c>
      <c r="M59" s="43"/>
      <c r="N59" s="40" t="s">
        <v>42</v>
      </c>
      <c r="O59" s="38">
        <f>O50/159</f>
        <v>0.78616352201257866</v>
      </c>
      <c r="P59" s="38">
        <f t="shared" si="9"/>
        <v>0.22012578616352202</v>
      </c>
      <c r="Q59" s="38">
        <f t="shared" si="9"/>
        <v>0.54716981132075471</v>
      </c>
      <c r="R59" s="38">
        <f t="shared" si="9"/>
        <v>0.45911949685534592</v>
      </c>
      <c r="S59" s="32">
        <v>95</v>
      </c>
      <c r="T59" s="38">
        <f>T50/264</f>
        <v>0.75378787878787878</v>
      </c>
      <c r="U59" s="38">
        <f>U50/264</f>
        <v>0.22727272727272727</v>
      </c>
      <c r="V59" s="32"/>
    </row>
    <row r="60" spans="3:22" x14ac:dyDescent="0.2">
      <c r="C60" s="15">
        <v>12</v>
      </c>
      <c r="D60" s="14">
        <v>15</v>
      </c>
      <c r="E60" s="29">
        <v>19</v>
      </c>
      <c r="F60" s="26">
        <f t="shared" si="6"/>
        <v>-4</v>
      </c>
      <c r="G60" s="5">
        <f t="shared" si="7"/>
        <v>16</v>
      </c>
      <c r="M60" s="43"/>
      <c r="N60" s="40">
        <v>-30</v>
      </c>
      <c r="O60" s="38">
        <f t="shared" ref="O60:O64" si="10">O51/159</f>
        <v>0.81132075471698117</v>
      </c>
      <c r="P60" s="38">
        <f t="shared" ref="P60:R60" si="11">P51/159</f>
        <v>0.19496855345911951</v>
      </c>
      <c r="Q60" s="38">
        <f t="shared" si="11"/>
        <v>0.57861635220125784</v>
      </c>
      <c r="R60" s="38">
        <f t="shared" si="11"/>
        <v>0.42767295597484278</v>
      </c>
      <c r="S60" s="32">
        <v>98</v>
      </c>
      <c r="T60" s="38">
        <f t="shared" ref="T60:U64" si="12">T51/264</f>
        <v>0.77651515151515149</v>
      </c>
      <c r="U60" s="38">
        <f t="shared" si="12"/>
        <v>0.20833333333333334</v>
      </c>
      <c r="V60" s="32"/>
    </row>
    <row r="61" spans="3:22" x14ac:dyDescent="0.2">
      <c r="C61" s="15">
        <v>13</v>
      </c>
      <c r="D61" s="14">
        <v>17</v>
      </c>
      <c r="E61" s="29">
        <v>16</v>
      </c>
      <c r="F61" s="26">
        <f t="shared" si="6"/>
        <v>1</v>
      </c>
      <c r="G61" s="5">
        <f t="shared" si="7"/>
        <v>1</v>
      </c>
      <c r="M61" s="43"/>
      <c r="N61" s="40" t="s">
        <v>33</v>
      </c>
      <c r="O61" s="38">
        <f t="shared" si="10"/>
        <v>0.77987421383647804</v>
      </c>
      <c r="P61" s="38">
        <f t="shared" ref="P61:R61" si="13">P52/159</f>
        <v>0.22012578616352202</v>
      </c>
      <c r="Q61" s="38">
        <f t="shared" si="13"/>
        <v>0.94968553459119498</v>
      </c>
      <c r="R61" s="38">
        <f t="shared" si="13"/>
        <v>5.0314465408805034E-2</v>
      </c>
      <c r="S61" s="32">
        <v>102</v>
      </c>
      <c r="T61" s="38">
        <f t="shared" si="12"/>
        <v>0.87878787878787878</v>
      </c>
      <c r="U61" s="38">
        <f t="shared" si="12"/>
        <v>0.12121212121212122</v>
      </c>
      <c r="V61" s="32"/>
    </row>
    <row r="62" spans="3:22" x14ac:dyDescent="0.2">
      <c r="C62" s="15">
        <v>14</v>
      </c>
      <c r="D62" s="14">
        <v>3</v>
      </c>
      <c r="E62" s="29">
        <v>5</v>
      </c>
      <c r="F62" s="26">
        <f t="shared" si="6"/>
        <v>-2</v>
      </c>
      <c r="G62" s="5">
        <f t="shared" si="7"/>
        <v>4</v>
      </c>
      <c r="M62" s="43"/>
      <c r="N62" s="40" t="s">
        <v>41</v>
      </c>
      <c r="O62" s="38">
        <f t="shared" si="10"/>
        <v>0.77987421383647804</v>
      </c>
      <c r="P62" s="38">
        <f t="shared" ref="P62:R62" si="14">P53/159</f>
        <v>0.22012578616352202</v>
      </c>
      <c r="Q62" s="38">
        <f t="shared" si="14"/>
        <v>0.54716981132075471</v>
      </c>
      <c r="R62" s="38">
        <f t="shared" si="14"/>
        <v>0.45283018867924529</v>
      </c>
      <c r="S62" s="32">
        <v>94</v>
      </c>
      <c r="T62" s="38">
        <f t="shared" si="12"/>
        <v>0.76136363636363635</v>
      </c>
      <c r="U62" s="38">
        <f t="shared" si="12"/>
        <v>0.21590909090909091</v>
      </c>
      <c r="V62" s="32"/>
    </row>
    <row r="63" spans="3:22" x14ac:dyDescent="0.2">
      <c r="C63" s="15">
        <v>15</v>
      </c>
      <c r="D63" s="14">
        <v>5</v>
      </c>
      <c r="E63" s="29">
        <v>15</v>
      </c>
      <c r="F63" s="26">
        <f t="shared" si="6"/>
        <v>-10</v>
      </c>
      <c r="G63" s="5">
        <f t="shared" si="7"/>
        <v>100</v>
      </c>
      <c r="M63" s="43"/>
      <c r="N63" s="40" t="s">
        <v>43</v>
      </c>
      <c r="O63" s="38">
        <f t="shared" si="10"/>
        <v>0.74842767295597479</v>
      </c>
      <c r="P63" s="38">
        <f t="shared" ref="P63:R63" si="15">P54/159</f>
        <v>0.24528301886792453</v>
      </c>
      <c r="Q63" s="38">
        <f t="shared" si="15"/>
        <v>0.54088050314465408</v>
      </c>
      <c r="R63" s="38">
        <f t="shared" si="15"/>
        <v>0.45911949685534592</v>
      </c>
      <c r="S63" s="32">
        <v>99</v>
      </c>
      <c r="T63" s="38">
        <f t="shared" si="12"/>
        <v>0.75757575757575757</v>
      </c>
      <c r="U63" s="38">
        <f t="shared" si="12"/>
        <v>0.2196969696969697</v>
      </c>
      <c r="V63" s="32"/>
    </row>
    <row r="64" spans="3:22" x14ac:dyDescent="0.2">
      <c r="C64" s="15">
        <v>16</v>
      </c>
      <c r="D64" s="14">
        <v>9</v>
      </c>
      <c r="E64" s="29">
        <v>4</v>
      </c>
      <c r="F64" s="26">
        <f t="shared" si="6"/>
        <v>5</v>
      </c>
      <c r="G64" s="5">
        <f t="shared" si="7"/>
        <v>25</v>
      </c>
      <c r="M64" s="43"/>
      <c r="N64" s="40" t="s">
        <v>44</v>
      </c>
      <c r="O64" s="38">
        <f t="shared" si="10"/>
        <v>0.64779874213836475</v>
      </c>
      <c r="P64" s="38">
        <f t="shared" ref="P64:R64" si="16">P55/159</f>
        <v>0.25157232704402516</v>
      </c>
      <c r="Q64" s="38">
        <f t="shared" si="16"/>
        <v>0.50314465408805031</v>
      </c>
      <c r="R64" s="38">
        <f t="shared" si="16"/>
        <v>0.39622641509433965</v>
      </c>
      <c r="S64" s="32">
        <v>96</v>
      </c>
      <c r="T64" s="38">
        <f t="shared" si="12"/>
        <v>0.70454545454545459</v>
      </c>
      <c r="U64" s="38">
        <f t="shared" si="12"/>
        <v>0.20075757575757575</v>
      </c>
      <c r="V64" s="32"/>
    </row>
    <row r="65" spans="1:22" x14ac:dyDescent="0.2">
      <c r="C65" s="15">
        <v>17</v>
      </c>
      <c r="D65" s="14">
        <v>10</v>
      </c>
      <c r="E65" s="29">
        <v>9</v>
      </c>
      <c r="F65" s="26">
        <f t="shared" si="6"/>
        <v>1</v>
      </c>
      <c r="G65" s="5">
        <f t="shared" si="7"/>
        <v>1</v>
      </c>
    </row>
    <row r="66" spans="1:22" x14ac:dyDescent="0.2">
      <c r="C66" s="15">
        <v>18</v>
      </c>
      <c r="D66" s="14">
        <v>16</v>
      </c>
      <c r="E66" s="29">
        <v>18</v>
      </c>
      <c r="F66" s="26">
        <f t="shared" si="6"/>
        <v>-2</v>
      </c>
      <c r="G66" s="5">
        <f t="shared" si="7"/>
        <v>4</v>
      </c>
    </row>
    <row r="67" spans="1:22" ht="17" thickBot="1" x14ac:dyDescent="0.25">
      <c r="C67" s="16">
        <v>19</v>
      </c>
      <c r="D67" s="17">
        <v>18</v>
      </c>
      <c r="E67" s="30">
        <v>14</v>
      </c>
      <c r="F67" s="27">
        <f t="shared" si="6"/>
        <v>4</v>
      </c>
      <c r="G67" s="8">
        <f t="shared" si="7"/>
        <v>16</v>
      </c>
      <c r="O67" s="32">
        <v>112</v>
      </c>
      <c r="P67" s="32">
        <v>47</v>
      </c>
      <c r="Q67" s="32">
        <v>96</v>
      </c>
      <c r="R67" s="32">
        <v>63</v>
      </c>
      <c r="S67" s="32">
        <v>103</v>
      </c>
      <c r="T67" s="32">
        <v>204</v>
      </c>
      <c r="U67" s="32">
        <v>58</v>
      </c>
      <c r="V67" s="32">
        <f>U67+T67</f>
        <v>262</v>
      </c>
    </row>
    <row r="68" spans="1:22" x14ac:dyDescent="0.2">
      <c r="G68" s="2">
        <f>SUM(G49:G67)</f>
        <v>486</v>
      </c>
      <c r="H68" s="2">
        <f>6*G68</f>
        <v>2916</v>
      </c>
      <c r="O68" s="32">
        <v>111</v>
      </c>
      <c r="P68" s="32">
        <v>46</v>
      </c>
      <c r="Q68" s="32">
        <v>86</v>
      </c>
      <c r="R68" s="32">
        <v>71</v>
      </c>
      <c r="S68" s="32">
        <v>101</v>
      </c>
      <c r="T68" s="32">
        <v>195</v>
      </c>
      <c r="U68" s="32">
        <v>63</v>
      </c>
      <c r="V68" s="32">
        <f t="shared" ref="V68" si="17">U68+T68</f>
        <v>258</v>
      </c>
    </row>
    <row r="69" spans="1:22" x14ac:dyDescent="0.2">
      <c r="H69" s="2">
        <f>19*(19*19-1)</f>
        <v>6840</v>
      </c>
      <c r="I69" s="2">
        <f>1-H68/H69</f>
        <v>0.5736842105263158</v>
      </c>
    </row>
    <row r="72" spans="1:22" ht="17" thickBot="1" x14ac:dyDescent="0.25"/>
    <row r="73" spans="1:22" ht="17" thickBot="1" x14ac:dyDescent="0.25">
      <c r="A73" s="2" t="s">
        <v>47</v>
      </c>
      <c r="C73" s="57" t="s">
        <v>60</v>
      </c>
      <c r="D73" s="50" t="s">
        <v>51</v>
      </c>
      <c r="E73" s="46" t="s">
        <v>52</v>
      </c>
      <c r="F73" s="46" t="s">
        <v>53</v>
      </c>
      <c r="G73" s="46" t="s">
        <v>54</v>
      </c>
      <c r="H73" s="46" t="s">
        <v>55</v>
      </c>
      <c r="I73" s="46" t="s">
        <v>56</v>
      </c>
      <c r="J73" s="46" t="s">
        <v>57</v>
      </c>
      <c r="K73" s="46" t="s">
        <v>58</v>
      </c>
      <c r="L73" s="47" t="s">
        <v>59</v>
      </c>
    </row>
    <row r="74" spans="1:22" ht="17" thickBot="1" x14ac:dyDescent="0.25">
      <c r="A74" s="2" t="s">
        <v>65</v>
      </c>
      <c r="C74" s="57" t="s">
        <v>64</v>
      </c>
      <c r="D74" s="50">
        <v>-0.449096</v>
      </c>
      <c r="E74" s="46">
        <v>-0.14662700000000001</v>
      </c>
      <c r="F74" s="46">
        <v>0.330675</v>
      </c>
      <c r="G74" s="46">
        <v>0.36871300000000001</v>
      </c>
      <c r="H74" s="46">
        <v>0.59172599999999997</v>
      </c>
      <c r="I74" s="46">
        <v>1.2622E-2</v>
      </c>
      <c r="J74" s="46">
        <v>-0.35360999999999998</v>
      </c>
      <c r="K74" s="46">
        <v>0.34831600000000001</v>
      </c>
      <c r="L74" s="47">
        <v>0.20685000000000001</v>
      </c>
    </row>
    <row r="75" spans="1:22" x14ac:dyDescent="0.2">
      <c r="C75" s="54" t="s">
        <v>70</v>
      </c>
      <c r="D75" s="51">
        <f>D74/3*4</f>
        <v>-0.5987946666666667</v>
      </c>
      <c r="E75" s="51">
        <f t="shared" ref="E75:L75" si="18">E74/3*4</f>
        <v>-0.19550266666666669</v>
      </c>
      <c r="F75" s="51">
        <f t="shared" si="18"/>
        <v>0.44090000000000001</v>
      </c>
      <c r="G75" s="51">
        <f t="shared" si="18"/>
        <v>0.49161733333333335</v>
      </c>
      <c r="H75" s="51">
        <f t="shared" si="18"/>
        <v>0.788968</v>
      </c>
      <c r="I75" s="51">
        <f t="shared" si="18"/>
        <v>1.6829333333333332E-2</v>
      </c>
      <c r="J75" s="51">
        <f t="shared" si="18"/>
        <v>-0.47147999999999995</v>
      </c>
      <c r="K75" s="51">
        <f t="shared" si="18"/>
        <v>0.46442133333333335</v>
      </c>
      <c r="L75" s="51">
        <f t="shared" si="18"/>
        <v>0.27579999999999999</v>
      </c>
    </row>
    <row r="76" spans="1:22" x14ac:dyDescent="0.2">
      <c r="C76" s="54" t="s">
        <v>48</v>
      </c>
      <c r="D76" s="51">
        <v>1</v>
      </c>
      <c r="E76" s="52">
        <v>2</v>
      </c>
      <c r="F76" s="52">
        <v>4</v>
      </c>
      <c r="G76" s="52">
        <v>3</v>
      </c>
      <c r="H76" s="52">
        <v>5</v>
      </c>
      <c r="I76" s="52">
        <v>4</v>
      </c>
      <c r="J76" s="52">
        <v>3</v>
      </c>
      <c r="K76" s="52">
        <v>4</v>
      </c>
      <c r="L76" s="53">
        <v>4</v>
      </c>
    </row>
    <row r="77" spans="1:22" x14ac:dyDescent="0.2">
      <c r="C77" s="55" t="s">
        <v>49</v>
      </c>
      <c r="D77" s="48">
        <v>2</v>
      </c>
      <c r="E77" s="32">
        <v>3</v>
      </c>
      <c r="F77" s="32">
        <v>4</v>
      </c>
      <c r="G77" s="32">
        <v>4</v>
      </c>
      <c r="H77" s="32">
        <v>4</v>
      </c>
      <c r="I77" s="32">
        <v>5</v>
      </c>
      <c r="J77" s="32">
        <v>4</v>
      </c>
      <c r="K77" s="32">
        <v>5</v>
      </c>
      <c r="L77" s="44">
        <v>5</v>
      </c>
    </row>
    <row r="78" spans="1:22" x14ac:dyDescent="0.2">
      <c r="C78" s="55" t="s">
        <v>50</v>
      </c>
      <c r="D78" s="48"/>
      <c r="E78" s="32"/>
      <c r="F78" s="32"/>
      <c r="G78" s="32"/>
      <c r="H78" s="32"/>
      <c r="I78" s="32"/>
      <c r="J78" s="32"/>
      <c r="K78" s="32"/>
      <c r="L78" s="44"/>
    </row>
    <row r="79" spans="1:22" x14ac:dyDescent="0.2">
      <c r="C79" s="55" t="s">
        <v>61</v>
      </c>
      <c r="D79" s="48"/>
      <c r="E79" s="32"/>
      <c r="F79" s="32"/>
      <c r="G79" s="32"/>
      <c r="H79" s="32"/>
      <c r="I79" s="32"/>
      <c r="J79" s="32"/>
      <c r="K79" s="32"/>
      <c r="L79" s="44"/>
    </row>
    <row r="80" spans="1:22" ht="17" customHeight="1" thickBot="1" x14ac:dyDescent="0.25">
      <c r="C80" s="56" t="s">
        <v>62</v>
      </c>
      <c r="D80" s="49"/>
      <c r="E80" s="33"/>
      <c r="F80" s="33"/>
      <c r="G80" s="33"/>
      <c r="H80" s="33"/>
      <c r="I80" s="33"/>
      <c r="J80" s="33"/>
      <c r="K80" s="33"/>
      <c r="L80" s="45"/>
      <c r="N80" s="68" t="s">
        <v>71</v>
      </c>
      <c r="O80" s="68"/>
    </row>
    <row r="81" spans="2:15" ht="17" thickBot="1" x14ac:dyDescent="0.25">
      <c r="B81" s="2" t="s">
        <v>68</v>
      </c>
      <c r="C81" s="59" t="s">
        <v>63</v>
      </c>
      <c r="D81" s="60">
        <f>AVERAGE(D76:D80)</f>
        <v>1.5</v>
      </c>
      <c r="E81" s="61">
        <f t="shared" ref="E81" si="19">AVERAGE(E76:E80)</f>
        <v>2.5</v>
      </c>
      <c r="F81" s="61">
        <f t="shared" ref="F81" si="20">AVERAGE(F76:F80)</f>
        <v>4</v>
      </c>
      <c r="G81" s="61">
        <f t="shared" ref="G81" si="21">AVERAGE(G76:G80)</f>
        <v>3.5</v>
      </c>
      <c r="H81" s="61">
        <f t="shared" ref="H81" si="22">AVERAGE(H76:H80)</f>
        <v>4.5</v>
      </c>
      <c r="I81" s="61">
        <f t="shared" ref="I81" si="23">AVERAGE(I76:I80)</f>
        <v>4.5</v>
      </c>
      <c r="J81" s="61">
        <f t="shared" ref="J81" si="24">AVERAGE(J76:J80)</f>
        <v>3.5</v>
      </c>
      <c r="K81" s="61">
        <f t="shared" ref="K81" si="25">AVERAGE(K76:K80)</f>
        <v>4.5</v>
      </c>
      <c r="L81" s="62">
        <f t="shared" ref="L81" si="26">AVERAGE(L76:L80)</f>
        <v>4.5</v>
      </c>
      <c r="N81" s="68"/>
      <c r="O81" s="68"/>
    </row>
    <row r="82" spans="2:15" ht="17" thickBot="1" x14ac:dyDescent="0.25">
      <c r="C82" s="59" t="s">
        <v>66</v>
      </c>
      <c r="D82" s="32">
        <f>MROUND((D81-1)/4, 0.2)</f>
        <v>0.2</v>
      </c>
      <c r="E82" s="32">
        <f>MROUND((E81-1)/4, 0.2)</f>
        <v>0.4</v>
      </c>
      <c r="F82" s="32">
        <f t="shared" ref="F82" si="27">MROUND((F81-1)/4, 0.2)</f>
        <v>0.8</v>
      </c>
      <c r="G82" s="32">
        <f t="shared" ref="G82" si="28">MROUND((G81-1)/4, 0.2)</f>
        <v>0.60000000000000009</v>
      </c>
      <c r="H82" s="32">
        <f t="shared" ref="H82" si="29">MROUND((H81-1)/4, 0.2)</f>
        <v>0.8</v>
      </c>
      <c r="I82" s="32">
        <f t="shared" ref="I82" si="30">MROUND((I81-1)/4, 0.2)</f>
        <v>0.8</v>
      </c>
      <c r="J82" s="32">
        <f t="shared" ref="J82" si="31">MROUND((J81-1)/4, 0.2)</f>
        <v>0.60000000000000009</v>
      </c>
      <c r="K82" s="32">
        <f t="shared" ref="K82" si="32">MROUND((K81-1)/4, 0.2)</f>
        <v>0.8</v>
      </c>
      <c r="L82" s="32">
        <f t="shared" ref="L82" si="33">MROUND((L81-1)/4, 0.2)</f>
        <v>0.8</v>
      </c>
      <c r="N82" s="68"/>
      <c r="O82" s="68"/>
    </row>
    <row r="83" spans="2:15" ht="17" thickBot="1" x14ac:dyDescent="0.25">
      <c r="C83" s="59" t="s">
        <v>67</v>
      </c>
      <c r="D83" s="63">
        <f>MROUND((D75+1)/2, 0.2)</f>
        <v>0.2</v>
      </c>
      <c r="E83" s="32">
        <f>MROUND((E75+1)/2, 0.2)</f>
        <v>0.4</v>
      </c>
      <c r="F83" s="32">
        <f t="shared" ref="F83:K83" si="34">MROUND((F75+1)/2, 0.2)</f>
        <v>0.8</v>
      </c>
      <c r="G83" s="32">
        <f t="shared" si="34"/>
        <v>0.8</v>
      </c>
      <c r="H83" s="32">
        <f t="shared" si="34"/>
        <v>0.8</v>
      </c>
      <c r="I83" s="32">
        <f t="shared" si="34"/>
        <v>0.60000000000000009</v>
      </c>
      <c r="J83" s="32">
        <f t="shared" si="34"/>
        <v>0.2</v>
      </c>
      <c r="K83" s="32">
        <f t="shared" si="34"/>
        <v>0.8</v>
      </c>
      <c r="L83" s="44">
        <f>MROUND((L75+1)/2, 0.2)</f>
        <v>0.60000000000000009</v>
      </c>
      <c r="M83" s="58"/>
      <c r="N83" s="68"/>
      <c r="O83" s="68"/>
    </row>
    <row r="84" spans="2:15" ht="17" thickBot="1" x14ac:dyDescent="0.25">
      <c r="B84" s="2" t="s">
        <v>69</v>
      </c>
      <c r="C84" s="59" t="s">
        <v>30</v>
      </c>
      <c r="D84" s="64">
        <f>ABS(D82-D83)</f>
        <v>0</v>
      </c>
      <c r="E84" s="65">
        <f t="shared" ref="E84" si="35">ABS(E82-E83)</f>
        <v>0</v>
      </c>
      <c r="F84" s="65">
        <f t="shared" ref="F84" si="36">ABS(F82-F83)</f>
        <v>0</v>
      </c>
      <c r="G84" s="65">
        <f t="shared" ref="G84" si="37">ABS(G82-G83)</f>
        <v>0.19999999999999996</v>
      </c>
      <c r="H84" s="65">
        <f t="shared" ref="H84" si="38">ABS(H82-H83)</f>
        <v>0</v>
      </c>
      <c r="I84" s="65">
        <f t="shared" ref="I84" si="39">ABS(I82-I83)</f>
        <v>0.19999999999999996</v>
      </c>
      <c r="J84" s="65">
        <f t="shared" ref="J84" si="40">ABS(J82-J83)</f>
        <v>0.40000000000000008</v>
      </c>
      <c r="K84" s="65">
        <f t="shared" ref="K84" si="41">ABS(K82-K83)</f>
        <v>0</v>
      </c>
      <c r="L84" s="66">
        <f t="shared" ref="L84" si="42">ABS(L82-L83)</f>
        <v>0.19999999999999996</v>
      </c>
      <c r="M84" s="67">
        <f>AVERAGE(D84:L84)</f>
        <v>0.1111111111111111</v>
      </c>
      <c r="N84" s="68"/>
      <c r="O84" s="68"/>
    </row>
    <row r="85" spans="2:15" ht="17" thickBot="1" x14ac:dyDescent="0.25">
      <c r="C85" s="59" t="s">
        <v>66</v>
      </c>
      <c r="D85" s="32">
        <f>(D81-1)/4</f>
        <v>0.125</v>
      </c>
      <c r="E85" s="32">
        <f t="shared" ref="E85:L85" si="43">(E81-1)/4</f>
        <v>0.375</v>
      </c>
      <c r="F85" s="32">
        <f t="shared" si="43"/>
        <v>0.75</v>
      </c>
      <c r="G85" s="32">
        <f t="shared" si="43"/>
        <v>0.625</v>
      </c>
      <c r="H85" s="32">
        <f t="shared" si="43"/>
        <v>0.875</v>
      </c>
      <c r="I85" s="32">
        <f t="shared" si="43"/>
        <v>0.875</v>
      </c>
      <c r="J85" s="32">
        <f t="shared" si="43"/>
        <v>0.625</v>
      </c>
      <c r="K85" s="32">
        <f t="shared" si="43"/>
        <v>0.875</v>
      </c>
      <c r="L85" s="32">
        <f t="shared" si="43"/>
        <v>0.875</v>
      </c>
    </row>
    <row r="86" spans="2:15" ht="17" thickBot="1" x14ac:dyDescent="0.25">
      <c r="C86" s="59" t="s">
        <v>67</v>
      </c>
      <c r="D86" s="63">
        <f>(D75+1)/2</f>
        <v>0.20060266666666665</v>
      </c>
      <c r="E86" s="63">
        <f t="shared" ref="E86:L86" si="44">(E75+1)/2</f>
        <v>0.40224866666666664</v>
      </c>
      <c r="F86" s="63">
        <f t="shared" si="44"/>
        <v>0.72045000000000003</v>
      </c>
      <c r="G86" s="63">
        <f t="shared" si="44"/>
        <v>0.74580866666666668</v>
      </c>
      <c r="H86" s="63">
        <f t="shared" si="44"/>
        <v>0.89448400000000006</v>
      </c>
      <c r="I86" s="63">
        <f t="shared" si="44"/>
        <v>0.50841466666666668</v>
      </c>
      <c r="J86" s="63">
        <f t="shared" si="44"/>
        <v>0.26426000000000005</v>
      </c>
      <c r="K86" s="63">
        <f t="shared" si="44"/>
        <v>0.73221066666666668</v>
      </c>
      <c r="L86" s="63">
        <f t="shared" si="44"/>
        <v>0.63790000000000002</v>
      </c>
      <c r="M86" s="67"/>
    </row>
    <row r="87" spans="2:15" ht="17" thickBot="1" x14ac:dyDescent="0.25">
      <c r="C87" s="59" t="s">
        <v>30</v>
      </c>
      <c r="D87" s="64">
        <f>ABS(D85-D86)</f>
        <v>7.5602666666666651E-2</v>
      </c>
      <c r="E87" s="65">
        <f t="shared" ref="E87" si="45">ABS(E85-E86)</f>
        <v>2.7248666666666643E-2</v>
      </c>
      <c r="F87" s="65">
        <f t="shared" ref="F87" si="46">ABS(F85-F86)</f>
        <v>2.9549999999999965E-2</v>
      </c>
      <c r="G87" s="65">
        <f t="shared" ref="G87" si="47">ABS(G85-G86)</f>
        <v>0.12080866666666668</v>
      </c>
      <c r="H87" s="65">
        <f t="shared" ref="H87" si="48">ABS(H85-H86)</f>
        <v>1.9484000000000057E-2</v>
      </c>
      <c r="I87" s="65">
        <f t="shared" ref="I87" si="49">ABS(I85-I86)</f>
        <v>0.36658533333333332</v>
      </c>
      <c r="J87" s="65">
        <f t="shared" ref="J87" si="50">ABS(J85-J86)</f>
        <v>0.36073999999999995</v>
      </c>
      <c r="K87" s="65">
        <f t="shared" ref="K87" si="51">ABS(K85-K86)</f>
        <v>0.14278933333333332</v>
      </c>
      <c r="L87" s="66">
        <f t="shared" ref="L87" si="52">ABS(L85-L86)</f>
        <v>0.23709999999999998</v>
      </c>
      <c r="M87" s="67">
        <f>AVERAGE(D87:L87)</f>
        <v>0.15332318518518517</v>
      </c>
    </row>
    <row r="88" spans="2:15" ht="17" thickBot="1" x14ac:dyDescent="0.25">
      <c r="B88" s="2" t="s">
        <v>72</v>
      </c>
      <c r="C88" s="59" t="s">
        <v>66</v>
      </c>
      <c r="D88" s="32">
        <f>ROUND(D85,0)</f>
        <v>0</v>
      </c>
      <c r="E88" s="32">
        <f t="shared" ref="E88:L88" si="53">ROUND(E85,0)</f>
        <v>0</v>
      </c>
      <c r="F88" s="32">
        <f t="shared" si="53"/>
        <v>1</v>
      </c>
      <c r="G88" s="32">
        <f t="shared" si="53"/>
        <v>1</v>
      </c>
      <c r="H88" s="32">
        <f t="shared" si="53"/>
        <v>1</v>
      </c>
      <c r="I88" s="32">
        <f t="shared" si="53"/>
        <v>1</v>
      </c>
      <c r="J88" s="32">
        <f t="shared" si="53"/>
        <v>1</v>
      </c>
      <c r="K88" s="32">
        <f t="shared" si="53"/>
        <v>1</v>
      </c>
      <c r="L88" s="32">
        <f t="shared" si="53"/>
        <v>1</v>
      </c>
    </row>
    <row r="89" spans="2:15" ht="17" thickBot="1" x14ac:dyDescent="0.25">
      <c r="C89" s="59" t="s">
        <v>67</v>
      </c>
      <c r="D89" s="63">
        <f>ROUND(D86,0)</f>
        <v>0</v>
      </c>
      <c r="E89" s="63">
        <f t="shared" ref="E89:L89" si="54">ROUND(E86,0)</f>
        <v>0</v>
      </c>
      <c r="F89" s="63">
        <f t="shared" si="54"/>
        <v>1</v>
      </c>
      <c r="G89" s="63">
        <f t="shared" si="54"/>
        <v>1</v>
      </c>
      <c r="H89" s="63">
        <f t="shared" si="54"/>
        <v>1</v>
      </c>
      <c r="I89" s="63">
        <f t="shared" si="54"/>
        <v>1</v>
      </c>
      <c r="J89" s="63">
        <f t="shared" si="54"/>
        <v>0</v>
      </c>
      <c r="K89" s="63">
        <f t="shared" si="54"/>
        <v>1</v>
      </c>
      <c r="L89" s="63">
        <f t="shared" si="54"/>
        <v>1</v>
      </c>
    </row>
    <row r="90" spans="2:15" ht="17" thickBot="1" x14ac:dyDescent="0.25">
      <c r="C90" s="59" t="s">
        <v>73</v>
      </c>
      <c r="D90" s="64">
        <f>IF(D89=D88, 1, 0)</f>
        <v>1</v>
      </c>
      <c r="E90" s="64">
        <f t="shared" ref="E90:L90" si="55">IF(E89=E88, 1, 0)</f>
        <v>1</v>
      </c>
      <c r="F90" s="64">
        <f t="shared" si="55"/>
        <v>1</v>
      </c>
      <c r="G90" s="64">
        <f t="shared" si="55"/>
        <v>1</v>
      </c>
      <c r="H90" s="64">
        <f t="shared" si="55"/>
        <v>1</v>
      </c>
      <c r="I90" s="64">
        <f t="shared" si="55"/>
        <v>1</v>
      </c>
      <c r="J90" s="64">
        <f t="shared" si="55"/>
        <v>0</v>
      </c>
      <c r="K90" s="64">
        <f t="shared" si="55"/>
        <v>1</v>
      </c>
      <c r="L90" s="64">
        <f t="shared" si="55"/>
        <v>1</v>
      </c>
      <c r="M90" s="69">
        <f>AVERAGE(D90:L90)</f>
        <v>0.88888888888888884</v>
      </c>
    </row>
  </sheetData>
  <mergeCells count="1">
    <mergeCell ref="N80:O84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N49:N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2018-04-02T13:07:34Z</cp:lastPrinted>
  <dcterms:created xsi:type="dcterms:W3CDTF">2018-03-13T15:53:14Z</dcterms:created>
  <dcterms:modified xsi:type="dcterms:W3CDTF">2018-04-16T12:40:29Z</dcterms:modified>
</cp:coreProperties>
</file>