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19200" windowHeight="7010" firstSheet="3" activeTab="3"/>
  </bookViews>
  <sheets>
    <sheet name="1.背景描述" sheetId="1" r:id="rId1"/>
    <sheet name="2.成本构成" sheetId="2" r:id="rId2"/>
    <sheet name="3.简易财务分析模型 - 利润和现金流" sheetId="3" r:id="rId3"/>
    <sheet name="4. 目标价格" sheetId="4" r:id="rId4"/>
    <sheet name="5. 调研市场价格" sheetId="5" r:id="rId5"/>
    <sheet name="6.将市场价格带入财务模型" sheetId="6" r:id="rId6"/>
    <sheet name="7. 项目敏感性分析" sheetId="7" r:id="rId7"/>
    <sheet name="模板powerbi" sheetId="8" r:id="rId8"/>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4" i="8" l="1"/>
  <c r="X4" i="8"/>
  <c r="V4" i="8"/>
  <c r="U4" i="8"/>
  <c r="U7" i="8"/>
  <c r="U9" i="8"/>
  <c r="U10" i="8"/>
  <c r="U5" i="8"/>
  <c r="V7" i="8"/>
  <c r="V9" i="8"/>
  <c r="V5" i="8"/>
  <c r="Y7" i="8"/>
  <c r="Y9" i="8"/>
  <c r="Y5" i="8"/>
  <c r="X5" i="8"/>
  <c r="X7" i="8"/>
  <c r="X9" i="8"/>
  <c r="C25" i="8"/>
  <c r="C20" i="8"/>
  <c r="W10" i="8"/>
  <c r="Y10" i="8"/>
  <c r="C15" i="8"/>
  <c r="C41" i="8"/>
  <c r="D41" i="8" s="1"/>
  <c r="N37" i="8"/>
  <c r="M37" i="8"/>
  <c r="L37" i="8"/>
  <c r="K37" i="8"/>
  <c r="J37" i="8"/>
  <c r="I37" i="8"/>
  <c r="H37" i="8"/>
  <c r="G37" i="8"/>
  <c r="F37" i="8"/>
  <c r="E37" i="8"/>
  <c r="D37" i="8"/>
  <c r="C37" i="8"/>
  <c r="B37" i="8"/>
  <c r="N36" i="8"/>
  <c r="M36" i="8"/>
  <c r="L36" i="8"/>
  <c r="K36" i="8"/>
  <c r="J36" i="8"/>
  <c r="I36" i="8"/>
  <c r="H36" i="8"/>
  <c r="G36" i="8"/>
  <c r="F36" i="8"/>
  <c r="E36" i="8"/>
  <c r="D36" i="8"/>
  <c r="C36" i="8"/>
  <c r="N25" i="8"/>
  <c r="M25" i="8"/>
  <c r="L25" i="8"/>
  <c r="K25" i="8"/>
  <c r="J25" i="8"/>
  <c r="I25" i="8"/>
  <c r="H25" i="8"/>
  <c r="G25" i="8"/>
  <c r="F25" i="8"/>
  <c r="E25" i="8"/>
  <c r="D25" i="8"/>
  <c r="N20" i="8"/>
  <c r="M20" i="8"/>
  <c r="L20" i="8"/>
  <c r="K20" i="8"/>
  <c r="J20" i="8"/>
  <c r="I20" i="8"/>
  <c r="H20" i="8"/>
  <c r="G20" i="8"/>
  <c r="F20" i="8"/>
  <c r="E20" i="8"/>
  <c r="D20" i="8"/>
  <c r="P14" i="8"/>
  <c r="H5" i="8"/>
  <c r="H16" i="8" s="1"/>
  <c r="H4" i="8"/>
  <c r="N15" i="8" s="1"/>
  <c r="C33" i="6"/>
  <c r="D33" i="6"/>
  <c r="D39" i="6" s="1"/>
  <c r="E33" i="6"/>
  <c r="F33" i="6"/>
  <c r="G33" i="6"/>
  <c r="H33" i="6"/>
  <c r="I33" i="6"/>
  <c r="J33" i="6"/>
  <c r="K33" i="6"/>
  <c r="L33" i="6"/>
  <c r="L39" i="6" s="1"/>
  <c r="M33" i="6"/>
  <c r="N33" i="6"/>
  <c r="B33" i="6"/>
  <c r="C41" i="6"/>
  <c r="D41" i="6" s="1"/>
  <c r="N37" i="6"/>
  <c r="M37" i="6"/>
  <c r="L37" i="6"/>
  <c r="K37" i="6"/>
  <c r="J37" i="6"/>
  <c r="I37" i="6"/>
  <c r="I39" i="6" s="1"/>
  <c r="H37" i="6"/>
  <c r="G37" i="6"/>
  <c r="F37" i="6"/>
  <c r="E37" i="6"/>
  <c r="D37" i="6"/>
  <c r="C37" i="6"/>
  <c r="B37" i="6"/>
  <c r="B39" i="6" s="1"/>
  <c r="N36" i="6"/>
  <c r="N39" i="6" s="1"/>
  <c r="M36" i="6"/>
  <c r="M39" i="6" s="1"/>
  <c r="L36" i="6"/>
  <c r="K36" i="6"/>
  <c r="K39" i="6" s="1"/>
  <c r="J36" i="6"/>
  <c r="J39" i="6" s="1"/>
  <c r="I36" i="6"/>
  <c r="H36" i="6"/>
  <c r="G36" i="6"/>
  <c r="G39" i="6" s="1"/>
  <c r="F36" i="6"/>
  <c r="F39" i="6" s="1"/>
  <c r="E36" i="6"/>
  <c r="E39" i="6" s="1"/>
  <c r="D36" i="6"/>
  <c r="C36" i="6"/>
  <c r="C39" i="6" s="1"/>
  <c r="N25" i="6"/>
  <c r="M25" i="6"/>
  <c r="L25" i="6"/>
  <c r="K25" i="6"/>
  <c r="J25" i="6"/>
  <c r="I25" i="6"/>
  <c r="H25" i="6"/>
  <c r="G25" i="6"/>
  <c r="F25" i="6"/>
  <c r="E25" i="6"/>
  <c r="P25" i="6" s="1"/>
  <c r="D25" i="6"/>
  <c r="C25" i="6"/>
  <c r="N20" i="6"/>
  <c r="M20" i="6"/>
  <c r="L20" i="6"/>
  <c r="K20" i="6"/>
  <c r="J20" i="6"/>
  <c r="I20" i="6"/>
  <c r="H20" i="6"/>
  <c r="G20" i="6"/>
  <c r="F20" i="6"/>
  <c r="E20" i="6"/>
  <c r="D20" i="6"/>
  <c r="C20" i="6"/>
  <c r="P20" i="6" s="1"/>
  <c r="M16" i="6"/>
  <c r="K16" i="6"/>
  <c r="I16" i="6"/>
  <c r="H16" i="6"/>
  <c r="E16" i="6"/>
  <c r="C16" i="6"/>
  <c r="P14" i="6"/>
  <c r="H5" i="6"/>
  <c r="L16" i="6" s="1"/>
  <c r="H4" i="6"/>
  <c r="J15" i="6" s="1"/>
  <c r="H6" i="5"/>
  <c r="H9" i="4"/>
  <c r="B47" i="3"/>
  <c r="B46" i="3"/>
  <c r="D44" i="3"/>
  <c r="C44" i="3"/>
  <c r="D41" i="3"/>
  <c r="E41" i="3" s="1"/>
  <c r="F41" i="3" s="1"/>
  <c r="G41" i="3" s="1"/>
  <c r="H41" i="3" s="1"/>
  <c r="I41" i="3" s="1"/>
  <c r="J41" i="3" s="1"/>
  <c r="K41" i="3" s="1"/>
  <c r="L41" i="3" s="1"/>
  <c r="M41" i="3" s="1"/>
  <c r="N41" i="3" s="1"/>
  <c r="C41" i="3"/>
  <c r="X10" i="8" l="1"/>
  <c r="V10" i="8"/>
  <c r="P25" i="8"/>
  <c r="I16" i="8"/>
  <c r="J16" i="8"/>
  <c r="P20" i="8"/>
  <c r="I15" i="8"/>
  <c r="C16" i="8"/>
  <c r="K16" i="8"/>
  <c r="B15" i="8"/>
  <c r="J15" i="8"/>
  <c r="J18" i="8" s="1"/>
  <c r="D16" i="8"/>
  <c r="L16" i="8"/>
  <c r="K15" i="8"/>
  <c r="E16" i="8"/>
  <c r="M16" i="8"/>
  <c r="E41" i="8"/>
  <c r="D15" i="8"/>
  <c r="L15" i="8"/>
  <c r="F16" i="8"/>
  <c r="N16" i="8"/>
  <c r="N18" i="8" s="1"/>
  <c r="H15" i="8"/>
  <c r="H18" i="8" s="1"/>
  <c r="E15" i="8"/>
  <c r="M15" i="8"/>
  <c r="M18" i="8" s="1"/>
  <c r="G16" i="8"/>
  <c r="G15" i="8"/>
  <c r="B16" i="8"/>
  <c r="F15" i="8"/>
  <c r="F18" i="8" s="1"/>
  <c r="H39" i="6"/>
  <c r="C15" i="6"/>
  <c r="C18" i="6" s="1"/>
  <c r="C22" i="6" s="1"/>
  <c r="I15" i="6"/>
  <c r="I18" i="6" s="1"/>
  <c r="I22" i="6" s="1"/>
  <c r="K15" i="6"/>
  <c r="K18" i="6" s="1"/>
  <c r="K22" i="6" s="1"/>
  <c r="N15" i="6"/>
  <c r="F15" i="6"/>
  <c r="D44" i="6"/>
  <c r="E41" i="6"/>
  <c r="B47" i="6"/>
  <c r="B44" i="6"/>
  <c r="B40" i="6"/>
  <c r="C40" i="6" s="1"/>
  <c r="D40" i="6" s="1"/>
  <c r="E40" i="6" s="1"/>
  <c r="F40" i="6" s="1"/>
  <c r="G40" i="6" s="1"/>
  <c r="D15" i="6"/>
  <c r="D18" i="6" s="1"/>
  <c r="L15" i="6"/>
  <c r="L18" i="6" s="1"/>
  <c r="F16" i="6"/>
  <c r="P16" i="6" s="1"/>
  <c r="N16" i="6"/>
  <c r="N18" i="6" s="1"/>
  <c r="E15" i="6"/>
  <c r="E18" i="6" s="1"/>
  <c r="M15" i="6"/>
  <c r="M18" i="6" s="1"/>
  <c r="G16" i="6"/>
  <c r="C44" i="6"/>
  <c r="G15" i="6"/>
  <c r="G18" i="6" s="1"/>
  <c r="H15" i="6"/>
  <c r="H18" i="6" s="1"/>
  <c r="B16" i="6"/>
  <c r="J16" i="6"/>
  <c r="J18" i="6" s="1"/>
  <c r="B15" i="6"/>
  <c r="D16" i="6"/>
  <c r="B44" i="3"/>
  <c r="D40" i="3"/>
  <c r="E40" i="3" s="1"/>
  <c r="F40" i="3" s="1"/>
  <c r="G40" i="3" s="1"/>
  <c r="H40" i="3" s="1"/>
  <c r="I40" i="3" s="1"/>
  <c r="J40" i="3" s="1"/>
  <c r="K40" i="3" s="1"/>
  <c r="L40" i="3" s="1"/>
  <c r="M40" i="3" s="1"/>
  <c r="N40" i="3" s="1"/>
  <c r="C40" i="3"/>
  <c r="B40" i="3"/>
  <c r="C39" i="3"/>
  <c r="D39" i="3"/>
  <c r="E39" i="3"/>
  <c r="F39" i="3"/>
  <c r="G39" i="3"/>
  <c r="H39" i="3"/>
  <c r="I39" i="3"/>
  <c r="J39" i="3"/>
  <c r="K39" i="3"/>
  <c r="L39" i="3"/>
  <c r="M39" i="3"/>
  <c r="N39" i="3"/>
  <c r="B39" i="3"/>
  <c r="I18" i="8" l="1"/>
  <c r="I19" i="8" s="1"/>
  <c r="L18" i="8"/>
  <c r="L19" i="8" s="1"/>
  <c r="G18" i="8"/>
  <c r="N19" i="8"/>
  <c r="N22" i="8"/>
  <c r="G19" i="8"/>
  <c r="G22" i="8"/>
  <c r="D18" i="8"/>
  <c r="J22" i="8"/>
  <c r="J19" i="8"/>
  <c r="F41" i="8"/>
  <c r="B18" i="8"/>
  <c r="B22" i="8" s="1"/>
  <c r="B27" i="8" s="1"/>
  <c r="B33" i="8" s="1"/>
  <c r="B39" i="8" s="1"/>
  <c r="H22" i="8"/>
  <c r="H19" i="8"/>
  <c r="K18" i="8"/>
  <c r="I22" i="8"/>
  <c r="M19" i="8"/>
  <c r="M22" i="8"/>
  <c r="P16" i="8"/>
  <c r="C18" i="8"/>
  <c r="P15" i="8"/>
  <c r="E18" i="8"/>
  <c r="F19" i="8"/>
  <c r="F22" i="8"/>
  <c r="H40" i="6"/>
  <c r="I40" i="6" s="1"/>
  <c r="J40" i="6" s="1"/>
  <c r="K40" i="6" s="1"/>
  <c r="L40" i="6" s="1"/>
  <c r="M40" i="6" s="1"/>
  <c r="N40" i="6" s="1"/>
  <c r="K19" i="6"/>
  <c r="I19" i="6"/>
  <c r="C19" i="6"/>
  <c r="J22" i="6"/>
  <c r="J19" i="6"/>
  <c r="N22" i="6"/>
  <c r="N19" i="6"/>
  <c r="K27" i="6"/>
  <c r="K28" i="6" s="1"/>
  <c r="K23" i="6"/>
  <c r="H22" i="6"/>
  <c r="H19" i="6"/>
  <c r="G22" i="6"/>
  <c r="G19" i="6"/>
  <c r="E44" i="6"/>
  <c r="F41" i="6"/>
  <c r="I23" i="6"/>
  <c r="I27" i="6"/>
  <c r="I28" i="6" s="1"/>
  <c r="L22" i="6"/>
  <c r="L19" i="6"/>
  <c r="D22" i="6"/>
  <c r="D19" i="6"/>
  <c r="F18" i="6"/>
  <c r="P15" i="6"/>
  <c r="B18" i="6"/>
  <c r="B22" i="6" s="1"/>
  <c r="B27" i="6" s="1"/>
  <c r="M22" i="6"/>
  <c r="M19" i="6"/>
  <c r="C27" i="6"/>
  <c r="C23" i="6"/>
  <c r="E22" i="6"/>
  <c r="E19" i="6"/>
  <c r="C37" i="3"/>
  <c r="D37" i="3"/>
  <c r="E37" i="3"/>
  <c r="F37" i="3"/>
  <c r="G37" i="3"/>
  <c r="H37" i="3"/>
  <c r="I37" i="3"/>
  <c r="J37" i="3"/>
  <c r="K37" i="3"/>
  <c r="L37" i="3"/>
  <c r="M37" i="3"/>
  <c r="N37" i="3"/>
  <c r="B37" i="3"/>
  <c r="D36" i="3"/>
  <c r="E36" i="3"/>
  <c r="F36" i="3"/>
  <c r="G36" i="3"/>
  <c r="H36" i="3"/>
  <c r="I36" i="3"/>
  <c r="J36" i="3"/>
  <c r="K36" i="3"/>
  <c r="L36" i="3"/>
  <c r="M36" i="3"/>
  <c r="N36" i="3"/>
  <c r="C36" i="3"/>
  <c r="H5" i="3"/>
  <c r="C15" i="3"/>
  <c r="C18" i="3"/>
  <c r="P18" i="3"/>
  <c r="P20" i="3"/>
  <c r="P22" i="3"/>
  <c r="P25" i="3"/>
  <c r="P27" i="3"/>
  <c r="P15" i="3"/>
  <c r="P16" i="3"/>
  <c r="P14" i="3"/>
  <c r="D28" i="3"/>
  <c r="E28" i="3"/>
  <c r="F28" i="3"/>
  <c r="G28" i="3"/>
  <c r="H28" i="3"/>
  <c r="I28" i="3"/>
  <c r="J28" i="3"/>
  <c r="K28" i="3"/>
  <c r="L28" i="3"/>
  <c r="M28" i="3"/>
  <c r="N28" i="3"/>
  <c r="C28" i="3"/>
  <c r="C27" i="3"/>
  <c r="D27" i="3"/>
  <c r="E27" i="3"/>
  <c r="F27" i="3"/>
  <c r="G27" i="3"/>
  <c r="H27" i="3"/>
  <c r="I27" i="3"/>
  <c r="J27" i="3"/>
  <c r="K27" i="3"/>
  <c r="L27" i="3"/>
  <c r="M27" i="3"/>
  <c r="N27" i="3"/>
  <c r="B27" i="3"/>
  <c r="D25" i="3"/>
  <c r="E25" i="3"/>
  <c r="F25" i="3"/>
  <c r="G25" i="3"/>
  <c r="H25" i="3"/>
  <c r="I25" i="3"/>
  <c r="J25" i="3"/>
  <c r="K25" i="3"/>
  <c r="L25" i="3"/>
  <c r="M25" i="3"/>
  <c r="N25" i="3"/>
  <c r="C25" i="3"/>
  <c r="D23" i="3"/>
  <c r="E23" i="3"/>
  <c r="F23" i="3"/>
  <c r="G23" i="3"/>
  <c r="H23" i="3"/>
  <c r="I23" i="3"/>
  <c r="J23" i="3"/>
  <c r="K23" i="3"/>
  <c r="L23" i="3"/>
  <c r="M23" i="3"/>
  <c r="N23" i="3"/>
  <c r="C23" i="3"/>
  <c r="B22" i="3"/>
  <c r="D22" i="3"/>
  <c r="E22" i="3"/>
  <c r="F22" i="3"/>
  <c r="G22" i="3"/>
  <c r="H22" i="3"/>
  <c r="I22" i="3"/>
  <c r="J22" i="3"/>
  <c r="K22" i="3"/>
  <c r="L22" i="3"/>
  <c r="M22" i="3"/>
  <c r="N22" i="3"/>
  <c r="C22" i="3"/>
  <c r="D19" i="3"/>
  <c r="E19" i="3"/>
  <c r="F19" i="3"/>
  <c r="G19" i="3"/>
  <c r="H19" i="3"/>
  <c r="I19" i="3"/>
  <c r="J19" i="3"/>
  <c r="K19" i="3"/>
  <c r="L19" i="3"/>
  <c r="M19" i="3"/>
  <c r="N19" i="3"/>
  <c r="C19" i="3"/>
  <c r="B15" i="3"/>
  <c r="B16" i="3"/>
  <c r="D18" i="3"/>
  <c r="E18" i="3"/>
  <c r="F18" i="3"/>
  <c r="G18" i="3"/>
  <c r="H18" i="3"/>
  <c r="I18" i="3"/>
  <c r="J18" i="3"/>
  <c r="K18" i="3"/>
  <c r="L18" i="3"/>
  <c r="M18" i="3"/>
  <c r="N18" i="3"/>
  <c r="F9" i="2"/>
  <c r="D20" i="3"/>
  <c r="E20" i="3"/>
  <c r="F20" i="3"/>
  <c r="G20" i="3"/>
  <c r="H20" i="3"/>
  <c r="I20" i="3"/>
  <c r="J20" i="3"/>
  <c r="K20" i="3"/>
  <c r="L20" i="3"/>
  <c r="M20" i="3"/>
  <c r="N20" i="3"/>
  <c r="C20" i="3"/>
  <c r="D16" i="3"/>
  <c r="H4" i="3"/>
  <c r="J15" i="3" s="1"/>
  <c r="L22" i="8" l="1"/>
  <c r="F23" i="8"/>
  <c r="F27" i="8"/>
  <c r="I27" i="8"/>
  <c r="I23" i="8"/>
  <c r="J27" i="8"/>
  <c r="J23" i="8"/>
  <c r="E19" i="8"/>
  <c r="E22" i="8"/>
  <c r="K22" i="8"/>
  <c r="K19" i="8"/>
  <c r="D19" i="8"/>
  <c r="D22" i="8"/>
  <c r="G23" i="8"/>
  <c r="G27" i="8"/>
  <c r="B44" i="8"/>
  <c r="B40" i="8"/>
  <c r="L27" i="8"/>
  <c r="L23" i="8"/>
  <c r="H27" i="8"/>
  <c r="H23" i="8"/>
  <c r="M27" i="8"/>
  <c r="M23" i="8"/>
  <c r="G41" i="8"/>
  <c r="C22" i="8"/>
  <c r="C19" i="8"/>
  <c r="P18" i="8"/>
  <c r="N23" i="8"/>
  <c r="N27" i="8"/>
  <c r="M27" i="6"/>
  <c r="M28" i="6" s="1"/>
  <c r="M23" i="6"/>
  <c r="H27" i="6"/>
  <c r="H28" i="6" s="1"/>
  <c r="H23" i="6"/>
  <c r="F22" i="6"/>
  <c r="F19" i="6"/>
  <c r="F44" i="6"/>
  <c r="G41" i="6"/>
  <c r="P18" i="6"/>
  <c r="E27" i="6"/>
  <c r="E28" i="6" s="1"/>
  <c r="E23" i="6"/>
  <c r="C28" i="6"/>
  <c r="N27" i="6"/>
  <c r="N28" i="6" s="1"/>
  <c r="N23" i="6"/>
  <c r="G27" i="6"/>
  <c r="G28" i="6" s="1"/>
  <c r="G23" i="6"/>
  <c r="D27" i="6"/>
  <c r="D28" i="6" s="1"/>
  <c r="D23" i="6"/>
  <c r="L27" i="6"/>
  <c r="L28" i="6" s="1"/>
  <c r="L23" i="6"/>
  <c r="J23" i="6"/>
  <c r="J27" i="6"/>
  <c r="J28" i="6" s="1"/>
  <c r="B18" i="3"/>
  <c r="L16" i="3"/>
  <c r="K16" i="3"/>
  <c r="J16" i="3"/>
  <c r="I16" i="3"/>
  <c r="H16" i="3"/>
  <c r="C16" i="3"/>
  <c r="G16" i="3"/>
  <c r="F16" i="3"/>
  <c r="N16" i="3"/>
  <c r="M16" i="3"/>
  <c r="E16" i="3"/>
  <c r="I15" i="3"/>
  <c r="H15" i="3"/>
  <c r="G15" i="3"/>
  <c r="N15" i="3"/>
  <c r="M15" i="3"/>
  <c r="D15" i="3"/>
  <c r="K15" i="3"/>
  <c r="F15" i="3"/>
  <c r="E15" i="3"/>
  <c r="L15" i="3"/>
  <c r="G13" i="2"/>
  <c r="H13" i="2"/>
  <c r="I13" i="2"/>
  <c r="F13" i="2"/>
  <c r="G9" i="2"/>
  <c r="H9" i="2"/>
  <c r="I9" i="2"/>
  <c r="E27" i="8" l="1"/>
  <c r="E23" i="8"/>
  <c r="N28" i="8"/>
  <c r="N33" i="8"/>
  <c r="N39" i="8" s="1"/>
  <c r="J33" i="8"/>
  <c r="J39" i="8" s="1"/>
  <c r="J28" i="8"/>
  <c r="H41" i="8"/>
  <c r="H28" i="8"/>
  <c r="H33" i="8"/>
  <c r="H39" i="8" s="1"/>
  <c r="D27" i="8"/>
  <c r="D23" i="8"/>
  <c r="M28" i="8"/>
  <c r="M33" i="8"/>
  <c r="M39" i="8" s="1"/>
  <c r="I33" i="8"/>
  <c r="I39" i="8" s="1"/>
  <c r="I28" i="8"/>
  <c r="G28" i="8"/>
  <c r="G33" i="8"/>
  <c r="G39" i="8" s="1"/>
  <c r="G44" i="8" s="1"/>
  <c r="C27" i="8"/>
  <c r="C23" i="8"/>
  <c r="P22" i="8"/>
  <c r="L28" i="8"/>
  <c r="L33" i="8"/>
  <c r="L39" i="8" s="1"/>
  <c r="F28" i="8"/>
  <c r="F33" i="8"/>
  <c r="F39" i="8" s="1"/>
  <c r="F44" i="8" s="1"/>
  <c r="K27" i="8"/>
  <c r="K23" i="8"/>
  <c r="G44" i="6"/>
  <c r="H41" i="6"/>
  <c r="F27" i="6"/>
  <c r="F28" i="6" s="1"/>
  <c r="F23" i="6"/>
  <c r="P22" i="6"/>
  <c r="E44" i="3"/>
  <c r="C33" i="8" l="1"/>
  <c r="C39" i="8" s="1"/>
  <c r="C28" i="8"/>
  <c r="P27" i="8"/>
  <c r="D33" i="8"/>
  <c r="D39" i="8" s="1"/>
  <c r="D44" i="8" s="1"/>
  <c r="D28" i="8"/>
  <c r="K33" i="8"/>
  <c r="K39" i="8" s="1"/>
  <c r="K28" i="8"/>
  <c r="I41" i="8"/>
  <c r="H44" i="8"/>
  <c r="E28" i="8"/>
  <c r="E33" i="8"/>
  <c r="E39" i="8" s="1"/>
  <c r="E44" i="8" s="1"/>
  <c r="P27" i="6"/>
  <c r="I41" i="6"/>
  <c r="H44" i="6"/>
  <c r="F44" i="3"/>
  <c r="J41" i="8" l="1"/>
  <c r="I44" i="8"/>
  <c r="C44" i="8"/>
  <c r="B47" i="8"/>
  <c r="C40" i="8"/>
  <c r="D40" i="8" s="1"/>
  <c r="E40" i="8" s="1"/>
  <c r="F40" i="8" s="1"/>
  <c r="G40" i="8" s="1"/>
  <c r="H40" i="8" s="1"/>
  <c r="I40" i="8" s="1"/>
  <c r="J40" i="8" s="1"/>
  <c r="K40" i="8" s="1"/>
  <c r="L40" i="8" s="1"/>
  <c r="M40" i="8" s="1"/>
  <c r="N40" i="8" s="1"/>
  <c r="J41" i="6"/>
  <c r="I44" i="6"/>
  <c r="G44" i="3"/>
  <c r="K41" i="8" l="1"/>
  <c r="J44" i="8"/>
  <c r="K41" i="6"/>
  <c r="J44" i="6"/>
  <c r="H44" i="3"/>
  <c r="L41" i="8" l="1"/>
  <c r="K44" i="8"/>
  <c r="L41" i="6"/>
  <c r="K44" i="6"/>
  <c r="I44" i="3"/>
  <c r="L44" i="8" l="1"/>
  <c r="M41" i="8"/>
  <c r="L44" i="6"/>
  <c r="M41" i="6"/>
  <c r="J44" i="3"/>
  <c r="M44" i="8" l="1"/>
  <c r="N41" i="8"/>
  <c r="N44" i="8" s="1"/>
  <c r="B46" i="8" s="1"/>
  <c r="M44" i="6"/>
  <c r="N41" i="6"/>
  <c r="N44" i="6" s="1"/>
  <c r="K44" i="3"/>
  <c r="B46" i="6" l="1"/>
  <c r="L44" i="3"/>
  <c r="N44" i="3" l="1"/>
  <c r="M44" i="3"/>
</calcChain>
</file>

<file path=xl/sharedStrings.xml><?xml version="1.0" encoding="utf-8"?>
<sst xmlns="http://schemas.openxmlformats.org/spreadsheetml/2006/main" count="218" uniqueCount="95">
  <si>
    <t>以手抓饼为例，老田的手抓饼业务，对于业务模式和具体的行动老田的更具体的规划如下：</t>
  </si>
  <si>
    <t>1. 老田要租一个路段比较好的店面，月租成本3000每月，押一付三。</t>
    <phoneticPr fontId="1" type="noConversion"/>
  </si>
  <si>
    <t>2. 老田原来是买成品饼皮，现在打算自行制作。</t>
    <phoneticPr fontId="1" type="noConversion"/>
  </si>
  <si>
    <t>3. 前期设备和装修大概需要30000元的一次性投入。</t>
    <phoneticPr fontId="1" type="noConversion"/>
  </si>
  <si>
    <t>4. 老田定了4个不同的产品类，主要是副食品添加不同。</t>
    <phoneticPr fontId="1" type="noConversion"/>
  </si>
  <si>
    <t>5. 老田这次需要招聘一个帮工，一起负责店面的打理，根据当地的工资水平，要4000元/月。</t>
    <phoneticPr fontId="1" type="noConversion"/>
  </si>
  <si>
    <t>6. 老田计划2020年12月份开始启动，预计2021年1月1号正式开业。</t>
    <phoneticPr fontId="1" type="noConversion"/>
  </si>
  <si>
    <t>A. 赚钱之前，先做好成本模型，老田先对未来产品的成本构成，以及前期的投入和运营投入做一个小分析汇总</t>
    <phoneticPr fontId="1" type="noConversion"/>
  </si>
  <si>
    <t>材料成本</t>
    <phoneticPr fontId="1" type="noConversion"/>
  </si>
  <si>
    <t>人工成本</t>
    <phoneticPr fontId="1" type="noConversion"/>
  </si>
  <si>
    <t xml:space="preserve">
</t>
    <phoneticPr fontId="1" type="noConversion"/>
  </si>
  <si>
    <t>变动制造成本</t>
    <phoneticPr fontId="1" type="noConversion"/>
  </si>
  <si>
    <t>固定制造成本</t>
    <phoneticPr fontId="1" type="noConversion"/>
  </si>
  <si>
    <t>项目投入</t>
    <phoneticPr fontId="1" type="noConversion"/>
  </si>
  <si>
    <t>统一合格经销商配送，均为到厂价，受市场波动较小</t>
    <phoneticPr fontId="1" type="noConversion"/>
  </si>
  <si>
    <t>水电气，实际没法做到完全变动</t>
    <phoneticPr fontId="1" type="noConversion"/>
  </si>
  <si>
    <t>每个月投入的大头，制约了每月收益的关键</t>
    <phoneticPr fontId="1" type="noConversion"/>
  </si>
  <si>
    <t>在传统制造业直接人工成本计入变动制造费用，但对
于餐饮来说无论是否有生意都需要最低限度的人工。因此，此处设置为固定成本</t>
    <phoneticPr fontId="1" type="noConversion"/>
  </si>
  <si>
    <t>XX</t>
    <phoneticPr fontId="1" type="noConversion"/>
  </si>
  <si>
    <t>进货价格</t>
    <phoneticPr fontId="1" type="noConversion"/>
  </si>
  <si>
    <t>rmb/kg</t>
    <phoneticPr fontId="1" type="noConversion"/>
  </si>
  <si>
    <t>rmb/EA</t>
    <phoneticPr fontId="1" type="noConversion"/>
  </si>
  <si>
    <t>用量（大众版）</t>
    <phoneticPr fontId="1" type="noConversion"/>
  </si>
  <si>
    <t>用量（精装版）</t>
    <phoneticPr fontId="1" type="noConversion"/>
  </si>
  <si>
    <t>用量（土豪版）</t>
    <phoneticPr fontId="1" type="noConversion"/>
  </si>
  <si>
    <t>用量（全家福）</t>
    <phoneticPr fontId="1" type="noConversion"/>
  </si>
  <si>
    <t>变动制造成本</t>
    <phoneticPr fontId="1" type="noConversion"/>
  </si>
  <si>
    <t>水电费</t>
    <phoneticPr fontId="1" type="noConversion"/>
  </si>
  <si>
    <t>单位成本</t>
    <phoneticPr fontId="1" type="noConversion"/>
  </si>
  <si>
    <t>rmb/EA</t>
    <phoneticPr fontId="1" type="noConversion"/>
  </si>
  <si>
    <t>1.材料成本</t>
    <phoneticPr fontId="1" type="noConversion"/>
  </si>
  <si>
    <t>2.变动制造成本</t>
    <phoneticPr fontId="1" type="noConversion"/>
  </si>
  <si>
    <t>固定制造成本</t>
    <phoneticPr fontId="1" type="noConversion"/>
  </si>
  <si>
    <t>房租，折旧，人工</t>
    <phoneticPr fontId="1" type="noConversion"/>
  </si>
  <si>
    <t>3.人工成本</t>
    <phoneticPr fontId="1" type="noConversion"/>
  </si>
  <si>
    <t xml:space="preserve"> rmb/月</t>
  </si>
  <si>
    <t>4. 房租</t>
    <phoneticPr fontId="1" type="noConversion"/>
  </si>
  <si>
    <t>5. 设备/装修折旧</t>
    <phoneticPr fontId="1" type="noConversion"/>
  </si>
  <si>
    <t>rmb/月</t>
    <phoneticPr fontId="1" type="noConversion"/>
  </si>
  <si>
    <t>大众版</t>
    <phoneticPr fontId="1" type="noConversion"/>
  </si>
  <si>
    <t>精装版</t>
    <phoneticPr fontId="1" type="noConversion"/>
  </si>
  <si>
    <t>土豪版</t>
    <phoneticPr fontId="1" type="noConversion"/>
  </si>
  <si>
    <t>全家福</t>
    <phoneticPr fontId="1" type="noConversion"/>
  </si>
  <si>
    <t>30000元按照3年直线折旧计算，实际使用年限可能会更长</t>
    <phoneticPr fontId="1" type="noConversion"/>
  </si>
  <si>
    <r>
      <t>C. 老田制定了一个</t>
    </r>
    <r>
      <rPr>
        <sz val="11"/>
        <color rgb="FFFF0000"/>
        <rFont val="等线"/>
        <family val="3"/>
        <charset val="134"/>
        <scheme val="minor"/>
      </rPr>
      <t>最低的盈利目标，每月6000元，年净利润72000</t>
    </r>
    <r>
      <rPr>
        <sz val="11"/>
        <color theme="1"/>
        <rFont val="等线"/>
        <family val="2"/>
        <scheme val="minor"/>
      </rPr>
      <t>，以此目的来制作一个财务分析模型</t>
    </r>
    <phoneticPr fontId="1" type="noConversion"/>
  </si>
  <si>
    <t>设定销售价格</t>
    <phoneticPr fontId="1" type="noConversion"/>
  </si>
  <si>
    <t>加权平均价格</t>
    <phoneticPr fontId="1" type="noConversion"/>
  </si>
  <si>
    <t>（月度）现金流量表</t>
    <phoneticPr fontId="1" type="noConversion"/>
  </si>
  <si>
    <t>销售量</t>
    <phoneticPr fontId="1" type="noConversion"/>
  </si>
  <si>
    <t>备注</t>
    <phoneticPr fontId="1" type="noConversion"/>
  </si>
  <si>
    <t>前期投入</t>
    <phoneticPr fontId="1" type="noConversion"/>
  </si>
  <si>
    <t>开始营业</t>
    <phoneticPr fontId="1" type="noConversion"/>
  </si>
  <si>
    <r>
      <t>B. 老田同时还做了市场调研，在店面所在的路段。</t>
    </r>
    <r>
      <rPr>
        <sz val="11"/>
        <color rgb="FFFF0000"/>
        <rFont val="等线"/>
        <family val="3"/>
        <charset val="134"/>
        <scheme val="minor"/>
      </rPr>
      <t>每个月</t>
    </r>
    <r>
      <rPr>
        <sz val="11"/>
        <rFont val="等线"/>
        <family val="3"/>
        <charset val="134"/>
        <scheme val="minor"/>
      </rPr>
      <t>预计能有</t>
    </r>
    <r>
      <rPr>
        <sz val="11"/>
        <color rgb="FFFF0000"/>
        <rFont val="等线"/>
        <family val="3"/>
        <charset val="134"/>
        <scheme val="minor"/>
      </rPr>
      <t>3600</t>
    </r>
    <r>
      <rPr>
        <sz val="11"/>
        <rFont val="等线"/>
        <family val="3"/>
        <charset val="134"/>
        <scheme val="minor"/>
      </rPr>
      <t>张手抓饼的销售，</t>
    </r>
    <r>
      <rPr>
        <sz val="11"/>
        <color theme="1"/>
        <rFont val="等线"/>
        <family val="2"/>
        <scheme val="minor"/>
      </rPr>
      <t>不同产品的销售比例大致如下：</t>
    </r>
    <phoneticPr fontId="1" type="noConversion"/>
  </si>
  <si>
    <t>销售收入 Revenue</t>
    <phoneticPr fontId="1" type="noConversion"/>
  </si>
  <si>
    <t>1.材料成本</t>
  </si>
  <si>
    <t>2.变动制造成本</t>
  </si>
  <si>
    <t>3.人工成本</t>
  </si>
  <si>
    <t>4. 房租</t>
  </si>
  <si>
    <t>5. 设备/装修折旧</t>
  </si>
  <si>
    <t>rmb/月</t>
  </si>
  <si>
    <t>加权材料成本</t>
    <phoneticPr fontId="1" type="noConversion"/>
  </si>
  <si>
    <t>加权变动制造成本</t>
    <phoneticPr fontId="1" type="noConversion"/>
  </si>
  <si>
    <t>制造成本</t>
    <phoneticPr fontId="1" type="noConversion"/>
  </si>
  <si>
    <t>xx</t>
    <phoneticPr fontId="1" type="noConversion"/>
  </si>
  <si>
    <t>扣除材料毛利润</t>
    <phoneticPr fontId="1" type="noConversion"/>
  </si>
  <si>
    <t>扣除材料毛利润占收益百分比</t>
    <phoneticPr fontId="1" type="noConversion"/>
  </si>
  <si>
    <t>边际贡献（变化的量产生的贡献）</t>
    <phoneticPr fontId="1" type="noConversion"/>
  </si>
  <si>
    <t>边际贡献占总收益百分比</t>
    <phoneticPr fontId="1" type="noConversion"/>
  </si>
  <si>
    <t>EBIT（Earnings before Interest and Tax）</t>
    <phoneticPr fontId="1" type="noConversion"/>
  </si>
  <si>
    <t>EBIT/Revenue</t>
    <phoneticPr fontId="1" type="noConversion"/>
  </si>
  <si>
    <t>总计</t>
    <phoneticPr fontId="1" type="noConversion"/>
  </si>
  <si>
    <t>（月度）利润表</t>
    <phoneticPr fontId="1" type="noConversion"/>
  </si>
  <si>
    <t>EBIT</t>
    <phoneticPr fontId="1" type="noConversion"/>
  </si>
  <si>
    <t>一次性投入</t>
    <phoneticPr fontId="1" type="noConversion"/>
  </si>
  <si>
    <t>租金流出（季度付款）</t>
    <phoneticPr fontId="1" type="noConversion"/>
  </si>
  <si>
    <t>折旧（在利润表中被分摊到每个月，但是实际是在第一个月支出的，为了反应现金流的真实状况需要加回去）</t>
    <phoneticPr fontId="1" type="noConversion"/>
  </si>
  <si>
    <t>租金（在利润表中被分摊到每个月，但是实际是在每个季度第一个月支出的，为了反应现金流的真实状况需要加回去）</t>
    <phoneticPr fontId="1" type="noConversion"/>
  </si>
  <si>
    <t>净现金流量（入：+；出：-）</t>
    <phoneticPr fontId="1" type="noConversion"/>
  </si>
  <si>
    <t>累计现金流量（入：+；出：-）</t>
    <phoneticPr fontId="1" type="noConversion"/>
  </si>
  <si>
    <t>年折现率（12%）分摊到每个月是0.949%</t>
    <phoneticPr fontId="1" type="noConversion"/>
  </si>
  <si>
    <t>每个月净现值</t>
    <phoneticPr fontId="1" type="noConversion"/>
  </si>
  <si>
    <t>NPV</t>
    <phoneticPr fontId="1" type="noConversion"/>
  </si>
  <si>
    <t>IRR</t>
    <phoneticPr fontId="1" type="noConversion"/>
  </si>
  <si>
    <t>5. 因为手抓饼市场是红海战略，价格由市场决定，于是调研一下市场价格与目标价格的比较</t>
    <phoneticPr fontId="1" type="noConversion"/>
  </si>
  <si>
    <t>4. 通过对业务财务分析，指定盈利目标，反推出手抓饼产品线的目标销售价格，得出加权平均目标价格为6.61元</t>
    <phoneticPr fontId="1" type="noConversion"/>
  </si>
  <si>
    <t>&gt;6.61</t>
    <phoneticPr fontId="1" type="noConversion"/>
  </si>
  <si>
    <t>可以看出市场价格高于制定的财务目标价，因此此生意能够达到制定的最低盈利目标目标，就是每月最低盈利6000，一年收入72000</t>
    <phoneticPr fontId="1" type="noConversion"/>
  </si>
  <si>
    <t>7. IRR 与售价和产量正相关，与成本投入负相关，在竞争激烈的红海市场中，如何提高收益降低风险呢？</t>
    <phoneticPr fontId="1" type="noConversion"/>
  </si>
  <si>
    <t>例如售价提升5%比成本降低5%带来的收益更大，售价更敏感。</t>
    <phoneticPr fontId="1" type="noConversion"/>
  </si>
  <si>
    <r>
      <t>敏感性分析就可以很直观的体现各个因素的变化对内部收益率的影响。下图我们列举了在价格、成本、产量和项目投入单独变化某一数值时，</t>
    </r>
    <r>
      <rPr>
        <b/>
        <sz val="11"/>
        <color theme="1"/>
        <rFont val="等线"/>
        <family val="3"/>
        <charset val="134"/>
        <scheme val="minor"/>
      </rPr>
      <t>IRR指标变化的敏感性分析。</t>
    </r>
    <phoneticPr fontId="1" type="noConversion"/>
  </si>
  <si>
    <t>产量</t>
    <phoneticPr fontId="1" type="noConversion"/>
  </si>
  <si>
    <t>售价</t>
    <phoneticPr fontId="1" type="noConversion"/>
  </si>
  <si>
    <t>房租</t>
    <phoneticPr fontId="1" type="noConversion"/>
  </si>
  <si>
    <t>设备</t>
    <phoneticPr fontId="1" type="noConversion"/>
  </si>
  <si>
    <t>var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</si>
</sst>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9" x14ac:knownFonts="1">
    <font>
      <sz val="11"/>
      <color theme="1"/>
      <name val="等线"/>
      <family val="2"/>
      <scheme val="minor"/>
    </font>
    <font>
      <sz val="9"/>
      <name val="等线"/>
      <family val="3"/>
      <charset val="134"/>
      <scheme val="minor"/>
    </font>
    <font>
      <sz val="14"/>
      <color rgb="FF000000"/>
      <name val="微软雅黑"/>
      <family val="2"/>
      <charset val="134"/>
    </font>
    <font>
      <sz val="11"/>
      <name val="等线"/>
      <family val="3"/>
      <charset val="134"/>
      <scheme val="minor"/>
    </font>
    <font>
      <sz val="11"/>
      <color rgb="FFFF0000"/>
      <name val="等线"/>
      <family val="3"/>
      <charset val="134"/>
      <scheme val="minor"/>
    </font>
    <font>
      <sz val="11"/>
      <color rgb="FFFF0000"/>
      <name val="等线"/>
      <family val="2"/>
      <scheme val="minor"/>
    </font>
    <font>
      <b/>
      <sz val="14"/>
      <color theme="1"/>
      <name val="等线"/>
      <family val="3"/>
      <charset val="134"/>
      <scheme val="minor"/>
    </font>
    <font>
      <b/>
      <sz val="11"/>
      <color theme="1"/>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ck">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wrapText="1"/>
    </xf>
    <xf numFmtId="0" fontId="0" fillId="0" borderId="1" xfId="0" applyBorder="1" applyAlignment="1">
      <alignment vertical="center"/>
    </xf>
    <xf numFmtId="0" fontId="0" fillId="0" borderId="1" xfId="0" applyBorder="1"/>
    <xf numFmtId="0" fontId="0" fillId="0" borderId="0" xfId="0" applyAlignment="1"/>
    <xf numFmtId="0" fontId="0" fillId="2" borderId="0" xfId="0" applyFill="1"/>
    <xf numFmtId="0" fontId="0" fillId="0" borderId="1" xfId="0" applyBorder="1" applyAlignment="1">
      <alignment horizontal="center" vertical="center" wrapText="1"/>
    </xf>
    <xf numFmtId="0" fontId="0" fillId="0" borderId="2"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3" xfId="0" applyBorder="1"/>
    <xf numFmtId="0" fontId="0" fillId="0" borderId="0" xfId="0" applyBorder="1"/>
    <xf numFmtId="0" fontId="0" fillId="2" borderId="0" xfId="0" applyFill="1" applyBorder="1"/>
    <xf numFmtId="9" fontId="5" fillId="0" borderId="1" xfId="0" applyNumberFormat="1" applyFont="1" applyBorder="1" applyAlignment="1">
      <alignment vertical="center"/>
    </xf>
    <xf numFmtId="0" fontId="0" fillId="0" borderId="5" xfId="0" applyFill="1" applyBorder="1" applyAlignment="1">
      <alignment vertical="center" wrapText="1"/>
    </xf>
    <xf numFmtId="0" fontId="7" fillId="0" borderId="0" xfId="0" applyFont="1"/>
    <xf numFmtId="0" fontId="7" fillId="0" borderId="0" xfId="0" applyFont="1" applyAlignment="1">
      <alignment wrapText="1"/>
    </xf>
    <xf numFmtId="10" fontId="7" fillId="0" borderId="0" xfId="0" applyNumberFormat="1" applyFont="1"/>
    <xf numFmtId="0" fontId="7" fillId="0" borderId="0" xfId="0" applyFont="1" applyAlignment="1">
      <alignment horizontal="center" wrapText="1"/>
    </xf>
    <xf numFmtId="17" fontId="0" fillId="0" borderId="1" xfId="0" applyNumberFormat="1" applyBorder="1"/>
    <xf numFmtId="176" fontId="0" fillId="0" borderId="0" xfId="0" applyNumberFormat="1"/>
    <xf numFmtId="0" fontId="0" fillId="0" borderId="1" xfId="0" applyBorder="1" applyAlignment="1">
      <alignment horizontal="center" vertical="center"/>
    </xf>
    <xf numFmtId="9" fontId="7" fillId="0" borderId="0" xfId="0" applyNumberFormat="1" applyFont="1"/>
    <xf numFmtId="176" fontId="7" fillId="2" borderId="0" xfId="0" applyNumberFormat="1" applyFont="1" applyFill="1"/>
    <xf numFmtId="0" fontId="7" fillId="2" borderId="0" xfId="0" applyFont="1" applyFill="1"/>
    <xf numFmtId="0" fontId="8" fillId="0" borderId="1" xfId="0" applyFont="1" applyBorder="1"/>
    <xf numFmtId="0" fontId="0" fillId="0" borderId="1" xfId="0" applyBorder="1" applyAlignment="1">
      <alignment horizontal="center" vertical="center" wrapText="1"/>
    </xf>
    <xf numFmtId="0" fontId="2" fillId="0" borderId="0" xfId="0" applyFont="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xf>
    <xf numFmtId="0" fontId="4" fillId="0" borderId="1" xfId="0" applyFont="1" applyBorder="1" applyAlignment="1">
      <alignment horizontal="center"/>
    </xf>
    <xf numFmtId="0" fontId="0" fillId="0" borderId="4" xfId="0" applyBorder="1" applyAlignment="1">
      <alignment horizontal="center"/>
    </xf>
    <xf numFmtId="0" fontId="6" fillId="0" borderId="1" xfId="0" applyFont="1" applyBorder="1" applyAlignment="1">
      <alignment horizontal="center"/>
    </xf>
    <xf numFmtId="0" fontId="6" fillId="0" borderId="2"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5"/>
  <sheetViews>
    <sheetView showGridLines="0" topLeftCell="A4" zoomScale="115" zoomScaleNormal="115" workbookViewId="0">
      <selection activeCell="C34" sqref="C34"/>
    </sheetView>
  </sheetViews>
  <sheetFormatPr defaultRowHeight="14" x14ac:dyDescent="0.3"/>
  <cols>
    <col min="2" max="2" width="12.08203125" customWidth="1"/>
    <col min="3" max="3" width="11.25" customWidth="1"/>
  </cols>
  <sheetData>
    <row r="1" spans="1:11" ht="42" customHeight="1" x14ac:dyDescent="0.3">
      <c r="A1" s="29" t="s">
        <v>0</v>
      </c>
      <c r="B1" s="29"/>
      <c r="C1" s="29"/>
      <c r="D1" s="29"/>
      <c r="E1" s="29"/>
      <c r="F1" s="29"/>
      <c r="G1" s="29"/>
      <c r="H1" s="29"/>
      <c r="I1" s="29"/>
      <c r="J1" s="29"/>
      <c r="K1" s="29"/>
    </row>
    <row r="2" spans="1:11" x14ac:dyDescent="0.3">
      <c r="A2" t="s">
        <v>1</v>
      </c>
    </row>
    <row r="3" spans="1:11" x14ac:dyDescent="0.3">
      <c r="A3" t="s">
        <v>2</v>
      </c>
    </row>
    <row r="4" spans="1:11" x14ac:dyDescent="0.3">
      <c r="A4" t="s">
        <v>3</v>
      </c>
    </row>
    <row r="5" spans="1:11" x14ac:dyDescent="0.3">
      <c r="A5" t="s">
        <v>4</v>
      </c>
    </row>
    <row r="6" spans="1:11" x14ac:dyDescent="0.3">
      <c r="A6" t="s">
        <v>5</v>
      </c>
    </row>
    <row r="7" spans="1:11" x14ac:dyDescent="0.3">
      <c r="A7" t="s">
        <v>6</v>
      </c>
    </row>
    <row r="10" spans="1:11" x14ac:dyDescent="0.3">
      <c r="A10" t="s">
        <v>7</v>
      </c>
    </row>
    <row r="11" spans="1:11" ht="21.5" customHeight="1" x14ac:dyDescent="0.3">
      <c r="B11" s="4" t="s">
        <v>8</v>
      </c>
      <c r="C11" s="30" t="s">
        <v>14</v>
      </c>
      <c r="D11" s="30"/>
      <c r="E11" s="30"/>
      <c r="F11" s="30"/>
      <c r="G11" s="30"/>
      <c r="H11" s="30"/>
      <c r="I11" s="2"/>
      <c r="J11" s="2"/>
    </row>
    <row r="12" spans="1:11" ht="22.5" customHeight="1" x14ac:dyDescent="0.3">
      <c r="A12" s="1" t="s">
        <v>10</v>
      </c>
      <c r="B12" s="4" t="s">
        <v>11</v>
      </c>
      <c r="C12" s="31" t="s">
        <v>15</v>
      </c>
      <c r="D12" s="31"/>
      <c r="E12" s="31"/>
      <c r="F12" s="31"/>
      <c r="G12" s="31"/>
      <c r="H12" s="31"/>
    </row>
    <row r="13" spans="1:11" ht="20.5" customHeight="1" x14ac:dyDescent="0.3">
      <c r="A13" s="3" t="s">
        <v>10</v>
      </c>
      <c r="B13" s="4" t="s">
        <v>12</v>
      </c>
      <c r="C13" s="31" t="s">
        <v>16</v>
      </c>
      <c r="D13" s="31"/>
      <c r="E13" s="31"/>
      <c r="F13" s="31"/>
      <c r="G13" s="31"/>
      <c r="H13" s="31"/>
    </row>
    <row r="14" spans="1:11" ht="21" customHeight="1" x14ac:dyDescent="0.3">
      <c r="A14" s="1"/>
      <c r="B14" s="4" t="s">
        <v>13</v>
      </c>
      <c r="C14" s="32" t="s">
        <v>43</v>
      </c>
      <c r="D14" s="31"/>
      <c r="E14" s="31"/>
      <c r="F14" s="31"/>
      <c r="G14" s="31"/>
      <c r="H14" s="31"/>
    </row>
    <row r="15" spans="1:11" ht="39.5" customHeight="1" x14ac:dyDescent="0.3">
      <c r="B15" s="4" t="s">
        <v>9</v>
      </c>
      <c r="C15" s="28" t="s">
        <v>17</v>
      </c>
      <c r="D15" s="28"/>
      <c r="E15" s="28"/>
      <c r="F15" s="28"/>
      <c r="G15" s="28"/>
      <c r="H15" s="28"/>
    </row>
    <row r="19" spans="1:6" x14ac:dyDescent="0.3">
      <c r="A19" t="s">
        <v>52</v>
      </c>
    </row>
    <row r="21" spans="1:6" x14ac:dyDescent="0.3">
      <c r="C21" s="11" t="s">
        <v>39</v>
      </c>
      <c r="D21" s="4" t="s">
        <v>40</v>
      </c>
      <c r="E21" s="4" t="s">
        <v>41</v>
      </c>
      <c r="F21" s="4" t="s">
        <v>42</v>
      </c>
    </row>
    <row r="22" spans="1:6" x14ac:dyDescent="0.3">
      <c r="C22" s="15">
        <v>0.6</v>
      </c>
      <c r="D22" s="15">
        <v>0.2</v>
      </c>
      <c r="E22" s="15">
        <v>0.15</v>
      </c>
      <c r="F22" s="15">
        <v>0.05</v>
      </c>
    </row>
    <row r="25" spans="1:6" x14ac:dyDescent="0.3">
      <c r="A25" t="s">
        <v>44</v>
      </c>
    </row>
  </sheetData>
  <mergeCells count="6">
    <mergeCell ref="C15:H15"/>
    <mergeCell ref="A1:K1"/>
    <mergeCell ref="C11:H11"/>
    <mergeCell ref="C12:H12"/>
    <mergeCell ref="C13:H13"/>
    <mergeCell ref="C14:H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9"/>
  <sheetViews>
    <sheetView workbookViewId="0">
      <selection activeCell="C43" sqref="C43"/>
    </sheetView>
  </sheetViews>
  <sheetFormatPr defaultRowHeight="14" x14ac:dyDescent="0.3"/>
  <cols>
    <col min="1" max="1" width="13.1640625" customWidth="1"/>
    <col min="2" max="2" width="15.58203125" customWidth="1"/>
    <col min="5" max="5" width="15.1640625" customWidth="1"/>
    <col min="6" max="6" width="13.33203125" customWidth="1"/>
    <col min="7" max="7" width="14.9140625" customWidth="1"/>
    <col min="8" max="8" width="15" customWidth="1"/>
    <col min="9" max="9" width="14.5" customWidth="1"/>
  </cols>
  <sheetData>
    <row r="1" spans="1:9" x14ac:dyDescent="0.3">
      <c r="A1" s="6"/>
      <c r="B1" s="6"/>
      <c r="C1" s="5" t="s">
        <v>19</v>
      </c>
      <c r="D1" s="5"/>
      <c r="F1" s="5" t="s">
        <v>22</v>
      </c>
      <c r="G1" s="5" t="s">
        <v>23</v>
      </c>
      <c r="H1" s="5" t="s">
        <v>24</v>
      </c>
      <c r="I1" s="5" t="s">
        <v>25</v>
      </c>
    </row>
    <row r="2" spans="1:9" x14ac:dyDescent="0.3">
      <c r="A2" s="30" t="s">
        <v>8</v>
      </c>
      <c r="B2" s="9" t="s">
        <v>18</v>
      </c>
      <c r="C2" s="10">
        <v>4</v>
      </c>
      <c r="D2" s="5" t="s">
        <v>20</v>
      </c>
      <c r="F2" s="5">
        <v>0.04</v>
      </c>
      <c r="G2" s="5">
        <v>0.04</v>
      </c>
      <c r="H2" s="5">
        <v>0.04</v>
      </c>
      <c r="I2" s="5">
        <v>0.04</v>
      </c>
    </row>
    <row r="3" spans="1:9" x14ac:dyDescent="0.3">
      <c r="A3" s="30"/>
      <c r="B3" s="9" t="s">
        <v>18</v>
      </c>
      <c r="C3" s="10">
        <v>0.5</v>
      </c>
      <c r="D3" s="5" t="s">
        <v>21</v>
      </c>
      <c r="F3" s="5">
        <v>1</v>
      </c>
      <c r="G3" s="5">
        <v>1</v>
      </c>
      <c r="H3" s="5">
        <v>1</v>
      </c>
      <c r="I3" s="5">
        <v>1</v>
      </c>
    </row>
    <row r="4" spans="1:9" x14ac:dyDescent="0.3">
      <c r="A4" s="30"/>
      <c r="B4" s="9" t="s">
        <v>18</v>
      </c>
      <c r="C4" s="10">
        <v>0.2</v>
      </c>
      <c r="D4" s="5" t="s">
        <v>21</v>
      </c>
      <c r="F4" s="5">
        <v>1</v>
      </c>
      <c r="G4" s="5">
        <v>1</v>
      </c>
      <c r="H4" s="5">
        <v>1</v>
      </c>
      <c r="I4" s="5">
        <v>1</v>
      </c>
    </row>
    <row r="5" spans="1:9" x14ac:dyDescent="0.3">
      <c r="A5" s="30"/>
      <c r="B5" s="9" t="s">
        <v>18</v>
      </c>
      <c r="C5" s="10">
        <v>0.7</v>
      </c>
      <c r="D5" s="5" t="s">
        <v>21</v>
      </c>
      <c r="F5" s="5">
        <v>1</v>
      </c>
      <c r="G5" s="5">
        <v>1</v>
      </c>
      <c r="H5" s="5">
        <v>1</v>
      </c>
      <c r="I5" s="5">
        <v>1</v>
      </c>
    </row>
    <row r="6" spans="1:9" x14ac:dyDescent="0.3">
      <c r="A6" s="30"/>
      <c r="B6" s="9" t="s">
        <v>63</v>
      </c>
      <c r="C6" s="10">
        <v>1</v>
      </c>
      <c r="D6" s="5"/>
      <c r="F6" s="5"/>
      <c r="G6" s="5">
        <v>1</v>
      </c>
      <c r="H6" s="5">
        <v>1</v>
      </c>
      <c r="I6" s="5">
        <v>1</v>
      </c>
    </row>
    <row r="7" spans="1:9" x14ac:dyDescent="0.3">
      <c r="A7" s="30"/>
      <c r="B7" s="9" t="s">
        <v>18</v>
      </c>
      <c r="C7" s="10">
        <v>1</v>
      </c>
      <c r="D7" s="5" t="s">
        <v>21</v>
      </c>
      <c r="F7" s="5"/>
      <c r="G7" s="5"/>
      <c r="H7" s="5">
        <v>1</v>
      </c>
      <c r="I7" s="5">
        <v>1</v>
      </c>
    </row>
    <row r="8" spans="1:9" x14ac:dyDescent="0.3">
      <c r="A8" s="30"/>
      <c r="B8" s="9" t="s">
        <v>18</v>
      </c>
      <c r="C8" s="10">
        <v>0.7</v>
      </c>
      <c r="D8" s="5" t="s">
        <v>21</v>
      </c>
      <c r="F8" s="5"/>
      <c r="G8" s="5"/>
      <c r="H8" s="5"/>
      <c r="I8" s="5">
        <v>1</v>
      </c>
    </row>
    <row r="9" spans="1:9" x14ac:dyDescent="0.3">
      <c r="E9" s="7" t="s">
        <v>30</v>
      </c>
      <c r="F9" s="7">
        <f>SUMPRODUCT($C2:$C8,F2:F8)</f>
        <v>1.56</v>
      </c>
      <c r="G9" s="7">
        <f>SUMPRODUCT($C2:$C8,G2:G8)</f>
        <v>2.56</v>
      </c>
      <c r="H9" s="7">
        <f t="shared" ref="H9:I9" si="0">SUMPRODUCT($C2:$C8,H2:H8)</f>
        <v>3.56</v>
      </c>
      <c r="I9" s="7">
        <f t="shared" si="0"/>
        <v>4.26</v>
      </c>
    </row>
    <row r="10" spans="1:9" s="6" customFormat="1" ht="30.5" customHeight="1" thickBot="1" x14ac:dyDescent="0.35">
      <c r="A10" s="33"/>
      <c r="B10" s="33"/>
      <c r="C10" s="33"/>
      <c r="D10" s="33"/>
      <c r="E10" s="33"/>
      <c r="F10" s="33"/>
      <c r="G10" s="33"/>
      <c r="H10" s="33"/>
      <c r="I10" s="33"/>
    </row>
    <row r="11" spans="1:9" ht="14.5" thickTop="1" x14ac:dyDescent="0.3">
      <c r="C11" s="12" t="s">
        <v>28</v>
      </c>
      <c r="D11" s="12"/>
    </row>
    <row r="12" spans="1:9" x14ac:dyDescent="0.3">
      <c r="A12" s="8" t="s">
        <v>26</v>
      </c>
      <c r="B12" s="9" t="s">
        <v>27</v>
      </c>
      <c r="C12" s="11">
        <v>0.5</v>
      </c>
      <c r="D12" s="5" t="s">
        <v>29</v>
      </c>
      <c r="F12" s="5">
        <v>1</v>
      </c>
      <c r="G12" s="5">
        <v>1</v>
      </c>
      <c r="H12" s="5">
        <v>1</v>
      </c>
      <c r="I12" s="5">
        <v>1</v>
      </c>
    </row>
    <row r="13" spans="1:9" x14ac:dyDescent="0.3">
      <c r="E13" s="7" t="s">
        <v>31</v>
      </c>
      <c r="F13" s="7">
        <f>$C12*F12</f>
        <v>0.5</v>
      </c>
      <c r="G13" s="7">
        <f t="shared" ref="G13:I13" si="1">$C12*G12</f>
        <v>0.5</v>
      </c>
      <c r="H13" s="7">
        <f t="shared" si="1"/>
        <v>0.5</v>
      </c>
      <c r="I13" s="7">
        <f t="shared" si="1"/>
        <v>0.5</v>
      </c>
    </row>
    <row r="14" spans="1:9" ht="29.5" customHeight="1" thickBot="1" x14ac:dyDescent="0.35">
      <c r="A14" s="33"/>
      <c r="B14" s="33"/>
      <c r="C14" s="33"/>
      <c r="D14" s="33"/>
      <c r="E14" s="33"/>
      <c r="F14" s="33"/>
      <c r="G14" s="33"/>
      <c r="H14" s="33"/>
      <c r="I14" s="33"/>
    </row>
    <row r="15" spans="1:9" ht="14.5" thickTop="1" x14ac:dyDescent="0.3">
      <c r="A15" s="5" t="s">
        <v>32</v>
      </c>
      <c r="B15" s="5" t="s">
        <v>33</v>
      </c>
      <c r="E15" s="7" t="s">
        <v>34</v>
      </c>
      <c r="F15" s="7">
        <v>4000</v>
      </c>
      <c r="G15" s="7" t="s">
        <v>35</v>
      </c>
    </row>
    <row r="16" spans="1:9" x14ac:dyDescent="0.3">
      <c r="E16" s="7" t="s">
        <v>36</v>
      </c>
      <c r="F16" s="7">
        <v>3000</v>
      </c>
      <c r="G16" s="7" t="s">
        <v>35</v>
      </c>
    </row>
    <row r="17" spans="5:16" x14ac:dyDescent="0.3">
      <c r="E17" s="14" t="s">
        <v>37</v>
      </c>
      <c r="F17" s="14">
        <v>833.33</v>
      </c>
      <c r="G17" s="7" t="s">
        <v>38</v>
      </c>
    </row>
    <row r="18" spans="5:16" x14ac:dyDescent="0.3">
      <c r="H18" s="13"/>
      <c r="I18" s="13"/>
      <c r="J18" s="13"/>
      <c r="K18" s="13"/>
      <c r="L18" s="13"/>
      <c r="M18" s="13"/>
      <c r="N18" s="13"/>
      <c r="O18" s="13"/>
      <c r="P18" s="13"/>
    </row>
    <row r="19" spans="5:16" x14ac:dyDescent="0.3">
      <c r="H19" s="13"/>
    </row>
  </sheetData>
  <mergeCells count="3">
    <mergeCell ref="A2:A8"/>
    <mergeCell ref="A10:I10"/>
    <mergeCell ref="A14:I1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P47"/>
  <sheetViews>
    <sheetView showGridLines="0" topLeftCell="A20" workbookViewId="0">
      <selection activeCell="C33" sqref="C33"/>
    </sheetView>
  </sheetViews>
  <sheetFormatPr defaultRowHeight="14" x14ac:dyDescent="0.3"/>
  <cols>
    <col min="1" max="1" width="22.4140625" customWidth="1"/>
    <col min="6" max="6" width="9" customWidth="1"/>
    <col min="7" max="7" width="9.6640625" customWidth="1"/>
  </cols>
  <sheetData>
    <row r="2" spans="1:16" x14ac:dyDescent="0.3">
      <c r="B2" s="11" t="s">
        <v>39</v>
      </c>
      <c r="C2" s="4" t="s">
        <v>40</v>
      </c>
      <c r="D2" s="4" t="s">
        <v>41</v>
      </c>
      <c r="E2" s="4" t="s">
        <v>42</v>
      </c>
    </row>
    <row r="3" spans="1:16" x14ac:dyDescent="0.3">
      <c r="B3" s="15">
        <v>0.6</v>
      </c>
      <c r="C3" s="15">
        <v>0.2</v>
      </c>
      <c r="D3" s="15">
        <v>0.15</v>
      </c>
      <c r="E3" s="15">
        <v>0.05</v>
      </c>
    </row>
    <row r="4" spans="1:16" ht="28" x14ac:dyDescent="0.3">
      <c r="A4" t="s">
        <v>45</v>
      </c>
      <c r="B4">
        <v>5.75</v>
      </c>
      <c r="C4">
        <v>7.11</v>
      </c>
      <c r="D4">
        <v>8.4600000000000009</v>
      </c>
      <c r="E4">
        <v>9.41</v>
      </c>
      <c r="G4" s="16" t="s">
        <v>46</v>
      </c>
      <c r="H4" s="22">
        <f>B4*B3+C4*C3+D4*D3+E4*E3</f>
        <v>6.6115000000000004</v>
      </c>
    </row>
    <row r="5" spans="1:16" ht="28" x14ac:dyDescent="0.3">
      <c r="A5" t="s">
        <v>54</v>
      </c>
      <c r="B5">
        <v>1.56</v>
      </c>
      <c r="C5">
        <v>2.56</v>
      </c>
      <c r="D5">
        <v>3.56</v>
      </c>
      <c r="E5">
        <v>4.26</v>
      </c>
      <c r="G5" s="1" t="s">
        <v>60</v>
      </c>
      <c r="H5">
        <f>B5*B3+C5*C3+D5*D3+E5*E3</f>
        <v>2.1949999999999998</v>
      </c>
    </row>
    <row r="6" spans="1:16" ht="28" x14ac:dyDescent="0.3">
      <c r="A6" t="s">
        <v>55</v>
      </c>
      <c r="B6">
        <v>0.5</v>
      </c>
      <c r="C6">
        <v>0.5</v>
      </c>
      <c r="D6">
        <v>0.5</v>
      </c>
      <c r="E6">
        <v>0.5</v>
      </c>
      <c r="G6" s="1" t="s">
        <v>61</v>
      </c>
      <c r="H6">
        <v>0.5</v>
      </c>
    </row>
    <row r="7" spans="1:16" x14ac:dyDescent="0.3">
      <c r="A7" t="s">
        <v>56</v>
      </c>
      <c r="B7">
        <v>4000</v>
      </c>
      <c r="C7" t="s">
        <v>35</v>
      </c>
    </row>
    <row r="8" spans="1:16" x14ac:dyDescent="0.3">
      <c r="A8" t="s">
        <v>57</v>
      </c>
      <c r="B8">
        <v>3000</v>
      </c>
      <c r="C8" t="s">
        <v>35</v>
      </c>
    </row>
    <row r="9" spans="1:16" x14ac:dyDescent="0.3">
      <c r="A9" t="s">
        <v>58</v>
      </c>
      <c r="B9">
        <v>833.33</v>
      </c>
      <c r="C9" t="s">
        <v>59</v>
      </c>
    </row>
    <row r="10" spans="1:16" ht="33.5" customHeight="1" x14ac:dyDescent="0.3"/>
    <row r="11" spans="1:16" ht="20" customHeight="1" x14ac:dyDescent="0.35">
      <c r="A11" s="34" t="s">
        <v>71</v>
      </c>
      <c r="B11" s="34"/>
      <c r="C11" s="34"/>
      <c r="D11" s="34"/>
      <c r="E11" s="34"/>
      <c r="F11" s="34"/>
      <c r="G11" s="34"/>
      <c r="H11" s="34"/>
      <c r="I11" s="34"/>
      <c r="J11" s="34"/>
      <c r="K11" s="34"/>
      <c r="L11" s="34"/>
      <c r="M11" s="34"/>
      <c r="N11" s="34"/>
      <c r="P11" t="s">
        <v>70</v>
      </c>
    </row>
    <row r="12" spans="1:16" x14ac:dyDescent="0.3">
      <c r="B12" s="21">
        <v>44166</v>
      </c>
      <c r="C12" s="21">
        <v>44197</v>
      </c>
      <c r="D12" s="21">
        <v>44228</v>
      </c>
      <c r="E12" s="21">
        <v>44256</v>
      </c>
      <c r="F12" s="21">
        <v>44307</v>
      </c>
      <c r="G12" s="21">
        <v>44337</v>
      </c>
      <c r="H12" s="21">
        <v>44368</v>
      </c>
      <c r="I12" s="21">
        <v>44398</v>
      </c>
      <c r="J12" s="21">
        <v>44429</v>
      </c>
      <c r="K12" s="21">
        <v>44460</v>
      </c>
      <c r="L12" s="21">
        <v>44490</v>
      </c>
      <c r="M12" s="21">
        <v>44521</v>
      </c>
      <c r="N12" s="21">
        <v>44551</v>
      </c>
    </row>
    <row r="13" spans="1:16" x14ac:dyDescent="0.3">
      <c r="A13" t="s">
        <v>49</v>
      </c>
      <c r="B13" t="s">
        <v>50</v>
      </c>
      <c r="C13" t="s">
        <v>51</v>
      </c>
    </row>
    <row r="14" spans="1:16" x14ac:dyDescent="0.3">
      <c r="A14" t="s">
        <v>48</v>
      </c>
      <c r="B14">
        <v>0</v>
      </c>
      <c r="C14">
        <v>3600</v>
      </c>
      <c r="D14">
        <v>3600</v>
      </c>
      <c r="E14">
        <v>3600</v>
      </c>
      <c r="F14">
        <v>3600</v>
      </c>
      <c r="G14">
        <v>3600</v>
      </c>
      <c r="H14">
        <v>3600</v>
      </c>
      <c r="I14">
        <v>3600</v>
      </c>
      <c r="J14">
        <v>3600</v>
      </c>
      <c r="K14">
        <v>3600</v>
      </c>
      <c r="L14">
        <v>3600</v>
      </c>
      <c r="M14">
        <v>3600</v>
      </c>
      <c r="N14">
        <v>3600</v>
      </c>
      <c r="P14">
        <f>SUM(C14:N14)</f>
        <v>43200</v>
      </c>
    </row>
    <row r="15" spans="1:16" x14ac:dyDescent="0.3">
      <c r="A15" s="17" t="s">
        <v>53</v>
      </c>
      <c r="B15" s="17">
        <f t="shared" ref="B15:N15" si="0">B14*$H$4</f>
        <v>0</v>
      </c>
      <c r="C15" s="17">
        <f t="shared" si="0"/>
        <v>23801.4</v>
      </c>
      <c r="D15" s="17">
        <f t="shared" si="0"/>
        <v>23801.4</v>
      </c>
      <c r="E15" s="17">
        <f t="shared" si="0"/>
        <v>23801.4</v>
      </c>
      <c r="F15" s="17">
        <f t="shared" si="0"/>
        <v>23801.4</v>
      </c>
      <c r="G15" s="17">
        <f t="shared" si="0"/>
        <v>23801.4</v>
      </c>
      <c r="H15" s="17">
        <f t="shared" si="0"/>
        <v>23801.4</v>
      </c>
      <c r="I15" s="17">
        <f t="shared" si="0"/>
        <v>23801.4</v>
      </c>
      <c r="J15" s="17">
        <f t="shared" si="0"/>
        <v>23801.4</v>
      </c>
      <c r="K15" s="17">
        <f t="shared" si="0"/>
        <v>23801.4</v>
      </c>
      <c r="L15" s="17">
        <f t="shared" si="0"/>
        <v>23801.4</v>
      </c>
      <c r="M15" s="17">
        <f t="shared" si="0"/>
        <v>23801.4</v>
      </c>
      <c r="N15" s="17">
        <f t="shared" si="0"/>
        <v>23801.4</v>
      </c>
      <c r="P15" s="17">
        <f t="shared" ref="P15:P27" si="1">SUM(C15:N15)</f>
        <v>285616.8</v>
      </c>
    </row>
    <row r="16" spans="1:16" x14ac:dyDescent="0.3">
      <c r="A16" t="s">
        <v>8</v>
      </c>
      <c r="B16">
        <f>$H$5*B14</f>
        <v>0</v>
      </c>
      <c r="C16">
        <f>$H$5*C14</f>
        <v>7901.9999999999991</v>
      </c>
      <c r="D16">
        <f t="shared" ref="D16:N16" si="2">$H$5*D14</f>
        <v>7901.9999999999991</v>
      </c>
      <c r="E16">
        <f t="shared" si="2"/>
        <v>7901.9999999999991</v>
      </c>
      <c r="F16">
        <f t="shared" si="2"/>
        <v>7901.9999999999991</v>
      </c>
      <c r="G16">
        <f t="shared" si="2"/>
        <v>7901.9999999999991</v>
      </c>
      <c r="H16">
        <f t="shared" si="2"/>
        <v>7901.9999999999991</v>
      </c>
      <c r="I16">
        <f t="shared" si="2"/>
        <v>7901.9999999999991</v>
      </c>
      <c r="J16">
        <f t="shared" si="2"/>
        <v>7901.9999999999991</v>
      </c>
      <c r="K16">
        <f t="shared" si="2"/>
        <v>7901.9999999999991</v>
      </c>
      <c r="L16">
        <f t="shared" si="2"/>
        <v>7901.9999999999991</v>
      </c>
      <c r="M16">
        <f t="shared" si="2"/>
        <v>7901.9999999999991</v>
      </c>
      <c r="N16">
        <f t="shared" si="2"/>
        <v>7901.9999999999991</v>
      </c>
      <c r="P16">
        <f t="shared" si="1"/>
        <v>94823.999999999985</v>
      </c>
    </row>
    <row r="18" spans="1:16" x14ac:dyDescent="0.3">
      <c r="A18" s="17" t="s">
        <v>64</v>
      </c>
      <c r="B18" s="17">
        <f>B15-B16</f>
        <v>0</v>
      </c>
      <c r="C18" s="17">
        <f>C15-C16</f>
        <v>15899.400000000001</v>
      </c>
      <c r="D18" s="17">
        <f t="shared" ref="D18:N18" si="3">D15-D16</f>
        <v>15899.400000000001</v>
      </c>
      <c r="E18" s="17">
        <f t="shared" si="3"/>
        <v>15899.400000000001</v>
      </c>
      <c r="F18" s="17">
        <f t="shared" si="3"/>
        <v>15899.400000000001</v>
      </c>
      <c r="G18" s="17">
        <f t="shared" si="3"/>
        <v>15899.400000000001</v>
      </c>
      <c r="H18" s="17">
        <f t="shared" si="3"/>
        <v>15899.400000000001</v>
      </c>
      <c r="I18" s="17">
        <f t="shared" si="3"/>
        <v>15899.400000000001</v>
      </c>
      <c r="J18" s="17">
        <f t="shared" si="3"/>
        <v>15899.400000000001</v>
      </c>
      <c r="K18" s="17">
        <f t="shared" si="3"/>
        <v>15899.400000000001</v>
      </c>
      <c r="L18" s="17">
        <f t="shared" si="3"/>
        <v>15899.400000000001</v>
      </c>
      <c r="M18" s="17">
        <f t="shared" si="3"/>
        <v>15899.400000000001</v>
      </c>
      <c r="N18" s="17">
        <f t="shared" si="3"/>
        <v>15899.400000000001</v>
      </c>
      <c r="P18" s="17">
        <f t="shared" si="1"/>
        <v>190792.79999999996</v>
      </c>
    </row>
    <row r="19" spans="1:16" ht="28" x14ac:dyDescent="0.3">
      <c r="A19" s="18" t="s">
        <v>65</v>
      </c>
      <c r="B19" s="17">
        <v>0</v>
      </c>
      <c r="C19" s="19">
        <f>C18/C15</f>
        <v>0.6680027225289269</v>
      </c>
      <c r="D19" s="19">
        <f t="shared" ref="D19:N19" si="4">D18/D15</f>
        <v>0.6680027225289269</v>
      </c>
      <c r="E19" s="19">
        <f t="shared" si="4"/>
        <v>0.6680027225289269</v>
      </c>
      <c r="F19" s="19">
        <f t="shared" si="4"/>
        <v>0.6680027225289269</v>
      </c>
      <c r="G19" s="19">
        <f t="shared" si="4"/>
        <v>0.6680027225289269</v>
      </c>
      <c r="H19" s="19">
        <f t="shared" si="4"/>
        <v>0.6680027225289269</v>
      </c>
      <c r="I19" s="19">
        <f t="shared" si="4"/>
        <v>0.6680027225289269</v>
      </c>
      <c r="J19" s="19">
        <f t="shared" si="4"/>
        <v>0.6680027225289269</v>
      </c>
      <c r="K19" s="19">
        <f t="shared" si="4"/>
        <v>0.6680027225289269</v>
      </c>
      <c r="L19" s="19">
        <f t="shared" si="4"/>
        <v>0.6680027225289269</v>
      </c>
      <c r="M19" s="19">
        <f t="shared" si="4"/>
        <v>0.6680027225289269</v>
      </c>
      <c r="N19" s="19">
        <f t="shared" si="4"/>
        <v>0.6680027225289269</v>
      </c>
    </row>
    <row r="20" spans="1:16" x14ac:dyDescent="0.3">
      <c r="A20" t="s">
        <v>62</v>
      </c>
      <c r="B20">
        <v>0</v>
      </c>
      <c r="C20">
        <f>$H$6*C14</f>
        <v>1800</v>
      </c>
      <c r="D20">
        <f t="shared" ref="D20:N20" si="5">$H$6*D14</f>
        <v>1800</v>
      </c>
      <c r="E20">
        <f t="shared" si="5"/>
        <v>1800</v>
      </c>
      <c r="F20">
        <f t="shared" si="5"/>
        <v>1800</v>
      </c>
      <c r="G20">
        <f t="shared" si="5"/>
        <v>1800</v>
      </c>
      <c r="H20">
        <f t="shared" si="5"/>
        <v>1800</v>
      </c>
      <c r="I20">
        <f t="shared" si="5"/>
        <v>1800</v>
      </c>
      <c r="J20">
        <f t="shared" si="5"/>
        <v>1800</v>
      </c>
      <c r="K20">
        <f t="shared" si="5"/>
        <v>1800</v>
      </c>
      <c r="L20">
        <f t="shared" si="5"/>
        <v>1800</v>
      </c>
      <c r="M20">
        <f t="shared" si="5"/>
        <v>1800</v>
      </c>
      <c r="N20">
        <f t="shared" si="5"/>
        <v>1800</v>
      </c>
      <c r="P20">
        <f t="shared" si="1"/>
        <v>21600</v>
      </c>
    </row>
    <row r="22" spans="1:16" ht="28" x14ac:dyDescent="0.3">
      <c r="A22" s="20" t="s">
        <v>66</v>
      </c>
      <c r="B22" s="17">
        <f>B18-B20</f>
        <v>0</v>
      </c>
      <c r="C22" s="17">
        <f>C18-C20</f>
        <v>14099.400000000001</v>
      </c>
      <c r="D22" s="17">
        <f t="shared" ref="D22:N22" si="6">D18-D20</f>
        <v>14099.400000000001</v>
      </c>
      <c r="E22" s="17">
        <f t="shared" si="6"/>
        <v>14099.400000000001</v>
      </c>
      <c r="F22" s="17">
        <f t="shared" si="6"/>
        <v>14099.400000000001</v>
      </c>
      <c r="G22" s="17">
        <f t="shared" si="6"/>
        <v>14099.400000000001</v>
      </c>
      <c r="H22" s="17">
        <f t="shared" si="6"/>
        <v>14099.400000000001</v>
      </c>
      <c r="I22" s="17">
        <f t="shared" si="6"/>
        <v>14099.400000000001</v>
      </c>
      <c r="J22" s="17">
        <f t="shared" si="6"/>
        <v>14099.400000000001</v>
      </c>
      <c r="K22" s="17">
        <f t="shared" si="6"/>
        <v>14099.400000000001</v>
      </c>
      <c r="L22" s="17">
        <f t="shared" si="6"/>
        <v>14099.400000000001</v>
      </c>
      <c r="M22" s="17">
        <f t="shared" si="6"/>
        <v>14099.400000000001</v>
      </c>
      <c r="N22" s="17">
        <f t="shared" si="6"/>
        <v>14099.400000000001</v>
      </c>
      <c r="P22" s="17">
        <f t="shared" si="1"/>
        <v>169192.79999999996</v>
      </c>
    </row>
    <row r="23" spans="1:16" x14ac:dyDescent="0.3">
      <c r="A23" s="18" t="s">
        <v>67</v>
      </c>
      <c r="B23" s="17"/>
      <c r="C23" s="19">
        <f>C22/C15</f>
        <v>0.59237691900476441</v>
      </c>
      <c r="D23" s="19">
        <f t="shared" ref="D23:N23" si="7">D22/D15</f>
        <v>0.59237691900476441</v>
      </c>
      <c r="E23" s="19">
        <f t="shared" si="7"/>
        <v>0.59237691900476441</v>
      </c>
      <c r="F23" s="19">
        <f t="shared" si="7"/>
        <v>0.59237691900476441</v>
      </c>
      <c r="G23" s="19">
        <f t="shared" si="7"/>
        <v>0.59237691900476441</v>
      </c>
      <c r="H23" s="19">
        <f t="shared" si="7"/>
        <v>0.59237691900476441</v>
      </c>
      <c r="I23" s="19">
        <f t="shared" si="7"/>
        <v>0.59237691900476441</v>
      </c>
      <c r="J23" s="19">
        <f t="shared" si="7"/>
        <v>0.59237691900476441</v>
      </c>
      <c r="K23" s="19">
        <f t="shared" si="7"/>
        <v>0.59237691900476441</v>
      </c>
      <c r="L23" s="19">
        <f t="shared" si="7"/>
        <v>0.59237691900476441</v>
      </c>
      <c r="M23" s="19">
        <f t="shared" si="7"/>
        <v>0.59237691900476441</v>
      </c>
      <c r="N23" s="19">
        <f t="shared" si="7"/>
        <v>0.59237691900476441</v>
      </c>
    </row>
    <row r="25" spans="1:16" x14ac:dyDescent="0.3">
      <c r="A25" t="s">
        <v>12</v>
      </c>
      <c r="B25">
        <v>3000</v>
      </c>
      <c r="C25">
        <f>$B$8+$B$9+$B$7</f>
        <v>7833.33</v>
      </c>
      <c r="D25">
        <f t="shared" ref="D25:N25" si="8">$B$8+$B$9+$B$7</f>
        <v>7833.33</v>
      </c>
      <c r="E25">
        <f t="shared" si="8"/>
        <v>7833.33</v>
      </c>
      <c r="F25">
        <f t="shared" si="8"/>
        <v>7833.33</v>
      </c>
      <c r="G25">
        <f t="shared" si="8"/>
        <v>7833.33</v>
      </c>
      <c r="H25">
        <f t="shared" si="8"/>
        <v>7833.33</v>
      </c>
      <c r="I25">
        <f t="shared" si="8"/>
        <v>7833.33</v>
      </c>
      <c r="J25">
        <f t="shared" si="8"/>
        <v>7833.33</v>
      </c>
      <c r="K25">
        <f t="shared" si="8"/>
        <v>7833.33</v>
      </c>
      <c r="L25">
        <f t="shared" si="8"/>
        <v>7833.33</v>
      </c>
      <c r="M25">
        <f t="shared" si="8"/>
        <v>7833.33</v>
      </c>
      <c r="N25">
        <f t="shared" si="8"/>
        <v>7833.33</v>
      </c>
      <c r="P25">
        <f t="shared" si="1"/>
        <v>93999.96</v>
      </c>
    </row>
    <row r="27" spans="1:16" ht="28" x14ac:dyDescent="0.3">
      <c r="A27" s="20" t="s">
        <v>68</v>
      </c>
      <c r="B27" s="17">
        <f>B22-B25</f>
        <v>-3000</v>
      </c>
      <c r="C27" s="17">
        <f t="shared" ref="C27:N27" si="9">C22-C25</f>
        <v>6266.0700000000015</v>
      </c>
      <c r="D27" s="17">
        <f t="shared" si="9"/>
        <v>6266.0700000000015</v>
      </c>
      <c r="E27" s="17">
        <f t="shared" si="9"/>
        <v>6266.0700000000015</v>
      </c>
      <c r="F27" s="17">
        <f t="shared" si="9"/>
        <v>6266.0700000000015</v>
      </c>
      <c r="G27" s="17">
        <f t="shared" si="9"/>
        <v>6266.0700000000015</v>
      </c>
      <c r="H27" s="17">
        <f t="shared" si="9"/>
        <v>6266.0700000000015</v>
      </c>
      <c r="I27" s="17">
        <f t="shared" si="9"/>
        <v>6266.0700000000015</v>
      </c>
      <c r="J27" s="17">
        <f t="shared" si="9"/>
        <v>6266.0700000000015</v>
      </c>
      <c r="K27" s="17">
        <f t="shared" si="9"/>
        <v>6266.0700000000015</v>
      </c>
      <c r="L27" s="17">
        <f t="shared" si="9"/>
        <v>6266.0700000000015</v>
      </c>
      <c r="M27" s="17">
        <f t="shared" si="9"/>
        <v>6266.0700000000015</v>
      </c>
      <c r="N27" s="17">
        <f t="shared" si="9"/>
        <v>6266.0700000000015</v>
      </c>
      <c r="P27" s="17">
        <f t="shared" si="1"/>
        <v>75192.840000000011</v>
      </c>
    </row>
    <row r="28" spans="1:16" x14ac:dyDescent="0.3">
      <c r="A28" s="17" t="s">
        <v>69</v>
      </c>
      <c r="B28" s="17"/>
      <c r="C28" s="19">
        <f>C27/C15</f>
        <v>0.26326476593813813</v>
      </c>
      <c r="D28" s="19">
        <f t="shared" ref="D28:N28" si="10">D27/D15</f>
        <v>0.26326476593813813</v>
      </c>
      <c r="E28" s="19">
        <f t="shared" si="10"/>
        <v>0.26326476593813813</v>
      </c>
      <c r="F28" s="19">
        <f t="shared" si="10"/>
        <v>0.26326476593813813</v>
      </c>
      <c r="G28" s="19">
        <f t="shared" si="10"/>
        <v>0.26326476593813813</v>
      </c>
      <c r="H28" s="19">
        <f t="shared" si="10"/>
        <v>0.26326476593813813</v>
      </c>
      <c r="I28" s="19">
        <f t="shared" si="10"/>
        <v>0.26326476593813813</v>
      </c>
      <c r="J28" s="19">
        <f t="shared" si="10"/>
        <v>0.26326476593813813</v>
      </c>
      <c r="K28" s="19">
        <f t="shared" si="10"/>
        <v>0.26326476593813813</v>
      </c>
      <c r="L28" s="19">
        <f t="shared" si="10"/>
        <v>0.26326476593813813</v>
      </c>
      <c r="M28" s="19">
        <f t="shared" si="10"/>
        <v>0.26326476593813813</v>
      </c>
      <c r="N28" s="19">
        <f t="shared" si="10"/>
        <v>0.26326476593813813</v>
      </c>
    </row>
    <row r="31" spans="1:16" ht="26.5" customHeight="1" x14ac:dyDescent="0.35">
      <c r="A31" s="34" t="s">
        <v>47</v>
      </c>
      <c r="B31" s="34"/>
      <c r="C31" s="34"/>
      <c r="D31" s="34"/>
      <c r="E31" s="34"/>
      <c r="F31" s="34"/>
      <c r="G31" s="34"/>
      <c r="H31" s="34"/>
      <c r="I31" s="34"/>
      <c r="J31" s="34"/>
      <c r="K31" s="34"/>
      <c r="L31" s="34"/>
      <c r="M31" s="34"/>
      <c r="N31" s="34"/>
    </row>
    <row r="32" spans="1:16" x14ac:dyDescent="0.3">
      <c r="B32" s="21">
        <v>44166</v>
      </c>
      <c r="C32" s="21">
        <v>44197</v>
      </c>
      <c r="D32" s="21">
        <v>44228</v>
      </c>
      <c r="E32" s="21">
        <v>44256</v>
      </c>
      <c r="F32" s="21">
        <v>44307</v>
      </c>
      <c r="G32" s="21">
        <v>44337</v>
      </c>
      <c r="H32" s="21">
        <v>44368</v>
      </c>
      <c r="I32" s="21">
        <v>44398</v>
      </c>
      <c r="J32" s="21">
        <v>44429</v>
      </c>
      <c r="K32" s="21">
        <v>44460</v>
      </c>
      <c r="L32" s="21">
        <v>44490</v>
      </c>
      <c r="M32" s="21">
        <v>44521</v>
      </c>
      <c r="N32" s="21">
        <v>44551</v>
      </c>
    </row>
    <row r="33" spans="1:14" x14ac:dyDescent="0.3">
      <c r="A33" t="s">
        <v>72</v>
      </c>
      <c r="B33">
        <v>-3000</v>
      </c>
      <c r="C33">
        <v>6266.0700000000015</v>
      </c>
      <c r="D33">
        <v>6266.0700000000015</v>
      </c>
      <c r="E33">
        <v>6266.0700000000015</v>
      </c>
      <c r="F33">
        <v>6266.0700000000015</v>
      </c>
      <c r="G33">
        <v>6266.0700000000015</v>
      </c>
      <c r="H33">
        <v>6266.0700000000015</v>
      </c>
      <c r="I33">
        <v>6266.0700000000015</v>
      </c>
      <c r="J33">
        <v>6266.0700000000015</v>
      </c>
      <c r="K33">
        <v>6266.0700000000015</v>
      </c>
      <c r="L33">
        <v>6266.0700000000015</v>
      </c>
      <c r="M33">
        <v>6266.0700000000015</v>
      </c>
      <c r="N33">
        <v>6266.0700000000015</v>
      </c>
    </row>
    <row r="34" spans="1:14" x14ac:dyDescent="0.3">
      <c r="A34" t="s">
        <v>73</v>
      </c>
      <c r="B34">
        <v>-30000</v>
      </c>
    </row>
    <row r="35" spans="1:14" x14ac:dyDescent="0.3">
      <c r="A35" t="s">
        <v>74</v>
      </c>
      <c r="B35">
        <v>-12000</v>
      </c>
      <c r="E35">
        <v>-9000</v>
      </c>
      <c r="H35">
        <v>-9000</v>
      </c>
      <c r="K35">
        <v>-9000</v>
      </c>
    </row>
    <row r="36" spans="1:14" ht="70" x14ac:dyDescent="0.3">
      <c r="A36" s="1" t="s">
        <v>75</v>
      </c>
      <c r="C36">
        <f>$B$9</f>
        <v>833.33</v>
      </c>
      <c r="D36">
        <f t="shared" ref="D36:N36" si="11">$B$9</f>
        <v>833.33</v>
      </c>
      <c r="E36">
        <f t="shared" si="11"/>
        <v>833.33</v>
      </c>
      <c r="F36">
        <f t="shared" si="11"/>
        <v>833.33</v>
      </c>
      <c r="G36">
        <f t="shared" si="11"/>
        <v>833.33</v>
      </c>
      <c r="H36">
        <f t="shared" si="11"/>
        <v>833.33</v>
      </c>
      <c r="I36">
        <f t="shared" si="11"/>
        <v>833.33</v>
      </c>
      <c r="J36">
        <f t="shared" si="11"/>
        <v>833.33</v>
      </c>
      <c r="K36">
        <f t="shared" si="11"/>
        <v>833.33</v>
      </c>
      <c r="L36">
        <f t="shared" si="11"/>
        <v>833.33</v>
      </c>
      <c r="M36">
        <f t="shared" si="11"/>
        <v>833.33</v>
      </c>
      <c r="N36">
        <f t="shared" si="11"/>
        <v>833.33</v>
      </c>
    </row>
    <row r="37" spans="1:14" ht="70" x14ac:dyDescent="0.3">
      <c r="A37" s="1" t="s">
        <v>76</v>
      </c>
      <c r="B37">
        <f>$B$8</f>
        <v>3000</v>
      </c>
      <c r="C37">
        <f t="shared" ref="C37:N37" si="12">$B$8</f>
        <v>3000</v>
      </c>
      <c r="D37">
        <f t="shared" si="12"/>
        <v>3000</v>
      </c>
      <c r="E37">
        <f t="shared" si="12"/>
        <v>3000</v>
      </c>
      <c r="F37">
        <f t="shared" si="12"/>
        <v>3000</v>
      </c>
      <c r="G37">
        <f t="shared" si="12"/>
        <v>3000</v>
      </c>
      <c r="H37">
        <f t="shared" si="12"/>
        <v>3000</v>
      </c>
      <c r="I37">
        <f t="shared" si="12"/>
        <v>3000</v>
      </c>
      <c r="J37">
        <f t="shared" si="12"/>
        <v>3000</v>
      </c>
      <c r="K37">
        <f t="shared" si="12"/>
        <v>3000</v>
      </c>
      <c r="L37">
        <f t="shared" si="12"/>
        <v>3000</v>
      </c>
      <c r="M37">
        <f t="shared" si="12"/>
        <v>3000</v>
      </c>
      <c r="N37">
        <f t="shared" si="12"/>
        <v>3000</v>
      </c>
    </row>
    <row r="39" spans="1:14" x14ac:dyDescent="0.3">
      <c r="A39" s="17" t="s">
        <v>77</v>
      </c>
      <c r="B39" s="17">
        <f>SUM(B33:B37)</f>
        <v>-42000</v>
      </c>
      <c r="C39" s="17">
        <f t="shared" ref="C39:N39" si="13">SUM(C33:C37)</f>
        <v>10099.400000000001</v>
      </c>
      <c r="D39" s="17">
        <f t="shared" si="13"/>
        <v>10099.400000000001</v>
      </c>
      <c r="E39" s="17">
        <f t="shared" si="13"/>
        <v>1099.4000000000015</v>
      </c>
      <c r="F39" s="17">
        <f t="shared" si="13"/>
        <v>10099.400000000001</v>
      </c>
      <c r="G39" s="17">
        <f t="shared" si="13"/>
        <v>10099.400000000001</v>
      </c>
      <c r="H39" s="17">
        <f t="shared" si="13"/>
        <v>1099.4000000000015</v>
      </c>
      <c r="I39" s="17">
        <f t="shared" si="13"/>
        <v>10099.400000000001</v>
      </c>
      <c r="J39" s="17">
        <f t="shared" si="13"/>
        <v>10099.400000000001</v>
      </c>
      <c r="K39" s="17">
        <f t="shared" si="13"/>
        <v>1099.4000000000015</v>
      </c>
      <c r="L39" s="17">
        <f t="shared" si="13"/>
        <v>10099.400000000001</v>
      </c>
      <c r="M39" s="17">
        <f t="shared" si="13"/>
        <v>10099.400000000001</v>
      </c>
      <c r="N39" s="17">
        <f t="shared" si="13"/>
        <v>10099.400000000001</v>
      </c>
    </row>
    <row r="40" spans="1:14" x14ac:dyDescent="0.3">
      <c r="A40" s="17" t="s">
        <v>78</v>
      </c>
      <c r="B40" s="17">
        <f>B39</f>
        <v>-42000</v>
      </c>
      <c r="C40" s="17">
        <f>B40+C39</f>
        <v>-31900.6</v>
      </c>
      <c r="D40" s="17">
        <f t="shared" ref="D40:N40" si="14">C40+D39</f>
        <v>-21801.199999999997</v>
      </c>
      <c r="E40" s="17">
        <f t="shared" si="14"/>
        <v>-20701.799999999996</v>
      </c>
      <c r="F40" s="17">
        <f t="shared" si="14"/>
        <v>-10602.399999999994</v>
      </c>
      <c r="G40" s="17">
        <f t="shared" si="14"/>
        <v>-502.99999999999272</v>
      </c>
      <c r="H40" s="17">
        <f t="shared" si="14"/>
        <v>596.40000000000873</v>
      </c>
      <c r="I40" s="17">
        <f t="shared" si="14"/>
        <v>10695.80000000001</v>
      </c>
      <c r="J40" s="17">
        <f t="shared" si="14"/>
        <v>20795.200000000012</v>
      </c>
      <c r="K40" s="17">
        <f t="shared" si="14"/>
        <v>21894.600000000013</v>
      </c>
      <c r="L40" s="17">
        <f t="shared" si="14"/>
        <v>31994.000000000015</v>
      </c>
      <c r="M40" s="17">
        <f t="shared" si="14"/>
        <v>42093.400000000016</v>
      </c>
      <c r="N40" s="17">
        <f t="shared" si="14"/>
        <v>52192.800000000017</v>
      </c>
    </row>
    <row r="41" spans="1:14" x14ac:dyDescent="0.3">
      <c r="A41" s="17" t="s">
        <v>79</v>
      </c>
      <c r="B41">
        <v>1</v>
      </c>
      <c r="C41">
        <f>B41/$A$42</f>
        <v>0.99060039787881027</v>
      </c>
      <c r="D41">
        <f t="shared" ref="D41:N41" si="15">C41/$A$42</f>
        <v>0.98128914827765723</v>
      </c>
      <c r="E41">
        <f t="shared" si="15"/>
        <v>0.97206542071800606</v>
      </c>
      <c r="F41">
        <f t="shared" si="15"/>
        <v>0.96292839252748996</v>
      </c>
      <c r="G41">
        <f t="shared" si="15"/>
        <v>0.95387724876653479</v>
      </c>
      <c r="H41">
        <f t="shared" si="15"/>
        <v>0.94491118215567427</v>
      </c>
      <c r="I41">
        <f t="shared" si="15"/>
        <v>0.93602939300354793</v>
      </c>
      <c r="J41">
        <f t="shared" si="15"/>
        <v>0.92723108913557584</v>
      </c>
      <c r="K41">
        <f t="shared" si="15"/>
        <v>0.918515485823304</v>
      </c>
      <c r="L41">
        <f t="shared" si="15"/>
        <v>0.90988180571441368</v>
      </c>
      <c r="M41">
        <f t="shared" si="15"/>
        <v>0.90132927876338853</v>
      </c>
      <c r="N41">
        <f t="shared" si="15"/>
        <v>0.89285714216283374</v>
      </c>
    </row>
    <row r="42" spans="1:14" x14ac:dyDescent="0.3">
      <c r="A42">
        <v>1.0094887930000001</v>
      </c>
    </row>
    <row r="44" spans="1:14" x14ac:dyDescent="0.3">
      <c r="A44" s="17" t="s">
        <v>80</v>
      </c>
      <c r="B44">
        <f>B41*B39</f>
        <v>-42000</v>
      </c>
      <c r="C44">
        <f>C41*C39</f>
        <v>10004.469658337257</v>
      </c>
      <c r="D44">
        <f>D41*D39</f>
        <v>9910.431624115372</v>
      </c>
      <c r="E44">
        <f t="shared" ref="E44:N44" si="16">E41*E39</f>
        <v>1068.6887235373772</v>
      </c>
      <c r="F44">
        <f t="shared" si="16"/>
        <v>9724.9990074921334</v>
      </c>
      <c r="G44">
        <f t="shared" si="16"/>
        <v>9633.5878861927431</v>
      </c>
      <c r="H44">
        <f t="shared" si="16"/>
        <v>1038.8353536619497</v>
      </c>
      <c r="I44">
        <f t="shared" si="16"/>
        <v>9453.335251700033</v>
      </c>
      <c r="J44">
        <f t="shared" si="16"/>
        <v>9364.477661615836</v>
      </c>
      <c r="K44">
        <f t="shared" si="16"/>
        <v>1009.8159251141418</v>
      </c>
      <c r="L44">
        <f t="shared" si="16"/>
        <v>9189.2603086321506</v>
      </c>
      <c r="M44">
        <f t="shared" si="16"/>
        <v>9102.8849179429671</v>
      </c>
      <c r="N44">
        <f t="shared" si="16"/>
        <v>9017.3214215593252</v>
      </c>
    </row>
    <row r="46" spans="1:14" x14ac:dyDescent="0.3">
      <c r="A46" s="17" t="s">
        <v>81</v>
      </c>
      <c r="B46" s="17">
        <f>SUM(B44:N44)</f>
        <v>46518.107739901279</v>
      </c>
    </row>
    <row r="47" spans="1:14" x14ac:dyDescent="0.3">
      <c r="A47" s="17" t="s">
        <v>82</v>
      </c>
      <c r="B47" s="24">
        <f>IRR(B39:N39)</f>
        <v>0.15214151455186586</v>
      </c>
    </row>
  </sheetData>
  <mergeCells count="2">
    <mergeCell ref="A11:N11"/>
    <mergeCell ref="A31:N31"/>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H9"/>
  <sheetViews>
    <sheetView showGridLines="0" tabSelected="1" workbookViewId="0">
      <selection activeCell="H24" sqref="H24"/>
    </sheetView>
  </sheetViews>
  <sheetFormatPr defaultRowHeight="14" x14ac:dyDescent="0.3"/>
  <sheetData>
    <row r="2" spans="1:8" x14ac:dyDescent="0.3">
      <c r="A2" t="s">
        <v>84</v>
      </c>
    </row>
    <row r="7" spans="1:8" x14ac:dyDescent="0.3">
      <c r="B7" s="23" t="s">
        <v>39</v>
      </c>
      <c r="C7" s="4" t="s">
        <v>40</v>
      </c>
      <c r="D7" s="4" t="s">
        <v>41</v>
      </c>
      <c r="E7" s="4" t="s">
        <v>42</v>
      </c>
    </row>
    <row r="8" spans="1:8" x14ac:dyDescent="0.3">
      <c r="B8" s="15">
        <v>0.6</v>
      </c>
      <c r="C8" s="15">
        <v>0.2</v>
      </c>
      <c r="D8" s="15">
        <v>0.15</v>
      </c>
      <c r="E8" s="15">
        <v>0.05</v>
      </c>
    </row>
    <row r="9" spans="1:8" ht="28" x14ac:dyDescent="0.3">
      <c r="A9" t="s">
        <v>45</v>
      </c>
      <c r="B9">
        <v>5.75</v>
      </c>
      <c r="C9">
        <v>7.11</v>
      </c>
      <c r="D9">
        <v>8.4600000000000009</v>
      </c>
      <c r="E9">
        <v>9.41</v>
      </c>
      <c r="G9" s="16" t="s">
        <v>46</v>
      </c>
      <c r="H9" s="22">
        <f>B9*B8+C9*C8+D9*D8+E9*E8</f>
        <v>6.6115000000000004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0"/>
  <sheetViews>
    <sheetView showGridLines="0" workbookViewId="0">
      <selection activeCell="G27" sqref="G27"/>
    </sheetView>
  </sheetViews>
  <sheetFormatPr defaultRowHeight="14" x14ac:dyDescent="0.3"/>
  <sheetData>
    <row r="1" spans="1:9" x14ac:dyDescent="0.3">
      <c r="A1" t="s">
        <v>83</v>
      </c>
    </row>
    <row r="4" spans="1:9" x14ac:dyDescent="0.3">
      <c r="B4" s="23" t="s">
        <v>39</v>
      </c>
      <c r="C4" s="4" t="s">
        <v>40</v>
      </c>
      <c r="D4" s="4" t="s">
        <v>41</v>
      </c>
      <c r="E4" s="4" t="s">
        <v>42</v>
      </c>
    </row>
    <row r="5" spans="1:9" x14ac:dyDescent="0.3">
      <c r="B5" s="15">
        <v>0.6</v>
      </c>
      <c r="C5" s="15">
        <v>0.2</v>
      </c>
      <c r="D5" s="15">
        <v>0.15</v>
      </c>
      <c r="E5" s="15">
        <v>0.05</v>
      </c>
    </row>
    <row r="6" spans="1:9" ht="28" x14ac:dyDescent="0.3">
      <c r="A6" t="s">
        <v>45</v>
      </c>
      <c r="B6">
        <v>6</v>
      </c>
      <c r="C6">
        <v>7</v>
      </c>
      <c r="D6">
        <v>9</v>
      </c>
      <c r="E6">
        <v>10</v>
      </c>
      <c r="G6" s="16" t="s">
        <v>46</v>
      </c>
      <c r="H6" s="25">
        <f>B6*B5+C6*C5+D6*D5+E6*E5</f>
        <v>6.85</v>
      </c>
      <c r="I6" t="s">
        <v>85</v>
      </c>
    </row>
    <row r="10" spans="1:9" x14ac:dyDescent="0.3">
      <c r="A10" s="17"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P47"/>
  <sheetViews>
    <sheetView showGridLines="0" topLeftCell="A32" workbookViewId="0">
      <selection activeCell="I35" sqref="I35"/>
    </sheetView>
  </sheetViews>
  <sheetFormatPr defaultRowHeight="14" x14ac:dyDescent="0.3"/>
  <cols>
    <col min="1" max="1" width="20.9140625" customWidth="1"/>
  </cols>
  <sheetData>
    <row r="2" spans="1:16" x14ac:dyDescent="0.3">
      <c r="B2" s="23" t="s">
        <v>39</v>
      </c>
      <c r="C2" s="4" t="s">
        <v>40</v>
      </c>
      <c r="D2" s="4" t="s">
        <v>41</v>
      </c>
      <c r="E2" s="4" t="s">
        <v>42</v>
      </c>
    </row>
    <row r="3" spans="1:16" x14ac:dyDescent="0.3">
      <c r="B3" s="15">
        <v>0.6</v>
      </c>
      <c r="C3" s="15">
        <v>0.2</v>
      </c>
      <c r="D3" s="15">
        <v>0.15</v>
      </c>
      <c r="E3" s="15">
        <v>0.05</v>
      </c>
    </row>
    <row r="4" spans="1:16" ht="28" x14ac:dyDescent="0.3">
      <c r="A4" t="s">
        <v>45</v>
      </c>
      <c r="B4">
        <v>6</v>
      </c>
      <c r="C4">
        <v>7</v>
      </c>
      <c r="D4">
        <v>9</v>
      </c>
      <c r="E4">
        <v>10</v>
      </c>
      <c r="G4" s="16" t="s">
        <v>46</v>
      </c>
      <c r="H4" s="22">
        <f>B4*B3+C4*C3+D4*D3+E4*E3</f>
        <v>6.85</v>
      </c>
    </row>
    <row r="5" spans="1:16" ht="28" x14ac:dyDescent="0.3">
      <c r="A5" t="s">
        <v>54</v>
      </c>
      <c r="B5">
        <v>1.56</v>
      </c>
      <c r="C5">
        <v>2.56</v>
      </c>
      <c r="D5">
        <v>3.56</v>
      </c>
      <c r="E5">
        <v>4.26</v>
      </c>
      <c r="G5" s="1" t="s">
        <v>60</v>
      </c>
      <c r="H5">
        <f>B5*B3+C5*C3+D5*D3+E5*E3</f>
        <v>2.1949999999999998</v>
      </c>
    </row>
    <row r="6" spans="1:16" ht="28" x14ac:dyDescent="0.3">
      <c r="A6" t="s">
        <v>31</v>
      </c>
      <c r="B6">
        <v>0.5</v>
      </c>
      <c r="C6">
        <v>0.5</v>
      </c>
      <c r="D6">
        <v>0.5</v>
      </c>
      <c r="E6">
        <v>0.5</v>
      </c>
      <c r="G6" s="1" t="s">
        <v>61</v>
      </c>
      <c r="H6">
        <v>0.5</v>
      </c>
    </row>
    <row r="7" spans="1:16" x14ac:dyDescent="0.3">
      <c r="A7" t="s">
        <v>56</v>
      </c>
      <c r="B7">
        <v>4000</v>
      </c>
      <c r="C7" t="s">
        <v>35</v>
      </c>
    </row>
    <row r="8" spans="1:16" x14ac:dyDescent="0.3">
      <c r="A8" t="s">
        <v>57</v>
      </c>
      <c r="B8">
        <v>3000</v>
      </c>
      <c r="C8" t="s">
        <v>35</v>
      </c>
    </row>
    <row r="9" spans="1:16" x14ac:dyDescent="0.3">
      <c r="A9" t="s">
        <v>58</v>
      </c>
      <c r="B9">
        <v>833.33</v>
      </c>
      <c r="C9" t="s">
        <v>59</v>
      </c>
    </row>
    <row r="11" spans="1:16" ht="17.5" x14ac:dyDescent="0.35">
      <c r="A11" s="34" t="s">
        <v>71</v>
      </c>
      <c r="B11" s="34"/>
      <c r="C11" s="34"/>
      <c r="D11" s="34"/>
      <c r="E11" s="34"/>
      <c r="F11" s="34"/>
      <c r="G11" s="34"/>
      <c r="H11" s="34"/>
      <c r="I11" s="34"/>
      <c r="J11" s="34"/>
      <c r="K11" s="34"/>
      <c r="L11" s="34"/>
      <c r="M11" s="34"/>
      <c r="N11" s="34"/>
      <c r="P11" t="s">
        <v>70</v>
      </c>
    </row>
    <row r="12" spans="1:16" x14ac:dyDescent="0.3">
      <c r="B12" s="21">
        <v>44166</v>
      </c>
      <c r="C12" s="21">
        <v>44197</v>
      </c>
      <c r="D12" s="21">
        <v>44228</v>
      </c>
      <c r="E12" s="21">
        <v>44256</v>
      </c>
      <c r="F12" s="21">
        <v>44307</v>
      </c>
      <c r="G12" s="21">
        <v>44337</v>
      </c>
      <c r="H12" s="21">
        <v>44368</v>
      </c>
      <c r="I12" s="21">
        <v>44398</v>
      </c>
      <c r="J12" s="21">
        <v>44429</v>
      </c>
      <c r="K12" s="21">
        <v>44460</v>
      </c>
      <c r="L12" s="21">
        <v>44490</v>
      </c>
      <c r="M12" s="21">
        <v>44521</v>
      </c>
      <c r="N12" s="21">
        <v>44551</v>
      </c>
    </row>
    <row r="13" spans="1:16" x14ac:dyDescent="0.3">
      <c r="A13" t="s">
        <v>49</v>
      </c>
      <c r="B13" t="s">
        <v>50</v>
      </c>
      <c r="C13" t="s">
        <v>51</v>
      </c>
    </row>
    <row r="14" spans="1:16" x14ac:dyDescent="0.3">
      <c r="A14" t="s">
        <v>48</v>
      </c>
      <c r="B14">
        <v>0</v>
      </c>
      <c r="C14">
        <v>3600</v>
      </c>
      <c r="D14">
        <v>3600</v>
      </c>
      <c r="E14">
        <v>3600</v>
      </c>
      <c r="F14">
        <v>3600</v>
      </c>
      <c r="G14">
        <v>3600</v>
      </c>
      <c r="H14">
        <v>3600</v>
      </c>
      <c r="I14">
        <v>3600</v>
      </c>
      <c r="J14">
        <v>3600</v>
      </c>
      <c r="K14">
        <v>3600</v>
      </c>
      <c r="L14">
        <v>3600</v>
      </c>
      <c r="M14">
        <v>3600</v>
      </c>
      <c r="N14">
        <v>3600</v>
      </c>
      <c r="P14">
        <f>SUM(C14:N14)</f>
        <v>43200</v>
      </c>
    </row>
    <row r="15" spans="1:16" x14ac:dyDescent="0.3">
      <c r="A15" s="17" t="s">
        <v>53</v>
      </c>
      <c r="B15" s="17">
        <f t="shared" ref="B15:N15" si="0">B14*$H$4</f>
        <v>0</v>
      </c>
      <c r="C15" s="17">
        <f t="shared" si="0"/>
        <v>24660</v>
      </c>
      <c r="D15" s="17">
        <f t="shared" si="0"/>
        <v>24660</v>
      </c>
      <c r="E15" s="17">
        <f t="shared" si="0"/>
        <v>24660</v>
      </c>
      <c r="F15" s="17">
        <f t="shared" si="0"/>
        <v>24660</v>
      </c>
      <c r="G15" s="17">
        <f t="shared" si="0"/>
        <v>24660</v>
      </c>
      <c r="H15" s="17">
        <f t="shared" si="0"/>
        <v>24660</v>
      </c>
      <c r="I15" s="17">
        <f t="shared" si="0"/>
        <v>24660</v>
      </c>
      <c r="J15" s="17">
        <f t="shared" si="0"/>
        <v>24660</v>
      </c>
      <c r="K15" s="17">
        <f t="shared" si="0"/>
        <v>24660</v>
      </c>
      <c r="L15" s="17">
        <f t="shared" si="0"/>
        <v>24660</v>
      </c>
      <c r="M15" s="17">
        <f t="shared" si="0"/>
        <v>24660</v>
      </c>
      <c r="N15" s="17">
        <f t="shared" si="0"/>
        <v>24660</v>
      </c>
      <c r="P15" s="17">
        <f t="shared" ref="P15:P27" si="1">SUM(C15:N15)</f>
        <v>295920</v>
      </c>
    </row>
    <row r="16" spans="1:16" x14ac:dyDescent="0.3">
      <c r="A16" t="s">
        <v>8</v>
      </c>
      <c r="B16">
        <f>$H$5*B14</f>
        <v>0</v>
      </c>
      <c r="C16">
        <f>$H$5*C14</f>
        <v>7901.9999999999991</v>
      </c>
      <c r="D16">
        <f t="shared" ref="D16:N16" si="2">$H$5*D14</f>
        <v>7901.9999999999991</v>
      </c>
      <c r="E16">
        <f t="shared" si="2"/>
        <v>7901.9999999999991</v>
      </c>
      <c r="F16">
        <f t="shared" si="2"/>
        <v>7901.9999999999991</v>
      </c>
      <c r="G16">
        <f t="shared" si="2"/>
        <v>7901.9999999999991</v>
      </c>
      <c r="H16">
        <f t="shared" si="2"/>
        <v>7901.9999999999991</v>
      </c>
      <c r="I16">
        <f t="shared" si="2"/>
        <v>7901.9999999999991</v>
      </c>
      <c r="J16">
        <f t="shared" si="2"/>
        <v>7901.9999999999991</v>
      </c>
      <c r="K16">
        <f t="shared" si="2"/>
        <v>7901.9999999999991</v>
      </c>
      <c r="L16">
        <f t="shared" si="2"/>
        <v>7901.9999999999991</v>
      </c>
      <c r="M16">
        <f t="shared" si="2"/>
        <v>7901.9999999999991</v>
      </c>
      <c r="N16">
        <f t="shared" si="2"/>
        <v>7901.9999999999991</v>
      </c>
      <c r="P16">
        <f t="shared" si="1"/>
        <v>94823.999999999985</v>
      </c>
    </row>
    <row r="18" spans="1:16" x14ac:dyDescent="0.3">
      <c r="A18" s="17" t="s">
        <v>64</v>
      </c>
      <c r="B18" s="17">
        <f>B15-B16</f>
        <v>0</v>
      </c>
      <c r="C18" s="17">
        <f>C15-C16</f>
        <v>16758</v>
      </c>
      <c r="D18" s="17">
        <f t="shared" ref="D18:N18" si="3">D15-D16</f>
        <v>16758</v>
      </c>
      <c r="E18" s="17">
        <f t="shared" si="3"/>
        <v>16758</v>
      </c>
      <c r="F18" s="17">
        <f t="shared" si="3"/>
        <v>16758</v>
      </c>
      <c r="G18" s="17">
        <f>G15-G16</f>
        <v>16758</v>
      </c>
      <c r="H18" s="17">
        <f t="shared" si="3"/>
        <v>16758</v>
      </c>
      <c r="I18" s="17">
        <f t="shared" si="3"/>
        <v>16758</v>
      </c>
      <c r="J18" s="17">
        <f t="shared" si="3"/>
        <v>16758</v>
      </c>
      <c r="K18" s="17">
        <f t="shared" si="3"/>
        <v>16758</v>
      </c>
      <c r="L18" s="17">
        <f t="shared" si="3"/>
        <v>16758</v>
      </c>
      <c r="M18" s="17">
        <f t="shared" si="3"/>
        <v>16758</v>
      </c>
      <c r="N18" s="17">
        <f t="shared" si="3"/>
        <v>16758</v>
      </c>
      <c r="P18" s="17">
        <f t="shared" si="1"/>
        <v>201096</v>
      </c>
    </row>
    <row r="19" spans="1:16" ht="28" x14ac:dyDescent="0.3">
      <c r="A19" s="18" t="s">
        <v>65</v>
      </c>
      <c r="B19" s="17">
        <v>0</v>
      </c>
      <c r="C19" s="19">
        <f>C18/C15</f>
        <v>0.67956204379562046</v>
      </c>
      <c r="D19" s="19">
        <f t="shared" ref="D19:N19" si="4">D18/D15</f>
        <v>0.67956204379562046</v>
      </c>
      <c r="E19" s="19">
        <f t="shared" si="4"/>
        <v>0.67956204379562046</v>
      </c>
      <c r="F19" s="19">
        <f t="shared" si="4"/>
        <v>0.67956204379562046</v>
      </c>
      <c r="G19" s="19">
        <f t="shared" si="4"/>
        <v>0.67956204379562046</v>
      </c>
      <c r="H19" s="19">
        <f t="shared" si="4"/>
        <v>0.67956204379562046</v>
      </c>
      <c r="I19" s="19">
        <f t="shared" si="4"/>
        <v>0.67956204379562046</v>
      </c>
      <c r="J19" s="19">
        <f t="shared" si="4"/>
        <v>0.67956204379562046</v>
      </c>
      <c r="K19" s="19">
        <f t="shared" si="4"/>
        <v>0.67956204379562046</v>
      </c>
      <c r="L19" s="19">
        <f t="shared" si="4"/>
        <v>0.67956204379562046</v>
      </c>
      <c r="M19" s="19">
        <f t="shared" si="4"/>
        <v>0.67956204379562046</v>
      </c>
      <c r="N19" s="19">
        <f t="shared" si="4"/>
        <v>0.67956204379562046</v>
      </c>
    </row>
    <row r="20" spans="1:16" x14ac:dyDescent="0.3">
      <c r="A20" t="s">
        <v>62</v>
      </c>
      <c r="B20">
        <v>0</v>
      </c>
      <c r="C20">
        <f>$H$6*C14</f>
        <v>1800</v>
      </c>
      <c r="D20">
        <f t="shared" ref="D20:N20" si="5">$H$6*D14</f>
        <v>1800</v>
      </c>
      <c r="E20">
        <f t="shared" si="5"/>
        <v>1800</v>
      </c>
      <c r="F20">
        <f t="shared" si="5"/>
        <v>1800</v>
      </c>
      <c r="G20">
        <f t="shared" si="5"/>
        <v>1800</v>
      </c>
      <c r="H20">
        <f t="shared" si="5"/>
        <v>1800</v>
      </c>
      <c r="I20">
        <f t="shared" si="5"/>
        <v>1800</v>
      </c>
      <c r="J20">
        <f t="shared" si="5"/>
        <v>1800</v>
      </c>
      <c r="K20">
        <f t="shared" si="5"/>
        <v>1800</v>
      </c>
      <c r="L20">
        <f t="shared" si="5"/>
        <v>1800</v>
      </c>
      <c r="M20">
        <f t="shared" si="5"/>
        <v>1800</v>
      </c>
      <c r="N20">
        <f t="shared" si="5"/>
        <v>1800</v>
      </c>
      <c r="P20">
        <f t="shared" si="1"/>
        <v>21600</v>
      </c>
    </row>
    <row r="22" spans="1:16" ht="28" x14ac:dyDescent="0.3">
      <c r="A22" s="20" t="s">
        <v>66</v>
      </c>
      <c r="B22" s="17">
        <f>B18-B20</f>
        <v>0</v>
      </c>
      <c r="C22" s="17">
        <f>C18-C20</f>
        <v>14958</v>
      </c>
      <c r="D22" s="17">
        <f t="shared" ref="D22:N22" si="6">D18-D20</f>
        <v>14958</v>
      </c>
      <c r="E22" s="17">
        <f t="shared" si="6"/>
        <v>14958</v>
      </c>
      <c r="F22" s="17">
        <f t="shared" si="6"/>
        <v>14958</v>
      </c>
      <c r="G22" s="17">
        <f t="shared" si="6"/>
        <v>14958</v>
      </c>
      <c r="H22" s="17">
        <f t="shared" si="6"/>
        <v>14958</v>
      </c>
      <c r="I22" s="17">
        <f t="shared" si="6"/>
        <v>14958</v>
      </c>
      <c r="J22" s="17">
        <f t="shared" si="6"/>
        <v>14958</v>
      </c>
      <c r="K22" s="17">
        <f t="shared" si="6"/>
        <v>14958</v>
      </c>
      <c r="L22" s="17">
        <f t="shared" si="6"/>
        <v>14958</v>
      </c>
      <c r="M22" s="17">
        <f t="shared" si="6"/>
        <v>14958</v>
      </c>
      <c r="N22" s="17">
        <f t="shared" si="6"/>
        <v>14958</v>
      </c>
      <c r="P22" s="17">
        <f t="shared" si="1"/>
        <v>179496</v>
      </c>
    </row>
    <row r="23" spans="1:16" x14ac:dyDescent="0.3">
      <c r="A23" s="18" t="s">
        <v>67</v>
      </c>
      <c r="B23" s="17"/>
      <c r="C23" s="19">
        <f>C22/C15</f>
        <v>0.60656934306569343</v>
      </c>
      <c r="D23" s="19">
        <f t="shared" ref="D23:N23" si="7">D22/D15</f>
        <v>0.60656934306569343</v>
      </c>
      <c r="E23" s="19">
        <f t="shared" si="7"/>
        <v>0.60656934306569343</v>
      </c>
      <c r="F23" s="19">
        <f t="shared" si="7"/>
        <v>0.60656934306569343</v>
      </c>
      <c r="G23" s="19">
        <f t="shared" si="7"/>
        <v>0.60656934306569343</v>
      </c>
      <c r="H23" s="19">
        <f t="shared" si="7"/>
        <v>0.60656934306569343</v>
      </c>
      <c r="I23" s="19">
        <f t="shared" si="7"/>
        <v>0.60656934306569343</v>
      </c>
      <c r="J23" s="19">
        <f t="shared" si="7"/>
        <v>0.60656934306569343</v>
      </c>
      <c r="K23" s="19">
        <f t="shared" si="7"/>
        <v>0.60656934306569343</v>
      </c>
      <c r="L23" s="19">
        <f t="shared" si="7"/>
        <v>0.60656934306569343</v>
      </c>
      <c r="M23" s="19">
        <f t="shared" si="7"/>
        <v>0.60656934306569343</v>
      </c>
      <c r="N23" s="19">
        <f t="shared" si="7"/>
        <v>0.60656934306569343</v>
      </c>
    </row>
    <row r="25" spans="1:16" x14ac:dyDescent="0.3">
      <c r="A25" t="s">
        <v>12</v>
      </c>
      <c r="B25">
        <v>3000</v>
      </c>
      <c r="C25">
        <f>$B$8+$B$9+$B$7</f>
        <v>7833.33</v>
      </c>
      <c r="D25">
        <f t="shared" ref="D25:N25" si="8">$B$8+$B$9+$B$7</f>
        <v>7833.33</v>
      </c>
      <c r="E25">
        <f t="shared" si="8"/>
        <v>7833.33</v>
      </c>
      <c r="F25">
        <f t="shared" si="8"/>
        <v>7833.33</v>
      </c>
      <c r="G25">
        <f t="shared" si="8"/>
        <v>7833.33</v>
      </c>
      <c r="H25">
        <f t="shared" si="8"/>
        <v>7833.33</v>
      </c>
      <c r="I25">
        <f t="shared" si="8"/>
        <v>7833.33</v>
      </c>
      <c r="J25">
        <f t="shared" si="8"/>
        <v>7833.33</v>
      </c>
      <c r="K25">
        <f t="shared" si="8"/>
        <v>7833.33</v>
      </c>
      <c r="L25">
        <f t="shared" si="8"/>
        <v>7833.33</v>
      </c>
      <c r="M25">
        <f t="shared" si="8"/>
        <v>7833.33</v>
      </c>
      <c r="N25">
        <f t="shared" si="8"/>
        <v>7833.33</v>
      </c>
      <c r="P25">
        <f t="shared" si="1"/>
        <v>93999.96</v>
      </c>
    </row>
    <row r="27" spans="1:16" ht="28" x14ac:dyDescent="0.3">
      <c r="A27" s="20" t="s">
        <v>68</v>
      </c>
      <c r="B27" s="17">
        <f>B22-B25</f>
        <v>-3000</v>
      </c>
      <c r="C27" s="17">
        <f t="shared" ref="C27:N27" si="9">C22-C25</f>
        <v>7124.67</v>
      </c>
      <c r="D27" s="17">
        <f t="shared" si="9"/>
        <v>7124.67</v>
      </c>
      <c r="E27" s="17">
        <f t="shared" si="9"/>
        <v>7124.67</v>
      </c>
      <c r="F27" s="17">
        <f t="shared" si="9"/>
        <v>7124.67</v>
      </c>
      <c r="G27" s="17">
        <f t="shared" si="9"/>
        <v>7124.67</v>
      </c>
      <c r="H27" s="17">
        <f t="shared" si="9"/>
        <v>7124.67</v>
      </c>
      <c r="I27" s="17">
        <f t="shared" si="9"/>
        <v>7124.67</v>
      </c>
      <c r="J27" s="17">
        <f t="shared" si="9"/>
        <v>7124.67</v>
      </c>
      <c r="K27" s="17">
        <f t="shared" si="9"/>
        <v>7124.67</v>
      </c>
      <c r="L27" s="17">
        <f t="shared" si="9"/>
        <v>7124.67</v>
      </c>
      <c r="M27" s="17">
        <f t="shared" si="9"/>
        <v>7124.67</v>
      </c>
      <c r="N27" s="17">
        <f t="shared" si="9"/>
        <v>7124.67</v>
      </c>
      <c r="P27" s="17">
        <f t="shared" si="1"/>
        <v>85496.04</v>
      </c>
    </row>
    <row r="28" spans="1:16" x14ac:dyDescent="0.3">
      <c r="A28" s="17" t="s">
        <v>69</v>
      </c>
      <c r="B28" s="17"/>
      <c r="C28" s="19">
        <f>C27/C15</f>
        <v>0.28891605839416057</v>
      </c>
      <c r="D28" s="19">
        <f t="shared" ref="D28:N28" si="10">D27/D15</f>
        <v>0.28891605839416057</v>
      </c>
      <c r="E28" s="19">
        <f t="shared" si="10"/>
        <v>0.28891605839416057</v>
      </c>
      <c r="F28" s="19">
        <f t="shared" si="10"/>
        <v>0.28891605839416057</v>
      </c>
      <c r="G28" s="19">
        <f t="shared" si="10"/>
        <v>0.28891605839416057</v>
      </c>
      <c r="H28" s="19">
        <f t="shared" si="10"/>
        <v>0.28891605839416057</v>
      </c>
      <c r="I28" s="19">
        <f t="shared" si="10"/>
        <v>0.28891605839416057</v>
      </c>
      <c r="J28" s="19">
        <f t="shared" si="10"/>
        <v>0.28891605839416057</v>
      </c>
      <c r="K28" s="19">
        <f t="shared" si="10"/>
        <v>0.28891605839416057</v>
      </c>
      <c r="L28" s="19">
        <f t="shared" si="10"/>
        <v>0.28891605839416057</v>
      </c>
      <c r="M28" s="19">
        <f t="shared" si="10"/>
        <v>0.28891605839416057</v>
      </c>
      <c r="N28" s="19">
        <f t="shared" si="10"/>
        <v>0.28891605839416057</v>
      </c>
    </row>
    <row r="31" spans="1:16" ht="17.5" x14ac:dyDescent="0.35">
      <c r="A31" s="34" t="s">
        <v>47</v>
      </c>
      <c r="B31" s="34"/>
      <c r="C31" s="34"/>
      <c r="D31" s="34"/>
      <c r="E31" s="34"/>
      <c r="F31" s="34"/>
      <c r="G31" s="34"/>
      <c r="H31" s="34"/>
      <c r="I31" s="34"/>
      <c r="J31" s="34"/>
      <c r="K31" s="34"/>
      <c r="L31" s="34"/>
      <c r="M31" s="34"/>
      <c r="N31" s="34"/>
    </row>
    <row r="32" spans="1:16" x14ac:dyDescent="0.3">
      <c r="B32" s="21">
        <v>44166</v>
      </c>
      <c r="C32" s="21">
        <v>44197</v>
      </c>
      <c r="D32" s="21">
        <v>44228</v>
      </c>
      <c r="E32" s="21">
        <v>44256</v>
      </c>
      <c r="F32" s="21">
        <v>44307</v>
      </c>
      <c r="G32" s="21">
        <v>44337</v>
      </c>
      <c r="H32" s="21">
        <v>44368</v>
      </c>
      <c r="I32" s="21">
        <v>44398</v>
      </c>
      <c r="J32" s="21">
        <v>44429</v>
      </c>
      <c r="K32" s="21">
        <v>44460</v>
      </c>
      <c r="L32" s="21">
        <v>44490</v>
      </c>
      <c r="M32" s="21">
        <v>44521</v>
      </c>
      <c r="N32" s="21">
        <v>44551</v>
      </c>
    </row>
    <row r="33" spans="1:14" x14ac:dyDescent="0.3">
      <c r="A33" t="s">
        <v>72</v>
      </c>
      <c r="B33">
        <f>B27</f>
        <v>-3000</v>
      </c>
      <c r="C33">
        <f t="shared" ref="C33:N33" si="11">C27</f>
        <v>7124.67</v>
      </c>
      <c r="D33">
        <f t="shared" si="11"/>
        <v>7124.67</v>
      </c>
      <c r="E33">
        <f t="shared" si="11"/>
        <v>7124.67</v>
      </c>
      <c r="F33">
        <f t="shared" si="11"/>
        <v>7124.67</v>
      </c>
      <c r="G33">
        <f t="shared" si="11"/>
        <v>7124.67</v>
      </c>
      <c r="H33">
        <f t="shared" si="11"/>
        <v>7124.67</v>
      </c>
      <c r="I33">
        <f t="shared" si="11"/>
        <v>7124.67</v>
      </c>
      <c r="J33">
        <f t="shared" si="11"/>
        <v>7124.67</v>
      </c>
      <c r="K33">
        <f t="shared" si="11"/>
        <v>7124.67</v>
      </c>
      <c r="L33">
        <f t="shared" si="11"/>
        <v>7124.67</v>
      </c>
      <c r="M33">
        <f t="shared" si="11"/>
        <v>7124.67</v>
      </c>
      <c r="N33">
        <f t="shared" si="11"/>
        <v>7124.67</v>
      </c>
    </row>
    <row r="34" spans="1:14" x14ac:dyDescent="0.3">
      <c r="A34" t="s">
        <v>73</v>
      </c>
      <c r="B34">
        <v>-30000</v>
      </c>
    </row>
    <row r="35" spans="1:14" x14ac:dyDescent="0.3">
      <c r="A35" t="s">
        <v>74</v>
      </c>
      <c r="B35">
        <v>-12000</v>
      </c>
      <c r="E35">
        <v>-9000</v>
      </c>
      <c r="H35">
        <v>-9000</v>
      </c>
      <c r="K35">
        <v>-9000</v>
      </c>
    </row>
    <row r="36" spans="1:14" ht="70" x14ac:dyDescent="0.3">
      <c r="A36" s="1" t="s">
        <v>75</v>
      </c>
      <c r="C36">
        <f>$B$9</f>
        <v>833.33</v>
      </c>
      <c r="D36">
        <f t="shared" ref="D36:N36" si="12">$B$9</f>
        <v>833.33</v>
      </c>
      <c r="E36">
        <f t="shared" si="12"/>
        <v>833.33</v>
      </c>
      <c r="F36">
        <f t="shared" si="12"/>
        <v>833.33</v>
      </c>
      <c r="G36">
        <f t="shared" si="12"/>
        <v>833.33</v>
      </c>
      <c r="H36">
        <f t="shared" si="12"/>
        <v>833.33</v>
      </c>
      <c r="I36">
        <f t="shared" si="12"/>
        <v>833.33</v>
      </c>
      <c r="J36">
        <f t="shared" si="12"/>
        <v>833.33</v>
      </c>
      <c r="K36">
        <f t="shared" si="12"/>
        <v>833.33</v>
      </c>
      <c r="L36">
        <f t="shared" si="12"/>
        <v>833.33</v>
      </c>
      <c r="M36">
        <f t="shared" si="12"/>
        <v>833.33</v>
      </c>
      <c r="N36">
        <f t="shared" si="12"/>
        <v>833.33</v>
      </c>
    </row>
    <row r="37" spans="1:14" ht="70" x14ac:dyDescent="0.3">
      <c r="A37" s="1" t="s">
        <v>76</v>
      </c>
      <c r="B37">
        <f>$B$8</f>
        <v>3000</v>
      </c>
      <c r="C37">
        <f t="shared" ref="C37:N37" si="13">$B$8</f>
        <v>3000</v>
      </c>
      <c r="D37">
        <f t="shared" si="13"/>
        <v>3000</v>
      </c>
      <c r="E37">
        <f t="shared" si="13"/>
        <v>3000</v>
      </c>
      <c r="F37">
        <f t="shared" si="13"/>
        <v>3000</v>
      </c>
      <c r="G37">
        <f t="shared" si="13"/>
        <v>3000</v>
      </c>
      <c r="H37">
        <f t="shared" si="13"/>
        <v>3000</v>
      </c>
      <c r="I37">
        <f t="shared" si="13"/>
        <v>3000</v>
      </c>
      <c r="J37">
        <f t="shared" si="13"/>
        <v>3000</v>
      </c>
      <c r="K37">
        <f t="shared" si="13"/>
        <v>3000</v>
      </c>
      <c r="L37">
        <f t="shared" si="13"/>
        <v>3000</v>
      </c>
      <c r="M37">
        <f t="shared" si="13"/>
        <v>3000</v>
      </c>
      <c r="N37">
        <f t="shared" si="13"/>
        <v>3000</v>
      </c>
    </row>
    <row r="39" spans="1:14" x14ac:dyDescent="0.3">
      <c r="A39" s="17" t="s">
        <v>77</v>
      </c>
      <c r="B39" s="17">
        <f>SUM(B33:B37)</f>
        <v>-42000</v>
      </c>
      <c r="C39" s="17">
        <f t="shared" ref="C39:N39" si="14">SUM(C33:C37)</f>
        <v>10958</v>
      </c>
      <c r="D39" s="17">
        <f t="shared" si="14"/>
        <v>10958</v>
      </c>
      <c r="E39" s="17">
        <f t="shared" si="14"/>
        <v>1958</v>
      </c>
      <c r="F39" s="17">
        <f t="shared" si="14"/>
        <v>10958</v>
      </c>
      <c r="G39" s="17">
        <f t="shared" si="14"/>
        <v>10958</v>
      </c>
      <c r="H39" s="17">
        <f t="shared" si="14"/>
        <v>1958</v>
      </c>
      <c r="I39" s="17">
        <f t="shared" si="14"/>
        <v>10958</v>
      </c>
      <c r="J39" s="17">
        <f t="shared" si="14"/>
        <v>10958</v>
      </c>
      <c r="K39" s="17">
        <f t="shared" si="14"/>
        <v>1958</v>
      </c>
      <c r="L39" s="17">
        <f t="shared" si="14"/>
        <v>10958</v>
      </c>
      <c r="M39" s="17">
        <f t="shared" si="14"/>
        <v>10958</v>
      </c>
      <c r="N39" s="17">
        <f t="shared" si="14"/>
        <v>10958</v>
      </c>
    </row>
    <row r="40" spans="1:14" x14ac:dyDescent="0.3">
      <c r="A40" s="17" t="s">
        <v>78</v>
      </c>
      <c r="B40" s="17">
        <f>B39</f>
        <v>-42000</v>
      </c>
      <c r="C40" s="17">
        <f>B40+C39</f>
        <v>-31042</v>
      </c>
      <c r="D40" s="17">
        <f t="shared" ref="D40:N40" si="15">C40+D39</f>
        <v>-20084</v>
      </c>
      <c r="E40" s="17">
        <f t="shared" si="15"/>
        <v>-18126</v>
      </c>
      <c r="F40" s="17">
        <f t="shared" si="15"/>
        <v>-7168</v>
      </c>
      <c r="G40" s="17">
        <f t="shared" si="15"/>
        <v>3790</v>
      </c>
      <c r="H40" s="17">
        <f t="shared" si="15"/>
        <v>5748</v>
      </c>
      <c r="I40" s="17">
        <f t="shared" si="15"/>
        <v>16706</v>
      </c>
      <c r="J40" s="17">
        <f t="shared" si="15"/>
        <v>27664</v>
      </c>
      <c r="K40" s="17">
        <f t="shared" si="15"/>
        <v>29622</v>
      </c>
      <c r="L40" s="17">
        <f t="shared" si="15"/>
        <v>40580</v>
      </c>
      <c r="M40" s="17">
        <f t="shared" si="15"/>
        <v>51538</v>
      </c>
      <c r="N40" s="17">
        <f t="shared" si="15"/>
        <v>62496</v>
      </c>
    </row>
    <row r="41" spans="1:14" x14ac:dyDescent="0.3">
      <c r="A41" s="17" t="s">
        <v>79</v>
      </c>
      <c r="B41">
        <v>1</v>
      </c>
      <c r="C41">
        <f>B41/$A$42</f>
        <v>0.99060039787881027</v>
      </c>
      <c r="D41">
        <f t="shared" ref="D41:N41" si="16">C41/$A$42</f>
        <v>0.98128914827765723</v>
      </c>
      <c r="E41">
        <f t="shared" si="16"/>
        <v>0.97206542071800606</v>
      </c>
      <c r="F41">
        <f t="shared" si="16"/>
        <v>0.96292839252748996</v>
      </c>
      <c r="G41">
        <f t="shared" si="16"/>
        <v>0.95387724876653479</v>
      </c>
      <c r="H41">
        <f t="shared" si="16"/>
        <v>0.94491118215567427</v>
      </c>
      <c r="I41">
        <f t="shared" si="16"/>
        <v>0.93602939300354793</v>
      </c>
      <c r="J41">
        <f t="shared" si="16"/>
        <v>0.92723108913557584</v>
      </c>
      <c r="K41">
        <f t="shared" si="16"/>
        <v>0.918515485823304</v>
      </c>
      <c r="L41">
        <f t="shared" si="16"/>
        <v>0.90988180571441368</v>
      </c>
      <c r="M41">
        <f t="shared" si="16"/>
        <v>0.90132927876338853</v>
      </c>
      <c r="N41">
        <f t="shared" si="16"/>
        <v>0.89285714216283374</v>
      </c>
    </row>
    <row r="42" spans="1:14" x14ac:dyDescent="0.3">
      <c r="A42">
        <v>1.0094887930000001</v>
      </c>
    </row>
    <row r="44" spans="1:14" x14ac:dyDescent="0.3">
      <c r="A44" s="17" t="s">
        <v>80</v>
      </c>
      <c r="B44">
        <f>B41*B39</f>
        <v>-42000</v>
      </c>
      <c r="C44">
        <f>C41*C39</f>
        <v>10854.999159956003</v>
      </c>
      <c r="D44">
        <f>D41*D39</f>
        <v>10752.966486826568</v>
      </c>
      <c r="E44">
        <f t="shared" ref="E44:N44" si="17">E41*E39</f>
        <v>1903.3040937658559</v>
      </c>
      <c r="F44">
        <f t="shared" si="17"/>
        <v>10551.769325316234</v>
      </c>
      <c r="G44">
        <f t="shared" si="17"/>
        <v>10452.586891983688</v>
      </c>
      <c r="H44">
        <f t="shared" si="17"/>
        <v>1850.1360946608102</v>
      </c>
      <c r="I44">
        <f t="shared" si="17"/>
        <v>10257.010088532877</v>
      </c>
      <c r="J44">
        <f t="shared" si="17"/>
        <v>10160.598274747639</v>
      </c>
      <c r="K44">
        <f t="shared" si="17"/>
        <v>1798.4533212420292</v>
      </c>
      <c r="L44">
        <f t="shared" si="17"/>
        <v>9970.4848270185448</v>
      </c>
      <c r="M44">
        <f t="shared" si="17"/>
        <v>9876.7662366892109</v>
      </c>
      <c r="N44">
        <f t="shared" si="17"/>
        <v>9783.9285638203328</v>
      </c>
    </row>
    <row r="46" spans="1:14" x14ac:dyDescent="0.3">
      <c r="A46" s="17" t="s">
        <v>81</v>
      </c>
      <c r="B46" s="17">
        <f>SUM(B44:N44)</f>
        <v>56213.003364559787</v>
      </c>
    </row>
    <row r="47" spans="1:14" x14ac:dyDescent="0.3">
      <c r="A47" s="17" t="s">
        <v>82</v>
      </c>
      <c r="B47" s="24">
        <f>IRR(B39:N39)</f>
        <v>0.17804094510861157</v>
      </c>
    </row>
  </sheetData>
  <mergeCells count="2">
    <mergeCell ref="A11:N11"/>
    <mergeCell ref="A31:N3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7"/>
  <sheetViews>
    <sheetView showGridLines="0" workbookViewId="0">
      <selection activeCell="B18" sqref="B18"/>
    </sheetView>
  </sheetViews>
  <sheetFormatPr defaultRowHeight="14" x14ac:dyDescent="0.3"/>
  <cols>
    <col min="1" max="1" width="32.6640625" customWidth="1"/>
    <col min="2" max="2" width="42.08203125" customWidth="1"/>
  </cols>
  <sheetData>
    <row r="2" spans="1:1" x14ac:dyDescent="0.3">
      <c r="A2" s="17" t="s">
        <v>87</v>
      </c>
    </row>
    <row r="3" spans="1:1" ht="11" customHeight="1" x14ac:dyDescent="0.3"/>
    <row r="4" spans="1:1" ht="32" customHeight="1" x14ac:dyDescent="0.3">
      <c r="A4" t="s">
        <v>89</v>
      </c>
    </row>
    <row r="7" spans="1:1" x14ac:dyDescent="0.3">
      <c r="A7" s="26" t="s">
        <v>88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Y47"/>
  <sheetViews>
    <sheetView showGridLines="0" topLeftCell="A40" workbookViewId="0">
      <selection activeCell="T17" sqref="T17"/>
    </sheetView>
  </sheetViews>
  <sheetFormatPr defaultRowHeight="14" x14ac:dyDescent="0.3"/>
  <cols>
    <col min="1" max="1" width="22.5" customWidth="1"/>
    <col min="20" max="20" width="12" customWidth="1"/>
  </cols>
  <sheetData>
    <row r="2" spans="1:25" x14ac:dyDescent="0.3">
      <c r="B2" s="23" t="s">
        <v>39</v>
      </c>
      <c r="C2" s="4" t="s">
        <v>40</v>
      </c>
      <c r="D2" s="4" t="s">
        <v>41</v>
      </c>
      <c r="E2" s="4" t="s">
        <v>42</v>
      </c>
    </row>
    <row r="3" spans="1:25" x14ac:dyDescent="0.3">
      <c r="B3" s="15">
        <v>0.6</v>
      </c>
      <c r="C3" s="15">
        <v>0.2</v>
      </c>
      <c r="D3" s="15">
        <v>0.15</v>
      </c>
      <c r="E3" s="15">
        <v>0.05</v>
      </c>
      <c r="U3">
        <v>1.05</v>
      </c>
      <c r="V3">
        <v>1.03</v>
      </c>
      <c r="W3">
        <v>1</v>
      </c>
      <c r="X3">
        <v>0.97</v>
      </c>
      <c r="Y3">
        <v>0.95</v>
      </c>
    </row>
    <row r="4" spans="1:25" ht="28" x14ac:dyDescent="0.3">
      <c r="A4" t="s">
        <v>45</v>
      </c>
      <c r="B4">
        <v>6</v>
      </c>
      <c r="C4">
        <v>7</v>
      </c>
      <c r="D4">
        <v>9</v>
      </c>
      <c r="E4">
        <v>10</v>
      </c>
      <c r="G4" s="16" t="s">
        <v>46</v>
      </c>
      <c r="H4" s="22">
        <f>B4*B3+C4*C3+D4*D3+E4*E3</f>
        <v>6.85</v>
      </c>
      <c r="T4" t="s">
        <v>90</v>
      </c>
      <c r="U4" s="5">
        <f>W4*$U$3</f>
        <v>3780</v>
      </c>
      <c r="V4" s="5">
        <f>W4*$V$3</f>
        <v>3708</v>
      </c>
      <c r="W4" s="5">
        <v>3600</v>
      </c>
      <c r="X4" s="5">
        <f>W4*0.97</f>
        <v>3492</v>
      </c>
      <c r="Y4" s="5">
        <f>W4*$Y$3</f>
        <v>3420</v>
      </c>
    </row>
    <row r="5" spans="1:25" ht="28" x14ac:dyDescent="0.3">
      <c r="A5" t="s">
        <v>54</v>
      </c>
      <c r="B5">
        <v>1.56</v>
      </c>
      <c r="C5">
        <v>2.56</v>
      </c>
      <c r="D5">
        <v>3.56</v>
      </c>
      <c r="E5">
        <v>4.26</v>
      </c>
      <c r="G5" s="1" t="s">
        <v>60</v>
      </c>
      <c r="H5">
        <f>B5*B3+C5*C3+D5*D3+E5*E3</f>
        <v>2.1949999999999998</v>
      </c>
      <c r="T5" t="s">
        <v>8</v>
      </c>
      <c r="U5" s="5">
        <f>W5*$U$3</f>
        <v>2.3047499999999999</v>
      </c>
      <c r="V5" s="5">
        <f>W5*$V$3</f>
        <v>2.26085</v>
      </c>
      <c r="W5" s="5">
        <v>2.1949999999999998</v>
      </c>
      <c r="X5" s="5">
        <f>W5*0.97</f>
        <v>2.1291499999999997</v>
      </c>
      <c r="Y5" s="5">
        <f>W5*$Y$3</f>
        <v>2.0852499999999998</v>
      </c>
    </row>
    <row r="6" spans="1:25" ht="28" x14ac:dyDescent="0.3">
      <c r="A6" t="s">
        <v>31</v>
      </c>
      <c r="B6">
        <v>0.5</v>
      </c>
      <c r="C6">
        <v>0.5</v>
      </c>
      <c r="D6">
        <v>0.5</v>
      </c>
      <c r="E6">
        <v>0.5</v>
      </c>
      <c r="G6" s="1" t="s">
        <v>61</v>
      </c>
      <c r="H6">
        <v>0.5</v>
      </c>
      <c r="T6" t="s">
        <v>11</v>
      </c>
      <c r="U6" s="27">
        <v>0.5</v>
      </c>
      <c r="V6" s="27">
        <v>0.5</v>
      </c>
      <c r="W6" s="27">
        <v>0.5</v>
      </c>
      <c r="X6" s="27">
        <v>0.5</v>
      </c>
      <c r="Y6" s="27">
        <v>0.5</v>
      </c>
    </row>
    <row r="7" spans="1:25" x14ac:dyDescent="0.3">
      <c r="A7" t="s">
        <v>56</v>
      </c>
      <c r="B7">
        <v>4000</v>
      </c>
      <c r="C7" t="s">
        <v>35</v>
      </c>
      <c r="T7" t="s">
        <v>9</v>
      </c>
      <c r="U7" s="5">
        <f t="shared" ref="U7:U10" si="0">W7*$U$3</f>
        <v>4200</v>
      </c>
      <c r="V7" s="5">
        <f t="shared" ref="V7:V9" si="1">W7*$V$3</f>
        <v>4120</v>
      </c>
      <c r="W7" s="5">
        <v>4000</v>
      </c>
      <c r="X7" s="5">
        <f t="shared" ref="X7:X9" si="2">W7*0.97</f>
        <v>3880</v>
      </c>
      <c r="Y7" s="5">
        <f t="shared" ref="Y7:Y9" si="3">W7*$Y$3</f>
        <v>3800</v>
      </c>
    </row>
    <row r="8" spans="1:25" x14ac:dyDescent="0.3">
      <c r="A8" t="s">
        <v>57</v>
      </c>
      <c r="B8">
        <v>3000</v>
      </c>
      <c r="C8" t="s">
        <v>35</v>
      </c>
      <c r="T8" t="s">
        <v>92</v>
      </c>
      <c r="U8" s="5">
        <v>3000</v>
      </c>
      <c r="V8" s="5">
        <v>3000</v>
      </c>
      <c r="W8" s="5">
        <v>3000</v>
      </c>
      <c r="X8" s="5">
        <v>3000</v>
      </c>
      <c r="Y8" s="5">
        <v>3000</v>
      </c>
    </row>
    <row r="9" spans="1:25" x14ac:dyDescent="0.3">
      <c r="A9" t="s">
        <v>58</v>
      </c>
      <c r="B9">
        <v>833.33</v>
      </c>
      <c r="C9" t="s">
        <v>59</v>
      </c>
      <c r="T9" t="s">
        <v>93</v>
      </c>
      <c r="U9" s="5">
        <f t="shared" si="0"/>
        <v>874.99650000000008</v>
      </c>
      <c r="V9" s="5">
        <f t="shared" si="1"/>
        <v>858.32990000000007</v>
      </c>
      <c r="W9" s="5">
        <v>833.33</v>
      </c>
      <c r="X9" s="5">
        <f t="shared" si="2"/>
        <v>808.33010000000002</v>
      </c>
      <c r="Y9" s="5">
        <f t="shared" si="3"/>
        <v>791.6635</v>
      </c>
    </row>
    <row r="10" spans="1:25" x14ac:dyDescent="0.3">
      <c r="T10" t="s">
        <v>91</v>
      </c>
      <c r="U10" s="5">
        <f t="shared" si="0"/>
        <v>7.1924999999999999</v>
      </c>
      <c r="V10" s="5">
        <f>$W$10*V3</f>
        <v>7.0554999999999994</v>
      </c>
      <c r="W10" s="5">
        <f>H4*W3</f>
        <v>6.85</v>
      </c>
      <c r="X10" s="5">
        <f>$W$10*X3</f>
        <v>6.6444999999999999</v>
      </c>
      <c r="Y10" s="5">
        <f>$W$10*Y3</f>
        <v>6.5074999999999994</v>
      </c>
    </row>
    <row r="11" spans="1:25" ht="17.5" x14ac:dyDescent="0.35">
      <c r="A11" s="35" t="s">
        <v>71</v>
      </c>
      <c r="B11" s="36"/>
      <c r="C11" s="36"/>
      <c r="D11" s="36"/>
      <c r="E11" s="36"/>
      <c r="F11" s="36"/>
      <c r="G11" s="36"/>
      <c r="H11" s="36"/>
      <c r="I11" s="36"/>
      <c r="J11" s="36"/>
      <c r="K11" s="36"/>
      <c r="L11" s="36"/>
      <c r="M11" s="36"/>
      <c r="N11" s="37"/>
      <c r="P11" t="s">
        <v>70</v>
      </c>
    </row>
    <row r="12" spans="1:25" x14ac:dyDescent="0.3">
      <c r="B12" s="21">
        <v>44166</v>
      </c>
      <c r="C12" s="21">
        <v>44197</v>
      </c>
      <c r="D12" s="21">
        <v>44228</v>
      </c>
      <c r="E12" s="21">
        <v>44256</v>
      </c>
      <c r="F12" s="21">
        <v>44307</v>
      </c>
      <c r="G12" s="21">
        <v>44337</v>
      </c>
      <c r="H12" s="21">
        <v>44368</v>
      </c>
      <c r="I12" s="21">
        <v>44398</v>
      </c>
      <c r="J12" s="21">
        <v>44429</v>
      </c>
      <c r="K12" s="21">
        <v>44460</v>
      </c>
      <c r="L12" s="21">
        <v>44490</v>
      </c>
      <c r="M12" s="21">
        <v>44521</v>
      </c>
      <c r="N12" s="21">
        <v>44551</v>
      </c>
    </row>
    <row r="13" spans="1:25" x14ac:dyDescent="0.3">
      <c r="A13" t="s">
        <v>49</v>
      </c>
      <c r="B13" t="s">
        <v>50</v>
      </c>
      <c r="C13" t="s">
        <v>51</v>
      </c>
    </row>
    <row r="14" spans="1:25" x14ac:dyDescent="0.3">
      <c r="A14" t="s">
        <v>48</v>
      </c>
      <c r="B14">
        <v>0</v>
      </c>
      <c r="C14">
        <v>3600</v>
      </c>
      <c r="D14">
        <v>3600</v>
      </c>
      <c r="E14">
        <v>3600</v>
      </c>
      <c r="F14">
        <v>3600</v>
      </c>
      <c r="G14">
        <v>3600</v>
      </c>
      <c r="H14">
        <v>3600</v>
      </c>
      <c r="I14">
        <v>3600</v>
      </c>
      <c r="J14">
        <v>3600</v>
      </c>
      <c r="K14">
        <v>3600</v>
      </c>
      <c r="L14">
        <v>3600</v>
      </c>
      <c r="M14">
        <v>3600</v>
      </c>
      <c r="N14">
        <v>3600</v>
      </c>
      <c r="P14">
        <f>SUM(C14:N14)</f>
        <v>43200</v>
      </c>
    </row>
    <row r="15" spans="1:25" x14ac:dyDescent="0.3">
      <c r="A15" s="17" t="s">
        <v>53</v>
      </c>
      <c r="B15" s="17">
        <f t="shared" ref="B15:N15" si="4">B14*$H$4</f>
        <v>0</v>
      </c>
      <c r="C15" s="17">
        <f t="shared" si="4"/>
        <v>24660</v>
      </c>
      <c r="D15" s="17">
        <f t="shared" si="4"/>
        <v>24660</v>
      </c>
      <c r="E15" s="17">
        <f t="shared" si="4"/>
        <v>24660</v>
      </c>
      <c r="F15" s="17">
        <f t="shared" si="4"/>
        <v>24660</v>
      </c>
      <c r="G15" s="17">
        <f t="shared" si="4"/>
        <v>24660</v>
      </c>
      <c r="H15" s="17">
        <f t="shared" si="4"/>
        <v>24660</v>
      </c>
      <c r="I15" s="17">
        <f t="shared" si="4"/>
        <v>24660</v>
      </c>
      <c r="J15" s="17">
        <f t="shared" si="4"/>
        <v>24660</v>
      </c>
      <c r="K15" s="17">
        <f t="shared" si="4"/>
        <v>24660</v>
      </c>
      <c r="L15" s="17">
        <f t="shared" si="4"/>
        <v>24660</v>
      </c>
      <c r="M15" s="17">
        <f t="shared" si="4"/>
        <v>24660</v>
      </c>
      <c r="N15" s="17">
        <f t="shared" si="4"/>
        <v>24660</v>
      </c>
      <c r="P15" s="17">
        <f t="shared" ref="P15:P27" si="5">SUM(C15:N15)</f>
        <v>295920</v>
      </c>
    </row>
    <row r="16" spans="1:25" x14ac:dyDescent="0.3">
      <c r="A16" t="s">
        <v>8</v>
      </c>
      <c r="B16">
        <f t="shared" ref="B16:N16" si="6">$H$5*B14</f>
        <v>0</v>
      </c>
      <c r="C16">
        <f t="shared" si="6"/>
        <v>7901.9999999999991</v>
      </c>
      <c r="D16">
        <f t="shared" si="6"/>
        <v>7901.9999999999991</v>
      </c>
      <c r="E16">
        <f t="shared" si="6"/>
        <v>7901.9999999999991</v>
      </c>
      <c r="F16">
        <f t="shared" si="6"/>
        <v>7901.9999999999991</v>
      </c>
      <c r="G16">
        <f t="shared" si="6"/>
        <v>7901.9999999999991</v>
      </c>
      <c r="H16">
        <f t="shared" si="6"/>
        <v>7901.9999999999991</v>
      </c>
      <c r="I16">
        <f t="shared" si="6"/>
        <v>7901.9999999999991</v>
      </c>
      <c r="J16">
        <f t="shared" si="6"/>
        <v>7901.9999999999991</v>
      </c>
      <c r="K16">
        <f t="shared" si="6"/>
        <v>7901.9999999999991</v>
      </c>
      <c r="L16">
        <f t="shared" si="6"/>
        <v>7901.9999999999991</v>
      </c>
      <c r="M16">
        <f t="shared" si="6"/>
        <v>7901.9999999999991</v>
      </c>
      <c r="N16">
        <f t="shared" si="6"/>
        <v>7901.9999999999991</v>
      </c>
      <c r="P16">
        <f t="shared" si="5"/>
        <v>94823.999999999985</v>
      </c>
    </row>
    <row r="18" spans="1:22" x14ac:dyDescent="0.3">
      <c r="A18" s="17" t="s">
        <v>64</v>
      </c>
      <c r="B18" s="17">
        <f>B15-B16</f>
        <v>0</v>
      </c>
      <c r="C18" s="17">
        <f>C15-C16</f>
        <v>16758</v>
      </c>
      <c r="D18" s="17">
        <f t="shared" ref="D18:N18" si="7">D15-D16</f>
        <v>16758</v>
      </c>
      <c r="E18" s="17">
        <f t="shared" si="7"/>
        <v>16758</v>
      </c>
      <c r="F18" s="17">
        <f t="shared" si="7"/>
        <v>16758</v>
      </c>
      <c r="G18" s="17">
        <f>G15-G16</f>
        <v>16758</v>
      </c>
      <c r="H18" s="17">
        <f t="shared" si="7"/>
        <v>16758</v>
      </c>
      <c r="I18" s="17">
        <f t="shared" si="7"/>
        <v>16758</v>
      </c>
      <c r="J18" s="17">
        <f t="shared" si="7"/>
        <v>16758</v>
      </c>
      <c r="K18" s="17">
        <f t="shared" si="7"/>
        <v>16758</v>
      </c>
      <c r="L18" s="17">
        <f t="shared" si="7"/>
        <v>16758</v>
      </c>
      <c r="M18" s="17">
        <f t="shared" si="7"/>
        <v>16758</v>
      </c>
      <c r="N18" s="17">
        <f t="shared" si="7"/>
        <v>16758</v>
      </c>
      <c r="P18" s="17">
        <f t="shared" si="5"/>
        <v>201096</v>
      </c>
    </row>
    <row r="19" spans="1:22" ht="28" x14ac:dyDescent="0.3">
      <c r="A19" s="18" t="s">
        <v>65</v>
      </c>
      <c r="B19" s="17">
        <v>0</v>
      </c>
      <c r="C19" s="19">
        <f>C18/C15</f>
        <v>0.67956204379562046</v>
      </c>
      <c r="D19" s="19">
        <f t="shared" ref="D19:N19" si="8">D18/D15</f>
        <v>0.67956204379562046</v>
      </c>
      <c r="E19" s="19">
        <f t="shared" si="8"/>
        <v>0.67956204379562046</v>
      </c>
      <c r="F19" s="19">
        <f t="shared" si="8"/>
        <v>0.67956204379562046</v>
      </c>
      <c r="G19" s="19">
        <f t="shared" si="8"/>
        <v>0.67956204379562046</v>
      </c>
      <c r="H19" s="19">
        <f t="shared" si="8"/>
        <v>0.67956204379562046</v>
      </c>
      <c r="I19" s="19">
        <f t="shared" si="8"/>
        <v>0.67956204379562046</v>
      </c>
      <c r="J19" s="19">
        <f t="shared" si="8"/>
        <v>0.67956204379562046</v>
      </c>
      <c r="K19" s="19">
        <f t="shared" si="8"/>
        <v>0.67956204379562046</v>
      </c>
      <c r="L19" s="19">
        <f t="shared" si="8"/>
        <v>0.67956204379562046</v>
      </c>
      <c r="M19" s="19">
        <f t="shared" si="8"/>
        <v>0.67956204379562046</v>
      </c>
      <c r="N19" s="19">
        <f t="shared" si="8"/>
        <v>0.67956204379562046</v>
      </c>
    </row>
    <row r="20" spans="1:22" x14ac:dyDescent="0.3">
      <c r="A20" t="s">
        <v>62</v>
      </c>
      <c r="B20">
        <v>0</v>
      </c>
      <c r="C20">
        <f t="shared" ref="C20:N20" si="9">$H$6*C14</f>
        <v>1800</v>
      </c>
      <c r="D20">
        <f t="shared" si="9"/>
        <v>1800</v>
      </c>
      <c r="E20">
        <f t="shared" si="9"/>
        <v>1800</v>
      </c>
      <c r="F20">
        <f t="shared" si="9"/>
        <v>1800</v>
      </c>
      <c r="G20">
        <f t="shared" si="9"/>
        <v>1800</v>
      </c>
      <c r="H20">
        <f t="shared" si="9"/>
        <v>1800</v>
      </c>
      <c r="I20">
        <f t="shared" si="9"/>
        <v>1800</v>
      </c>
      <c r="J20">
        <f t="shared" si="9"/>
        <v>1800</v>
      </c>
      <c r="K20">
        <f t="shared" si="9"/>
        <v>1800</v>
      </c>
      <c r="L20">
        <f t="shared" si="9"/>
        <v>1800</v>
      </c>
      <c r="M20">
        <f t="shared" si="9"/>
        <v>1800</v>
      </c>
      <c r="N20">
        <f t="shared" si="9"/>
        <v>1800</v>
      </c>
      <c r="P20">
        <f t="shared" si="5"/>
        <v>21600</v>
      </c>
    </row>
    <row r="22" spans="1:22" ht="28" x14ac:dyDescent="0.3">
      <c r="A22" s="20" t="s">
        <v>66</v>
      </c>
      <c r="B22" s="17">
        <f>B18-B20</f>
        <v>0</v>
      </c>
      <c r="C22" s="17">
        <f>C18-C20</f>
        <v>14958</v>
      </c>
      <c r="D22" s="17">
        <f t="shared" ref="D22:N22" si="10">D18-D20</f>
        <v>14958</v>
      </c>
      <c r="E22" s="17">
        <f t="shared" si="10"/>
        <v>14958</v>
      </c>
      <c r="F22" s="17">
        <f t="shared" si="10"/>
        <v>14958</v>
      </c>
      <c r="G22" s="17">
        <f t="shared" si="10"/>
        <v>14958</v>
      </c>
      <c r="H22" s="17">
        <f t="shared" si="10"/>
        <v>14958</v>
      </c>
      <c r="I22" s="17">
        <f t="shared" si="10"/>
        <v>14958</v>
      </c>
      <c r="J22" s="17">
        <f t="shared" si="10"/>
        <v>14958</v>
      </c>
      <c r="K22" s="17">
        <f t="shared" si="10"/>
        <v>14958</v>
      </c>
      <c r="L22" s="17">
        <f t="shared" si="10"/>
        <v>14958</v>
      </c>
      <c r="M22" s="17">
        <f t="shared" si="10"/>
        <v>14958</v>
      </c>
      <c r="N22" s="17">
        <f t="shared" si="10"/>
        <v>14958</v>
      </c>
      <c r="P22" s="17">
        <f t="shared" si="5"/>
        <v>179496</v>
      </c>
    </row>
    <row r="23" spans="1:22" x14ac:dyDescent="0.3">
      <c r="A23" s="18" t="s">
        <v>67</v>
      </c>
      <c r="B23" s="17"/>
      <c r="C23" s="19">
        <f>C22/C15</f>
        <v>0.60656934306569343</v>
      </c>
      <c r="D23" s="19">
        <f t="shared" ref="D23:N23" si="11">D22/D15</f>
        <v>0.60656934306569343</v>
      </c>
      <c r="E23" s="19">
        <f t="shared" si="11"/>
        <v>0.60656934306569343</v>
      </c>
      <c r="F23" s="19">
        <f t="shared" si="11"/>
        <v>0.60656934306569343</v>
      </c>
      <c r="G23" s="19">
        <f t="shared" si="11"/>
        <v>0.60656934306569343</v>
      </c>
      <c r="H23" s="19">
        <f t="shared" si="11"/>
        <v>0.60656934306569343</v>
      </c>
      <c r="I23" s="19">
        <f t="shared" si="11"/>
        <v>0.60656934306569343</v>
      </c>
      <c r="J23" s="19">
        <f t="shared" si="11"/>
        <v>0.60656934306569343</v>
      </c>
      <c r="K23" s="19">
        <f t="shared" si="11"/>
        <v>0.60656934306569343</v>
      </c>
      <c r="L23" s="19">
        <f t="shared" si="11"/>
        <v>0.60656934306569343</v>
      </c>
      <c r="M23" s="19">
        <f t="shared" si="11"/>
        <v>0.60656934306569343</v>
      </c>
      <c r="N23" s="19">
        <f t="shared" si="11"/>
        <v>0.60656934306569343</v>
      </c>
    </row>
    <row r="24" spans="1:22" x14ac:dyDescent="0.3">
      <c r="V24" t="s">
        <v>94</v>
      </c>
    </row>
    <row r="25" spans="1:22" x14ac:dyDescent="0.3">
      <c r="A25" t="s">
        <v>12</v>
      </c>
      <c r="B25">
        <v>3000</v>
      </c>
      <c r="C25">
        <f t="shared" ref="C25:N25" si="12">$B$8+$B$9+$B$7</f>
        <v>7833.33</v>
      </c>
      <c r="D25">
        <f t="shared" si="12"/>
        <v>7833.33</v>
      </c>
      <c r="E25">
        <f t="shared" si="12"/>
        <v>7833.33</v>
      </c>
      <c r="F25">
        <f t="shared" si="12"/>
        <v>7833.33</v>
      </c>
      <c r="G25">
        <f t="shared" si="12"/>
        <v>7833.33</v>
      </c>
      <c r="H25">
        <f t="shared" si="12"/>
        <v>7833.33</v>
      </c>
      <c r="I25">
        <f t="shared" si="12"/>
        <v>7833.33</v>
      </c>
      <c r="J25">
        <f t="shared" si="12"/>
        <v>7833.33</v>
      </c>
      <c r="K25">
        <f t="shared" si="12"/>
        <v>7833.33</v>
      </c>
      <c r="L25">
        <f t="shared" si="12"/>
        <v>7833.33</v>
      </c>
      <c r="M25">
        <f t="shared" si="12"/>
        <v>7833.33</v>
      </c>
      <c r="N25">
        <f t="shared" si="12"/>
        <v>7833.33</v>
      </c>
      <c r="P25">
        <f t="shared" si="5"/>
        <v>93999.96</v>
      </c>
    </row>
    <row r="27" spans="1:22" ht="28" x14ac:dyDescent="0.3">
      <c r="A27" s="20" t="s">
        <v>68</v>
      </c>
      <c r="B27" s="17">
        <f>B22-B25</f>
        <v>-3000</v>
      </c>
      <c r="C27" s="17">
        <f t="shared" ref="C27:N27" si="13">C22-C25</f>
        <v>7124.67</v>
      </c>
      <c r="D27" s="17">
        <f t="shared" si="13"/>
        <v>7124.67</v>
      </c>
      <c r="E27" s="17">
        <f t="shared" si="13"/>
        <v>7124.67</v>
      </c>
      <c r="F27" s="17">
        <f t="shared" si="13"/>
        <v>7124.67</v>
      </c>
      <c r="G27" s="17">
        <f t="shared" si="13"/>
        <v>7124.67</v>
      </c>
      <c r="H27" s="17">
        <f t="shared" si="13"/>
        <v>7124.67</v>
      </c>
      <c r="I27" s="17">
        <f t="shared" si="13"/>
        <v>7124.67</v>
      </c>
      <c r="J27" s="17">
        <f t="shared" si="13"/>
        <v>7124.67</v>
      </c>
      <c r="K27" s="17">
        <f t="shared" si="13"/>
        <v>7124.67</v>
      </c>
      <c r="L27" s="17">
        <f t="shared" si="13"/>
        <v>7124.67</v>
      </c>
      <c r="M27" s="17">
        <f t="shared" si="13"/>
        <v>7124.67</v>
      </c>
      <c r="N27" s="17">
        <f t="shared" si="13"/>
        <v>7124.67</v>
      </c>
      <c r="P27" s="17">
        <f t="shared" si="5"/>
        <v>85496.04</v>
      </c>
    </row>
    <row r="28" spans="1:22" x14ac:dyDescent="0.3">
      <c r="A28" s="17" t="s">
        <v>69</v>
      </c>
      <c r="B28" s="17"/>
      <c r="C28" s="19">
        <f>C27/C15</f>
        <v>0.28891605839416057</v>
      </c>
      <c r="D28" s="19">
        <f t="shared" ref="D28:N28" si="14">D27/D15</f>
        <v>0.28891605839416057</v>
      </c>
      <c r="E28" s="19">
        <f t="shared" si="14"/>
        <v>0.28891605839416057</v>
      </c>
      <c r="F28" s="19">
        <f t="shared" si="14"/>
        <v>0.28891605839416057</v>
      </c>
      <c r="G28" s="19">
        <f t="shared" si="14"/>
        <v>0.28891605839416057</v>
      </c>
      <c r="H28" s="19">
        <f t="shared" si="14"/>
        <v>0.28891605839416057</v>
      </c>
      <c r="I28" s="19">
        <f t="shared" si="14"/>
        <v>0.28891605839416057</v>
      </c>
      <c r="J28" s="19">
        <f t="shared" si="14"/>
        <v>0.28891605839416057</v>
      </c>
      <c r="K28" s="19">
        <f t="shared" si="14"/>
        <v>0.28891605839416057</v>
      </c>
      <c r="L28" s="19">
        <f t="shared" si="14"/>
        <v>0.28891605839416057</v>
      </c>
      <c r="M28" s="19">
        <f t="shared" si="14"/>
        <v>0.28891605839416057</v>
      </c>
      <c r="N28" s="19">
        <f t="shared" si="14"/>
        <v>0.28891605839416057</v>
      </c>
    </row>
    <row r="31" spans="1:22" ht="17.5" x14ac:dyDescent="0.35">
      <c r="A31" s="35" t="s">
        <v>47</v>
      </c>
      <c r="B31" s="36"/>
      <c r="C31" s="36"/>
      <c r="D31" s="36"/>
      <c r="E31" s="36"/>
      <c r="F31" s="36"/>
      <c r="G31" s="36"/>
      <c r="H31" s="36"/>
      <c r="I31" s="36"/>
      <c r="J31" s="36"/>
      <c r="K31" s="36"/>
      <c r="L31" s="36"/>
      <c r="M31" s="36"/>
      <c r="N31" s="37"/>
    </row>
    <row r="32" spans="1:22" x14ac:dyDescent="0.3">
      <c r="B32" s="21">
        <v>44166</v>
      </c>
      <c r="C32" s="21">
        <v>44197</v>
      </c>
      <c r="D32" s="21">
        <v>44228</v>
      </c>
      <c r="E32" s="21">
        <v>44256</v>
      </c>
      <c r="F32" s="21">
        <v>44307</v>
      </c>
      <c r="G32" s="21">
        <v>44337</v>
      </c>
      <c r="H32" s="21">
        <v>44368</v>
      </c>
      <c r="I32" s="21">
        <v>44398</v>
      </c>
      <c r="J32" s="21">
        <v>44429</v>
      </c>
      <c r="K32" s="21">
        <v>44460</v>
      </c>
      <c r="L32" s="21">
        <v>44490</v>
      </c>
      <c r="M32" s="21">
        <v>44521</v>
      </c>
      <c r="N32" s="21">
        <v>44551</v>
      </c>
    </row>
    <row r="33" spans="1:14" x14ac:dyDescent="0.3">
      <c r="A33" t="s">
        <v>72</v>
      </c>
      <c r="B33">
        <f>B27</f>
        <v>-3000</v>
      </c>
      <c r="C33">
        <f t="shared" ref="C33:N33" si="15">C27</f>
        <v>7124.67</v>
      </c>
      <c r="D33">
        <f t="shared" si="15"/>
        <v>7124.67</v>
      </c>
      <c r="E33">
        <f t="shared" si="15"/>
        <v>7124.67</v>
      </c>
      <c r="F33">
        <f t="shared" si="15"/>
        <v>7124.67</v>
      </c>
      <c r="G33">
        <f t="shared" si="15"/>
        <v>7124.67</v>
      </c>
      <c r="H33">
        <f t="shared" si="15"/>
        <v>7124.67</v>
      </c>
      <c r="I33">
        <f t="shared" si="15"/>
        <v>7124.67</v>
      </c>
      <c r="J33">
        <f t="shared" si="15"/>
        <v>7124.67</v>
      </c>
      <c r="K33">
        <f t="shared" si="15"/>
        <v>7124.67</v>
      </c>
      <c r="L33">
        <f t="shared" si="15"/>
        <v>7124.67</v>
      </c>
      <c r="M33">
        <f t="shared" si="15"/>
        <v>7124.67</v>
      </c>
      <c r="N33">
        <f t="shared" si="15"/>
        <v>7124.67</v>
      </c>
    </row>
    <row r="34" spans="1:14" x14ac:dyDescent="0.3">
      <c r="A34" t="s">
        <v>73</v>
      </c>
      <c r="B34">
        <v>-30000</v>
      </c>
    </row>
    <row r="35" spans="1:14" x14ac:dyDescent="0.3">
      <c r="A35" t="s">
        <v>74</v>
      </c>
      <c r="B35">
        <v>-12000</v>
      </c>
      <c r="E35">
        <v>-9000</v>
      </c>
      <c r="H35">
        <v>-9000</v>
      </c>
      <c r="K35">
        <v>-9000</v>
      </c>
    </row>
    <row r="36" spans="1:14" ht="70" x14ac:dyDescent="0.3">
      <c r="A36" s="1" t="s">
        <v>75</v>
      </c>
      <c r="C36">
        <f t="shared" ref="C36:N36" si="16">$B$9</f>
        <v>833.33</v>
      </c>
      <c r="D36">
        <f t="shared" si="16"/>
        <v>833.33</v>
      </c>
      <c r="E36">
        <f t="shared" si="16"/>
        <v>833.33</v>
      </c>
      <c r="F36">
        <f t="shared" si="16"/>
        <v>833.33</v>
      </c>
      <c r="G36">
        <f t="shared" si="16"/>
        <v>833.33</v>
      </c>
      <c r="H36">
        <f t="shared" si="16"/>
        <v>833.33</v>
      </c>
      <c r="I36">
        <f t="shared" si="16"/>
        <v>833.33</v>
      </c>
      <c r="J36">
        <f t="shared" si="16"/>
        <v>833.33</v>
      </c>
      <c r="K36">
        <f t="shared" si="16"/>
        <v>833.33</v>
      </c>
      <c r="L36">
        <f t="shared" si="16"/>
        <v>833.33</v>
      </c>
      <c r="M36">
        <f t="shared" si="16"/>
        <v>833.33</v>
      </c>
      <c r="N36">
        <f t="shared" si="16"/>
        <v>833.33</v>
      </c>
    </row>
    <row r="37" spans="1:14" ht="70" x14ac:dyDescent="0.3">
      <c r="A37" s="1" t="s">
        <v>76</v>
      </c>
      <c r="B37">
        <f t="shared" ref="B37:N37" si="17">$B$8</f>
        <v>3000</v>
      </c>
      <c r="C37">
        <f t="shared" si="17"/>
        <v>3000</v>
      </c>
      <c r="D37">
        <f t="shared" si="17"/>
        <v>3000</v>
      </c>
      <c r="E37">
        <f t="shared" si="17"/>
        <v>3000</v>
      </c>
      <c r="F37">
        <f t="shared" si="17"/>
        <v>3000</v>
      </c>
      <c r="G37">
        <f t="shared" si="17"/>
        <v>3000</v>
      </c>
      <c r="H37">
        <f t="shared" si="17"/>
        <v>3000</v>
      </c>
      <c r="I37">
        <f t="shared" si="17"/>
        <v>3000</v>
      </c>
      <c r="J37">
        <f t="shared" si="17"/>
        <v>3000</v>
      </c>
      <c r="K37">
        <f t="shared" si="17"/>
        <v>3000</v>
      </c>
      <c r="L37">
        <f t="shared" si="17"/>
        <v>3000</v>
      </c>
      <c r="M37">
        <f t="shared" si="17"/>
        <v>3000</v>
      </c>
      <c r="N37">
        <f t="shared" si="17"/>
        <v>3000</v>
      </c>
    </row>
    <row r="39" spans="1:14" x14ac:dyDescent="0.3">
      <c r="A39" s="17" t="s">
        <v>77</v>
      </c>
      <c r="B39" s="17">
        <f>SUM(B33:B37)</f>
        <v>-42000</v>
      </c>
      <c r="C39" s="17">
        <f t="shared" ref="C39:N39" si="18">SUM(C33:C37)</f>
        <v>10958</v>
      </c>
      <c r="D39" s="17">
        <f t="shared" si="18"/>
        <v>10958</v>
      </c>
      <c r="E39" s="17">
        <f t="shared" si="18"/>
        <v>1958</v>
      </c>
      <c r="F39" s="17">
        <f t="shared" si="18"/>
        <v>10958</v>
      </c>
      <c r="G39" s="17">
        <f t="shared" si="18"/>
        <v>10958</v>
      </c>
      <c r="H39" s="17">
        <f t="shared" si="18"/>
        <v>1958</v>
      </c>
      <c r="I39" s="17">
        <f t="shared" si="18"/>
        <v>10958</v>
      </c>
      <c r="J39" s="17">
        <f t="shared" si="18"/>
        <v>10958</v>
      </c>
      <c r="K39" s="17">
        <f t="shared" si="18"/>
        <v>1958</v>
      </c>
      <c r="L39" s="17">
        <f t="shared" si="18"/>
        <v>10958</v>
      </c>
      <c r="M39" s="17">
        <f t="shared" si="18"/>
        <v>10958</v>
      </c>
      <c r="N39" s="17">
        <f t="shared" si="18"/>
        <v>10958</v>
      </c>
    </row>
    <row r="40" spans="1:14" x14ac:dyDescent="0.3">
      <c r="A40" s="17" t="s">
        <v>78</v>
      </c>
      <c r="B40" s="17">
        <f>B39</f>
        <v>-42000</v>
      </c>
      <c r="C40" s="17">
        <f>B40+C39</f>
        <v>-31042</v>
      </c>
      <c r="D40" s="17">
        <f t="shared" ref="D40:N40" si="19">C40+D39</f>
        <v>-20084</v>
      </c>
      <c r="E40" s="17">
        <f t="shared" si="19"/>
        <v>-18126</v>
      </c>
      <c r="F40" s="17">
        <f t="shared" si="19"/>
        <v>-7168</v>
      </c>
      <c r="G40" s="17">
        <f t="shared" si="19"/>
        <v>3790</v>
      </c>
      <c r="H40" s="17">
        <f t="shared" si="19"/>
        <v>5748</v>
      </c>
      <c r="I40" s="17">
        <f t="shared" si="19"/>
        <v>16706</v>
      </c>
      <c r="J40" s="17">
        <f t="shared" si="19"/>
        <v>27664</v>
      </c>
      <c r="K40" s="17">
        <f t="shared" si="19"/>
        <v>29622</v>
      </c>
      <c r="L40" s="17">
        <f t="shared" si="19"/>
        <v>40580</v>
      </c>
      <c r="M40" s="17">
        <f t="shared" si="19"/>
        <v>51538</v>
      </c>
      <c r="N40" s="17">
        <f t="shared" si="19"/>
        <v>62496</v>
      </c>
    </row>
    <row r="41" spans="1:14" x14ac:dyDescent="0.3">
      <c r="A41" s="17" t="s">
        <v>79</v>
      </c>
      <c r="B41">
        <v>1</v>
      </c>
      <c r="C41">
        <f t="shared" ref="C41:N41" si="20">B41/$A$42</f>
        <v>0.99060039787881027</v>
      </c>
      <c r="D41">
        <f t="shared" si="20"/>
        <v>0.98128914827765723</v>
      </c>
      <c r="E41">
        <f t="shared" si="20"/>
        <v>0.97206542071800606</v>
      </c>
      <c r="F41">
        <f t="shared" si="20"/>
        <v>0.96292839252748996</v>
      </c>
      <c r="G41">
        <f t="shared" si="20"/>
        <v>0.95387724876653479</v>
      </c>
      <c r="H41">
        <f t="shared" si="20"/>
        <v>0.94491118215567427</v>
      </c>
      <c r="I41">
        <f t="shared" si="20"/>
        <v>0.93602939300354793</v>
      </c>
      <c r="J41">
        <f t="shared" si="20"/>
        <v>0.92723108913557584</v>
      </c>
      <c r="K41">
        <f t="shared" si="20"/>
        <v>0.918515485823304</v>
      </c>
      <c r="L41">
        <f t="shared" si="20"/>
        <v>0.90988180571441368</v>
      </c>
      <c r="M41">
        <f t="shared" si="20"/>
        <v>0.90132927876338853</v>
      </c>
      <c r="N41">
        <f t="shared" si="20"/>
        <v>0.89285714216283374</v>
      </c>
    </row>
    <row r="42" spans="1:14" x14ac:dyDescent="0.3">
      <c r="A42">
        <v>1.0094887930000001</v>
      </c>
    </row>
    <row r="44" spans="1:14" x14ac:dyDescent="0.3">
      <c r="A44" s="17" t="s">
        <v>80</v>
      </c>
      <c r="B44">
        <f>B41*B39</f>
        <v>-42000</v>
      </c>
      <c r="C44">
        <f>C41*C39</f>
        <v>10854.999159956003</v>
      </c>
      <c r="D44">
        <f>D41*D39</f>
        <v>10752.966486826568</v>
      </c>
      <c r="E44">
        <f t="shared" ref="E44:N44" si="21">E41*E39</f>
        <v>1903.3040937658559</v>
      </c>
      <c r="F44">
        <f t="shared" si="21"/>
        <v>10551.769325316234</v>
      </c>
      <c r="G44">
        <f t="shared" si="21"/>
        <v>10452.586891983688</v>
      </c>
      <c r="H44">
        <f t="shared" si="21"/>
        <v>1850.1360946608102</v>
      </c>
      <c r="I44">
        <f t="shared" si="21"/>
        <v>10257.010088532877</v>
      </c>
      <c r="J44">
        <f t="shared" si="21"/>
        <v>10160.598274747639</v>
      </c>
      <c r="K44">
        <f t="shared" si="21"/>
        <v>1798.4533212420292</v>
      </c>
      <c r="L44">
        <f t="shared" si="21"/>
        <v>9970.4848270185448</v>
      </c>
      <c r="M44">
        <f t="shared" si="21"/>
        <v>9876.7662366892109</v>
      </c>
      <c r="N44">
        <f t="shared" si="21"/>
        <v>9783.9285638203328</v>
      </c>
    </row>
    <row r="46" spans="1:14" x14ac:dyDescent="0.3">
      <c r="A46" s="17" t="s">
        <v>81</v>
      </c>
      <c r="B46" s="17">
        <f>SUM(B44:N44)</f>
        <v>56213.003364559787</v>
      </c>
    </row>
    <row r="47" spans="1:14" x14ac:dyDescent="0.3">
      <c r="A47" s="17" t="s">
        <v>82</v>
      </c>
      <c r="B47" s="24">
        <f>IRR(B39:N39)</f>
        <v>0.17804094510861157</v>
      </c>
    </row>
  </sheetData>
  <mergeCells count="2">
    <mergeCell ref="A11:N11"/>
    <mergeCell ref="A31:N3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7A960D-32DD-4B58-8F45-975A1501CC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1.背景描述</vt:lpstr>
      <vt:lpstr>2.成本构成</vt:lpstr>
      <vt:lpstr>3.简易财务分析模型 - 利润和现金流</vt:lpstr>
      <vt:lpstr>4. 目标价格</vt:lpstr>
      <vt:lpstr>5. 调研市场价格</vt:lpstr>
      <vt:lpstr>6.将市场价格带入财务模型</vt:lpstr>
      <vt:lpstr>7. 项目敏感性分析</vt:lpstr>
      <vt:lpstr>模板powerbi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2021-02-22T05:30:22Z</dcterms:modified>
</cp:coreProperties>
</file>