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Mgr_CS\Desktop\TASKS\OJK\"/>
    </mc:Choice>
  </mc:AlternateContent>
  <xr:revisionPtr revIDLastSave="0" documentId="13_ncr:1_{62CEF017-132A-4315-B740-7ACA0EB90421}" xr6:coauthVersionLast="45" xr6:coauthVersionMax="45" xr10:uidLastSave="{00000000-0000-0000-0000-000000000000}"/>
  <workbookProtection workbookAlgorithmName="SHA-512" workbookHashValue="UJxg7p1Mi6gCRYGj5GyUBeeQ64p0hd0Mdwfn1xEST1utrKz7QZpu3t1rHgd66a7GAly3qGZLrm3rD1XfmMEwgg==" workbookSaltValue="CGV5wmuX4iWhlXoAJDRWIA==" workbookSpinCount="100000" lockStructure="1"/>
  <bookViews>
    <workbookView xWindow="-120" yWindow="-120" windowWidth="20730" windowHeight="11160" xr2:uid="{00000000-000D-0000-FFFF-FFFF00000000}"/>
  </bookViews>
  <sheets>
    <sheet name="Form 0" sheetId="7" r:id="rId1"/>
    <sheet name="Form 1" sheetId="5" r:id="rId2"/>
    <sheet name="Form 2" sheetId="8" r:id="rId3"/>
    <sheet name="Form 3" sheetId="10" r:id="rId4"/>
  </sheets>
  <definedNames>
    <definedName name="_xlnm.Print_Area" localSheetId="0">'Form 0'!$A$1:$F$32</definedName>
  </definedNames>
  <calcPr calcId="181029" iterate="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0" i="10" l="1"/>
  <c r="I16" i="10"/>
  <c r="H16" i="10"/>
  <c r="H32" i="10"/>
  <c r="H20" i="10"/>
  <c r="H6" i="10" l="1"/>
  <c r="H29" i="10" l="1"/>
  <c r="H39" i="10"/>
  <c r="I39" i="10"/>
  <c r="I32" i="10"/>
  <c r="I29" i="10" s="1"/>
  <c r="I14" i="10"/>
  <c r="H14" i="10"/>
  <c r="I13" i="10" l="1"/>
  <c r="D24" i="7"/>
  <c r="F112" i="8" l="1"/>
  <c r="F105" i="8"/>
  <c r="F65" i="8"/>
  <c r="F58" i="8"/>
  <c r="F18" i="8"/>
  <c r="F11" i="8"/>
  <c r="G112" i="8"/>
  <c r="G105" i="8"/>
  <c r="G65" i="8"/>
  <c r="G58" i="8"/>
  <c r="G18" i="8"/>
  <c r="G11" i="8"/>
  <c r="F303" i="5"/>
  <c r="F332" i="5" s="1"/>
  <c r="F296" i="5"/>
  <c r="G28" i="5"/>
  <c r="G35" i="5"/>
  <c r="D18" i="8"/>
  <c r="D112" i="8"/>
  <c r="D105" i="8"/>
  <c r="D65" i="8"/>
  <c r="D58" i="8"/>
  <c r="D11" i="8"/>
  <c r="C27" i="7"/>
  <c r="C26" i="7"/>
  <c r="C25" i="7"/>
  <c r="G94" i="8" l="1"/>
  <c r="G47" i="8"/>
  <c r="F336" i="5"/>
  <c r="G141" i="8"/>
  <c r="F338" i="5" s="1"/>
  <c r="G65" i="5"/>
  <c r="F337" i="5"/>
  <c r="D141" i="8"/>
  <c r="D94" i="8"/>
  <c r="F141" i="8"/>
  <c r="F94" i="8"/>
  <c r="F47" i="8"/>
  <c r="D47" i="8"/>
  <c r="H5" i="10"/>
  <c r="H11" i="10" s="1"/>
  <c r="B3" i="10"/>
  <c r="B3" i="8"/>
  <c r="H13" i="10" l="1"/>
  <c r="D8" i="8"/>
  <c r="D7" i="8"/>
  <c r="D23" i="7" l="1" a="1"/>
  <c r="D23" i="7" s="1"/>
  <c r="D14" i="7"/>
  <c r="E112" i="8"/>
  <c r="E105" i="8"/>
  <c r="E65" i="8"/>
  <c r="E58" i="8"/>
  <c r="E18" i="8"/>
  <c r="E11" i="8"/>
  <c r="E94" i="8" l="1"/>
  <c r="E47" i="8"/>
  <c r="E141" i="8"/>
  <c r="D303" i="5"/>
  <c r="D296" i="5"/>
  <c r="D332" i="5" l="1"/>
  <c r="H9" i="10" s="1"/>
  <c r="D28" i="7" s="1"/>
  <c r="D22" i="7"/>
  <c r="D21" i="7"/>
  <c r="D20" i="7"/>
  <c r="D19" i="7"/>
  <c r="D18" i="7"/>
  <c r="D17" i="7"/>
  <c r="D16" i="7"/>
  <c r="D337" i="5" l="1"/>
  <c r="D336" i="5"/>
  <c r="D338" i="5"/>
  <c r="H8" i="10" s="1"/>
  <c r="D15" i="7" l="1" a="1"/>
  <c r="D15" i="7" s="1"/>
  <c r="D29" i="7"/>
  <c r="G413" i="5"/>
  <c r="F413" i="5"/>
  <c r="E413" i="5"/>
  <c r="D413" i="5"/>
  <c r="G405" i="5"/>
  <c r="F405" i="5"/>
  <c r="E405" i="5"/>
  <c r="D405" i="5"/>
  <c r="D224" i="5" l="1"/>
  <c r="E372" i="5"/>
  <c r="D372" i="5"/>
  <c r="E264" i="5" l="1"/>
  <c r="D264" i="5"/>
  <c r="E257" i="5"/>
  <c r="D257" i="5"/>
  <c r="E217" i="5"/>
  <c r="D217" i="5"/>
  <c r="E176" i="5"/>
  <c r="D176" i="5"/>
  <c r="E169" i="5"/>
  <c r="D169" i="5"/>
  <c r="E129" i="5"/>
  <c r="D129" i="5"/>
  <c r="D122" i="5"/>
  <c r="E35" i="5"/>
  <c r="E28" i="5"/>
  <c r="D28" i="5"/>
  <c r="E82" i="5"/>
  <c r="E75" i="5"/>
  <c r="D75" i="5"/>
  <c r="D82" i="5"/>
  <c r="D35" i="5"/>
  <c r="D159" i="5" l="1"/>
  <c r="D205" i="5"/>
  <c r="E65" i="5"/>
  <c r="D65" i="5"/>
  <c r="D5" i="7" s="1" a="1"/>
  <c r="D5" i="7" s="1"/>
  <c r="D254" i="5"/>
  <c r="D255" i="5" l="1"/>
  <c r="F264" i="5"/>
  <c r="G264" i="5"/>
  <c r="E293" i="5"/>
  <c r="D293" i="5"/>
  <c r="G257" i="5"/>
  <c r="F257" i="5"/>
  <c r="E224" i="5"/>
  <c r="E254" i="5" s="1"/>
  <c r="G224" i="5"/>
  <c r="F224" i="5"/>
  <c r="G217" i="5"/>
  <c r="F217" i="5"/>
  <c r="F129" i="5"/>
  <c r="E122" i="5"/>
  <c r="F82" i="5"/>
  <c r="E111" i="5"/>
  <c r="D111" i="5"/>
  <c r="G176" i="5"/>
  <c r="F176" i="5"/>
  <c r="G169" i="5"/>
  <c r="F169" i="5"/>
  <c r="G129" i="5"/>
  <c r="G122" i="5"/>
  <c r="F122" i="5"/>
  <c r="F75" i="5"/>
  <c r="F35" i="5"/>
  <c r="G82" i="5"/>
  <c r="D12" i="7" l="1" a="1"/>
  <c r="D12" i="7" s="1"/>
  <c r="D27" i="7" a="1"/>
  <c r="D27" i="7" s="1"/>
  <c r="D25" i="7" a="1"/>
  <c r="D25" i="7" s="1"/>
  <c r="D26" i="7" a="1"/>
  <c r="D26" i="7" s="1"/>
  <c r="D6" i="7" a="1"/>
  <c r="D6" i="7" s="1"/>
  <c r="D11" i="7" a="1"/>
  <c r="D11" i="7" s="1"/>
  <c r="E255" i="5"/>
  <c r="D294" i="5"/>
  <c r="D13" i="7" a="1"/>
  <c r="D13" i="7" s="1"/>
  <c r="E371" i="5"/>
  <c r="E294" i="5"/>
  <c r="D371" i="5"/>
  <c r="F293" i="5"/>
  <c r="F205" i="5"/>
  <c r="F159" i="5"/>
  <c r="E159" i="5"/>
  <c r="D7" i="7" s="1" a="1"/>
  <c r="D7" i="7" s="1"/>
  <c r="G293" i="5"/>
  <c r="G205" i="5"/>
  <c r="E205" i="5"/>
  <c r="D8" i="7" s="1" a="1"/>
  <c r="D8" i="7" s="1"/>
  <c r="G159" i="5"/>
  <c r="F254" i="5"/>
  <c r="G254" i="5"/>
  <c r="F111" i="5"/>
  <c r="G75" i="5"/>
  <c r="G111" i="5" s="1"/>
  <c r="G372" i="5" l="1"/>
  <c r="G294" i="5"/>
  <c r="F372" i="5"/>
  <c r="F294" i="5"/>
  <c r="D9" i="7"/>
  <c r="D10" i="7"/>
  <c r="F28" i="5"/>
  <c r="F65" i="5" s="1"/>
  <c r="F255" i="5" s="1"/>
  <c r="G255" i="5" l="1"/>
  <c r="F431" i="5"/>
  <c r="D339" i="5" l="1"/>
  <c r="F339"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Adriane Widyaningdita Wiryawan</author>
    <author>HO</author>
    <author>Bagas Setiaji</author>
    <author>angga kusuma</author>
    <author>Angga</author>
  </authors>
  <commentList>
    <comment ref="C10" authorId="0" shapeId="0" xr:uid="{00000000-0006-0000-0100-000001000000}">
      <text>
        <r>
          <rPr>
            <b/>
            <sz val="9"/>
            <color indexed="81"/>
            <rFont val="Tahoma"/>
            <family val="2"/>
          </rPr>
          <t>Bagas:</t>
        </r>
        <r>
          <rPr>
            <sz val="9"/>
            <color indexed="81"/>
            <rFont val="Tahoma"/>
            <family val="2"/>
          </rPr>
          <t xml:space="preserve">
Klik pilihan:
Ada: jika menyediakan platform mobile apps di android dan/atau iOs
Tidak ada: jika tidak menyediakan platform mobile apps seperti android dan iOs</t>
        </r>
      </text>
    </comment>
    <comment ref="C13" authorId="0" shapeId="0" xr:uid="{00000000-0006-0000-0100-000002000000}">
      <text>
        <r>
          <rPr>
            <b/>
            <sz val="9"/>
            <color indexed="81"/>
            <rFont val="Tahoma"/>
            <family val="2"/>
          </rPr>
          <t>Bagas:</t>
        </r>
        <r>
          <rPr>
            <sz val="9"/>
            <color indexed="81"/>
            <rFont val="Tahoma"/>
            <family val="2"/>
          </rPr>
          <t xml:space="preserve">
Apabila tidak menyediakan mobile platform, maka kosongkan/lewati</t>
        </r>
      </text>
    </comment>
    <comment ref="C21" authorId="1" shapeId="0" xr:uid="{00000000-0006-0000-0100-000003000000}">
      <text>
        <r>
          <rPr>
            <b/>
            <sz val="9"/>
            <color indexed="81"/>
            <rFont val="Tahoma"/>
            <family val="2"/>
          </rPr>
          <t xml:space="preserve">Bagas: </t>
        </r>
        <r>
          <rPr>
            <sz val="9"/>
            <color indexed="81"/>
            <rFont val="Tahoma"/>
            <family val="2"/>
          </rPr>
          <t xml:space="preserve">
mohon semua bank rekanan dapat dimasukkan ke dalam daftar. Apabila lebih dari 4 bank, tambahkan.</t>
        </r>
      </text>
    </comment>
    <comment ref="C27" authorId="2" shapeId="0" xr:uid="{00000000-0006-0000-0100-000004000000}">
      <text>
        <r>
          <rPr>
            <b/>
            <sz val="9"/>
            <color indexed="81"/>
            <rFont val="Tahoma"/>
            <family val="2"/>
          </rPr>
          <t>Bagas Setiaji:</t>
        </r>
        <r>
          <rPr>
            <sz val="9"/>
            <color indexed="81"/>
            <rFont val="Tahoma"/>
            <family val="2"/>
          </rPr>
          <t xml:space="preserve">
Jumlah Unique Lender adalah orang, badan hukum, dan/atau badan usaha yang mempunyai piutang karena perjanjian LPMUBTI, pencatatannya tidak termasuk kegiatan repeat order. Setiap kegiatan repeat order yang dilakukan secara berulang oleh seorang lender harus tetap dicatat hanya sebagai 1 satuan entitas.</t>
        </r>
      </text>
    </comment>
    <comment ref="C74" authorId="2" shapeId="0" xr:uid="{00000000-0006-0000-0100-000005000000}">
      <text>
        <r>
          <rPr>
            <b/>
            <sz val="9"/>
            <color indexed="81"/>
            <rFont val="Tahoma"/>
            <family val="2"/>
          </rPr>
          <t>Bagas Setiaji:</t>
        </r>
        <r>
          <rPr>
            <sz val="9"/>
            <color indexed="81"/>
            <rFont val="Tahoma"/>
            <family val="2"/>
          </rPr>
          <t xml:space="preserve">
Jumlah Unique Borrower adalah orang dan/atau badan hukum yang mempunyai utang karena perjanjian LPMUBTI, pencatatannya tidak termasuk kegiatan repeat order. Setiap kegiatan repeat order yang dilakukan secara berulang oleh seorang borrower harus tetap dicatat hanya sebagai 1 satuan entitas.</t>
        </r>
      </text>
    </comment>
    <comment ref="C120" authorId="2" shapeId="0" xr:uid="{00000000-0006-0000-0100-000006000000}">
      <text>
        <r>
          <rPr>
            <b/>
            <sz val="9"/>
            <color indexed="81"/>
            <rFont val="Tahoma"/>
            <family val="2"/>
          </rPr>
          <t>Bagas Setiaji:</t>
        </r>
        <r>
          <rPr>
            <sz val="9"/>
            <color indexed="81"/>
            <rFont val="Tahoma"/>
            <family val="2"/>
          </rPr>
          <t xml:space="preserve">
</t>
        </r>
        <r>
          <rPr>
            <b/>
            <sz val="9"/>
            <color indexed="81"/>
            <rFont val="Tahoma"/>
            <family val="2"/>
          </rPr>
          <t>Jumlah Lender Lending Account</t>
        </r>
        <r>
          <rPr>
            <sz val="9"/>
            <color indexed="81"/>
            <rFont val="Tahoma"/>
            <family val="2"/>
          </rPr>
          <t xml:space="preserve"> adalah jumlah berapa kali lender telah menyalurkan pinjaman sejak teregistrasi di platform. Jumlah ini mengakomodasi adanya repeat order yang dilakukan oleh seorang lender. 
</t>
        </r>
        <r>
          <rPr>
            <b/>
            <sz val="9"/>
            <color indexed="81"/>
            <rFont val="Tahoma"/>
            <family val="2"/>
          </rPr>
          <t>Jumlah Borrower Credit Account</t>
        </r>
        <r>
          <rPr>
            <sz val="9"/>
            <color indexed="81"/>
            <rFont val="Tahoma"/>
            <family val="2"/>
          </rPr>
          <t xml:space="preserve"> adalah jumlah berapa kali borrower telah menerima pinjaman sejak terregistrasi di platform. Jumlah ini mengakomodasi adanya repeat order yang dilakukan oleh seorang borrower. </t>
        </r>
      </text>
    </comment>
    <comment ref="C121" authorId="2" shapeId="0" xr:uid="{00000000-0006-0000-0100-000007000000}">
      <text>
        <r>
          <rPr>
            <b/>
            <sz val="9"/>
            <color indexed="81"/>
            <rFont val="Tahoma"/>
            <family val="2"/>
          </rPr>
          <t>Bagas Setiaji:</t>
        </r>
        <r>
          <rPr>
            <sz val="9"/>
            <color indexed="81"/>
            <rFont val="Tahoma"/>
            <family val="2"/>
          </rPr>
          <t xml:space="preserve">
Jumlah Lender Lending Account adalah jumlah berapa kali lender telah menyalurkan pinjaman sejak teregistrasi di platform. Jumlah ini mengakomodasi adanya repeat order yang dilakukan oleh seorang lender. </t>
        </r>
      </text>
    </comment>
    <comment ref="C168" authorId="2" shapeId="0" xr:uid="{00000000-0006-0000-0100-000008000000}">
      <text>
        <r>
          <rPr>
            <b/>
            <sz val="9"/>
            <color indexed="81"/>
            <rFont val="Tahoma"/>
            <family val="2"/>
          </rPr>
          <t>Bagas Setiaji:</t>
        </r>
        <r>
          <rPr>
            <sz val="9"/>
            <color indexed="81"/>
            <rFont val="Tahoma"/>
            <family val="2"/>
          </rPr>
          <t xml:space="preserve">
Jumlah Borrower Credit Account adalah jumlah berapa kali borrower telah menerima pinjaman sejak teregistrasi di platform. Jumlah ini mengakomodasi adanya repeat order yang dilakukan oleh seorang borrower. </t>
        </r>
      </text>
    </comment>
    <comment ref="C336" authorId="1" shapeId="0" xr:uid="{00000000-0006-0000-0100-000009000000}">
      <text>
        <r>
          <rPr>
            <b/>
            <sz val="9"/>
            <color indexed="81"/>
            <rFont val="Tahoma"/>
            <family val="2"/>
          </rPr>
          <t>Bagas:</t>
        </r>
        <r>
          <rPr>
            <sz val="9"/>
            <color indexed="81"/>
            <rFont val="Tahoma"/>
            <family val="2"/>
          </rPr>
          <t xml:space="preserve">
Silahkan isi pada Form 2</t>
        </r>
      </text>
    </comment>
    <comment ref="C337" authorId="1" shapeId="0" xr:uid="{00000000-0006-0000-0100-00000A000000}">
      <text>
        <r>
          <rPr>
            <b/>
            <sz val="9"/>
            <color indexed="81"/>
            <rFont val="Tahoma"/>
            <family val="2"/>
          </rPr>
          <t>Bagas:</t>
        </r>
        <r>
          <rPr>
            <sz val="9"/>
            <color indexed="81"/>
            <rFont val="Tahoma"/>
            <family val="2"/>
          </rPr>
          <t xml:space="preserve">
</t>
        </r>
        <r>
          <rPr>
            <sz val="9"/>
            <color indexed="81"/>
            <rFont val="Tahoma"/>
            <family val="2"/>
          </rPr>
          <t>Silahkan isi pada form 2</t>
        </r>
      </text>
    </comment>
    <comment ref="C338" authorId="1" shapeId="0" xr:uid="{00000000-0006-0000-0100-00000B000000}">
      <text>
        <r>
          <rPr>
            <b/>
            <sz val="9"/>
            <color indexed="81"/>
            <rFont val="Tahoma"/>
            <family val="2"/>
          </rPr>
          <t>Bagas:</t>
        </r>
        <r>
          <rPr>
            <sz val="9"/>
            <color indexed="81"/>
            <rFont val="Tahoma"/>
            <family val="2"/>
          </rPr>
          <t xml:space="preserve">
</t>
        </r>
        <r>
          <rPr>
            <sz val="9"/>
            <color indexed="81"/>
            <rFont val="Tahoma"/>
            <family val="2"/>
          </rPr>
          <t>Silahkan isi pada Form 2</t>
        </r>
      </text>
    </comment>
    <comment ref="C345" authorId="1" shapeId="0" xr:uid="{00000000-0006-0000-0100-00000C000000}">
      <text>
        <r>
          <rPr>
            <b/>
            <sz val="9"/>
            <color indexed="81"/>
            <rFont val="Tahoma"/>
            <family val="2"/>
          </rPr>
          <t>Bagas:</t>
        </r>
        <r>
          <rPr>
            <sz val="9"/>
            <color indexed="81"/>
            <rFont val="Tahoma"/>
            <family val="2"/>
          </rPr>
          <t xml:space="preserve">
Biaya modal bagi Borrower adalah persentase dari biaya modal yang dikenakan kepada setiap borrower atas dana yang didapatkan dan dihitung efektif secara tahunan</t>
        </r>
      </text>
    </comment>
    <comment ref="C346" authorId="1" shapeId="0" xr:uid="{00000000-0006-0000-0100-00000D000000}">
      <text>
        <r>
          <rPr>
            <b/>
            <sz val="9"/>
            <color indexed="81"/>
            <rFont val="Tahoma"/>
            <family val="2"/>
          </rPr>
          <t xml:space="preserve">Bagas:
</t>
        </r>
        <r>
          <rPr>
            <sz val="9"/>
            <color indexed="81"/>
            <rFont val="Tahoma"/>
            <family val="2"/>
          </rPr>
          <t xml:space="preserve">Biaya modal bagi Borrower terendah p.a. adalah persentase dari biaya modal terendah yang dikenakan kepada Borrower atas dana yang didapatkan dan dihitung secara efektif tahunan </t>
        </r>
      </text>
    </comment>
    <comment ref="C347" authorId="1" shapeId="0" xr:uid="{00000000-0006-0000-0100-00000E000000}">
      <text>
        <r>
          <rPr>
            <b/>
            <sz val="9"/>
            <color indexed="81"/>
            <rFont val="Tahoma"/>
            <family val="2"/>
          </rPr>
          <t xml:space="preserve">Bagas:
</t>
        </r>
        <r>
          <rPr>
            <sz val="9"/>
            <color indexed="81"/>
            <rFont val="Tahoma"/>
            <family val="2"/>
          </rPr>
          <t>Biaya modal bagi Borrower tertinggi p.a. adalah persentase dari biaya modal tertinggi yang dikenakan kepada Borrower atas dana yang didapatkan dan dihitung efektif secara tahunan</t>
        </r>
      </text>
    </comment>
    <comment ref="C348" authorId="1" shapeId="0" xr:uid="{00000000-0006-0000-0100-00000F000000}">
      <text>
        <r>
          <rPr>
            <b/>
            <sz val="9"/>
            <color indexed="81"/>
            <rFont val="Tahoma"/>
            <family val="2"/>
          </rPr>
          <t xml:space="preserve">Bagas:
</t>
        </r>
        <r>
          <rPr>
            <sz val="9"/>
            <color indexed="81"/>
            <rFont val="Tahoma"/>
            <family val="2"/>
          </rPr>
          <t>Rata-rata biaya modal bagi Borrower p.a. adalah rata-rata persentase dari biaya modal yang dikenakan kepada setiap Borrower atas dana yang didapatkan dan dihitung efektif secara tahunan</t>
        </r>
      </text>
    </comment>
    <comment ref="C351" authorId="1" shapeId="0" xr:uid="{00000000-0006-0000-0100-000010000000}">
      <text>
        <r>
          <rPr>
            <b/>
            <sz val="9"/>
            <color indexed="81"/>
            <rFont val="Tahoma"/>
            <family val="2"/>
          </rPr>
          <t xml:space="preserve">Bagas:
</t>
        </r>
        <r>
          <rPr>
            <sz val="9"/>
            <color indexed="81"/>
            <rFont val="Tahoma"/>
            <family val="2"/>
          </rPr>
          <t>Manfaat Ekonomi Efektif adalah persentase dari manfaat ekonomi efektif yang didapatkan oleh setiap Lender atas dana yang dipinjamkan melalui Penyelenggara</t>
        </r>
      </text>
    </comment>
    <comment ref="C352" authorId="1" shapeId="0" xr:uid="{00000000-0006-0000-0100-000011000000}">
      <text>
        <r>
          <rPr>
            <b/>
            <sz val="9"/>
            <color indexed="81"/>
            <rFont val="Tahoma"/>
            <family val="2"/>
          </rPr>
          <t xml:space="preserve">Bagas:
</t>
        </r>
        <r>
          <rPr>
            <sz val="9"/>
            <color indexed="81"/>
            <rFont val="Tahoma"/>
            <family val="2"/>
          </rPr>
          <t>Manfaat Ekonomi Efektif bagi Lender terendah p.a. Adalah persentase dari manfaat ekonomi efektif terendah yang didapatkan oleh Lender atas dana yang dipinjamkan melalui Penyelenggara yang dihitung secara tahunan</t>
        </r>
      </text>
    </comment>
    <comment ref="C353" authorId="1" shapeId="0" xr:uid="{00000000-0006-0000-0100-000012000000}">
      <text>
        <r>
          <rPr>
            <b/>
            <sz val="9"/>
            <color indexed="81"/>
            <rFont val="Tahoma"/>
            <family val="2"/>
          </rPr>
          <t xml:space="preserve">Bagas:
</t>
        </r>
        <r>
          <rPr>
            <sz val="9"/>
            <color indexed="81"/>
            <rFont val="Tahoma"/>
            <family val="2"/>
          </rPr>
          <t>Manfaat Ekonomi Efektif bagi Lender tertinggi p.a. adalah persentase dari manfaat ekonomi efektif tertinggi yang didapatkan oleh Lender atas dana yang dipinjamkan melalui Penyelenggara yang dihitung secara tahunan</t>
        </r>
      </text>
    </comment>
    <comment ref="C354" authorId="1" shapeId="0" xr:uid="{00000000-0006-0000-0100-000013000000}">
      <text>
        <r>
          <rPr>
            <b/>
            <sz val="9"/>
            <color indexed="81"/>
            <rFont val="Tahoma"/>
            <family val="2"/>
          </rPr>
          <t xml:space="preserve">Bagas:
</t>
        </r>
        <r>
          <rPr>
            <sz val="9"/>
            <color indexed="81"/>
            <rFont val="Tahoma"/>
            <family val="2"/>
          </rPr>
          <t>Rata-rata Manfaat Ekonomi Efektif bagi Lender p.a. adalah rata-rata presentase dari manfaat ekonomi efektif yang didapatkan oleh setiap Lender atas dana yang dipinjamkan melalui Penyelenggara yang dihitung secara tahunan</t>
        </r>
      </text>
    </comment>
    <comment ref="C358" authorId="1" shapeId="0" xr:uid="{00000000-0006-0000-0100-000014000000}">
      <text>
        <r>
          <rPr>
            <b/>
            <sz val="9"/>
            <color indexed="81"/>
            <rFont val="Tahoma"/>
            <family val="2"/>
          </rPr>
          <t>Bagas:</t>
        </r>
        <r>
          <rPr>
            <sz val="9"/>
            <color indexed="81"/>
            <rFont val="Tahoma"/>
            <family val="2"/>
          </rPr>
          <t xml:space="preserve">
Jangka waktu pinjaman yang dimaksud adalah kebijakan perusahaan, bukan realisasi. Dimulai dari pinjaman diberikan sampai dengan pinjaman dilunasi
</t>
        </r>
      </text>
    </comment>
    <comment ref="C359" authorId="1" shapeId="0" xr:uid="{00000000-0006-0000-0100-000015000000}">
      <text>
        <r>
          <rPr>
            <b/>
            <sz val="9"/>
            <color indexed="81"/>
            <rFont val="Tahoma"/>
            <family val="2"/>
          </rPr>
          <t xml:space="preserve">Bagas:
</t>
        </r>
        <r>
          <rPr>
            <sz val="9"/>
            <color indexed="81"/>
            <rFont val="Tahoma"/>
            <family val="2"/>
          </rPr>
          <t xml:space="preserve">Jangka waktu pinjaman yang dimaksud adalah kebijakan perusahaan, bukan realisasi
Jangka waktu pinjaman yang dimaksud adalah kebijakan perusahaan, bukan realisasi. Dimulai dari pinjaman diberikan sampai dengan pinjaman dilunasi
</t>
        </r>
      </text>
    </comment>
    <comment ref="C360" authorId="1" shapeId="0" xr:uid="{00000000-0006-0000-0100-000016000000}">
      <text>
        <r>
          <rPr>
            <b/>
            <sz val="9"/>
            <color indexed="81"/>
            <rFont val="Tahoma"/>
            <family val="2"/>
          </rPr>
          <t>Bagas:</t>
        </r>
        <r>
          <rPr>
            <sz val="9"/>
            <color indexed="81"/>
            <rFont val="Tahoma"/>
            <family val="2"/>
          </rPr>
          <t xml:space="preserve">
Rata-rata realiasi jangka waktu pinjaman adalah rentang waktu riil yang dihitung semenjak pinjaman diberikan sampai dengan pinjaman terlunasi kemudian dirata-rata</t>
        </r>
      </text>
    </comment>
    <comment ref="C361" authorId="1" shapeId="0" xr:uid="{00000000-0006-0000-0100-000017000000}">
      <text>
        <r>
          <rPr>
            <b/>
            <sz val="9"/>
            <color indexed="81"/>
            <rFont val="Tahoma"/>
            <family val="2"/>
          </rPr>
          <t xml:space="preserve">Bagas:
</t>
        </r>
        <r>
          <rPr>
            <sz val="9"/>
            <color indexed="81"/>
            <rFont val="Tahoma"/>
            <family val="2"/>
          </rPr>
          <t xml:space="preserve">Perhitungan hari, jam, dan menit disesuaikan dengan kemampuan teknologi yang dimiliki. Semakin detail data diisi akan diapresiasi
</t>
        </r>
      </text>
    </comment>
    <comment ref="C362" authorId="1" shapeId="0" xr:uid="{00000000-0006-0000-0100-000018000000}">
      <text>
        <r>
          <rPr>
            <b/>
            <sz val="9"/>
            <color indexed="81"/>
            <rFont val="Tahoma"/>
            <family val="2"/>
          </rPr>
          <t>Bagas:</t>
        </r>
        <r>
          <rPr>
            <sz val="9"/>
            <color indexed="81"/>
            <rFont val="Tahoma"/>
            <family val="2"/>
          </rPr>
          <t xml:space="preserve">
merupakan lama waktu setelah peminjam submit proposal pendanaan sampai dengan tayang
pada platform. Satuan disesuaikan menit, jam atau hari.</t>
        </r>
      </text>
    </comment>
    <comment ref="C363" authorId="1" shapeId="0" xr:uid="{00000000-0006-0000-0100-000019000000}">
      <text>
        <r>
          <rPr>
            <b/>
            <sz val="9"/>
            <color indexed="81"/>
            <rFont val="Tahoma"/>
            <family val="2"/>
          </rPr>
          <t>Bagas:</t>
        </r>
        <r>
          <rPr>
            <sz val="9"/>
            <color indexed="81"/>
            <rFont val="Tahoma"/>
            <family val="2"/>
          </rPr>
          <t xml:space="preserve">
merupakan lama waktu setelah peminjam submit proposal pendanaan sampai dengan tayang
pada platform. Satuan disesuaikan menit, jam atau hari</t>
        </r>
      </text>
    </comment>
    <comment ref="C364" authorId="1" shapeId="0" xr:uid="{00000000-0006-0000-0100-00001A000000}">
      <text>
        <r>
          <rPr>
            <b/>
            <sz val="9"/>
            <color indexed="81"/>
            <rFont val="Tahoma"/>
            <family val="2"/>
          </rPr>
          <t>Bagas:</t>
        </r>
        <r>
          <rPr>
            <sz val="9"/>
            <color indexed="81"/>
            <rFont val="Tahoma"/>
            <family val="2"/>
          </rPr>
          <t xml:space="preserve">
merupakan lama waktu setelah peminjam submit proposal pendanaan sampai dengan tayang
pada platform. Satuan disesuaikan menit, jam atau hari</t>
        </r>
      </text>
    </comment>
    <comment ref="C365" authorId="1" shapeId="0" xr:uid="{00000000-0006-0000-0100-00001B000000}">
      <text>
        <r>
          <rPr>
            <b/>
            <sz val="9"/>
            <color indexed="81"/>
            <rFont val="Tahoma"/>
            <family val="2"/>
          </rPr>
          <t xml:space="preserve">Bagas:
</t>
        </r>
        <r>
          <rPr>
            <sz val="9"/>
            <color indexed="81"/>
            <rFont val="Tahoma"/>
            <family val="2"/>
          </rPr>
          <t>Perhitungan hari, jam, dan menit disesuaikan dengan kemampuan teknologi yang dimiliki. Semakin detail data diisi akan diapresiasi</t>
        </r>
      </text>
    </comment>
    <comment ref="C366" authorId="1" shapeId="0" xr:uid="{00000000-0006-0000-0100-00001C000000}">
      <text>
        <r>
          <rPr>
            <b/>
            <sz val="9"/>
            <color indexed="81"/>
            <rFont val="Tahoma"/>
            <family val="2"/>
          </rPr>
          <t>Bagas:</t>
        </r>
        <r>
          <rPr>
            <sz val="9"/>
            <color indexed="81"/>
            <rFont val="Tahoma"/>
            <family val="2"/>
          </rPr>
          <t xml:space="preserve">
merupakan lama waktu setelah proposal pinjaman disetujui sampai dengan pinjaman diberikan. Satuan disesuaikan menit, jam atau hari.</t>
        </r>
      </text>
    </comment>
    <comment ref="C367" authorId="1" shapeId="0" xr:uid="{00000000-0006-0000-0100-00001D000000}">
      <text>
        <r>
          <rPr>
            <b/>
            <sz val="9"/>
            <color indexed="81"/>
            <rFont val="Tahoma"/>
            <family val="2"/>
          </rPr>
          <t>Bagas:</t>
        </r>
        <r>
          <rPr>
            <sz val="9"/>
            <color indexed="81"/>
            <rFont val="Tahoma"/>
            <family val="2"/>
          </rPr>
          <t xml:space="preserve">
merupakan lama waktu setelah proposal pinjaman disetujui sampai dengan pinjaman diberikan. Satuan disesuaikan menit, jam atau hari.</t>
        </r>
      </text>
    </comment>
    <comment ref="C368" authorId="1" shapeId="0" xr:uid="{00000000-0006-0000-0100-00001E000000}">
      <text>
        <r>
          <rPr>
            <b/>
            <sz val="9"/>
            <color indexed="81"/>
            <rFont val="Tahoma"/>
            <family val="2"/>
          </rPr>
          <t>Bagas:</t>
        </r>
        <r>
          <rPr>
            <sz val="9"/>
            <color indexed="81"/>
            <rFont val="Tahoma"/>
            <family val="2"/>
          </rPr>
          <t xml:space="preserve">
merupakan lama waktu setelah proposal pinjaman disetujui sampai dengan pinjaman diberikan. Satuan disesuaikan menit, jam atau hari.
</t>
        </r>
      </text>
    </comment>
    <comment ref="C371" authorId="1" shapeId="0" xr:uid="{00000000-0006-0000-0100-00001F000000}">
      <text>
        <r>
          <rPr>
            <b/>
            <sz val="9"/>
            <color indexed="81"/>
            <rFont val="Tahoma"/>
            <family val="2"/>
          </rPr>
          <t>Bagas:</t>
        </r>
        <r>
          <rPr>
            <sz val="9"/>
            <color indexed="81"/>
            <rFont val="Tahoma"/>
            <family val="2"/>
          </rPr>
          <t xml:space="preserve">
Penyaluran dana pinjaman kepada sektor produktif adalah persentase jumlah pinjaman yang disalurkan kepada sektor produktif dibandingkan (dibagi) atas jumlah keseluruhan pinjaman yang disalurkan.
Setiap Penyelenggara wajib mencatat tujuan peminjaman dana dan memiliki klasifikasi kategori sektor produktif.
Field ini autogenerate apabila bagian 32A-32U diisi.</t>
        </r>
      </text>
    </comment>
    <comment ref="C372" authorId="2" shapeId="0" xr:uid="{00000000-0006-0000-0100-000020000000}">
      <text>
        <r>
          <rPr>
            <b/>
            <sz val="9"/>
            <color indexed="81"/>
            <rFont val="Tahoma"/>
            <family val="2"/>
          </rPr>
          <t>Bagas Setiaji:</t>
        </r>
        <r>
          <rPr>
            <sz val="9"/>
            <color indexed="81"/>
            <rFont val="Tahoma"/>
            <family val="2"/>
          </rPr>
          <t xml:space="preserve">
Setiap Penyelenggara wajib mencatat tujuan peminjaman dana dan memiliki klasifikasi kategori sektor produktif.
Bagian ini autogenerate apabila mengisi 32A-32U</t>
        </r>
      </text>
    </comment>
    <comment ref="C373" authorId="3" shapeId="0" xr:uid="{00000000-0006-0000-0100-000021000000}">
      <text>
        <r>
          <rPr>
            <b/>
            <sz val="9"/>
            <color indexed="81"/>
            <rFont val="Tahoma"/>
            <family val="2"/>
          </rPr>
          <t>angga kusuma:</t>
        </r>
        <r>
          <rPr>
            <sz val="9"/>
            <color indexed="81"/>
            <rFont val="Tahoma"/>
            <family val="2"/>
          </rPr>
          <t xml:space="preserve">
merupakan penyaluran dana pinjaman yang digunakan untuk sektor produktif, bukan konsumtif antara lain seperti pada jasa kesehatan-pinjaman digunakan untuk usaha klinik,bukan untuk membayar biaya rumah sakit, jasa pendidikan-untuk mendirikan jasa pelatihan (bimbingan belajar) bukan untuk membayar biaya sekolah (spp), dan sejenisnya</t>
        </r>
      </text>
    </comment>
    <comment ref="C399" authorId="2" shapeId="0" xr:uid="{00000000-0006-0000-0100-000022000000}">
      <text>
        <r>
          <rPr>
            <b/>
            <sz val="9"/>
            <color indexed="81"/>
            <rFont val="Tahoma"/>
            <family val="2"/>
          </rPr>
          <t>Bagas Setiaji:</t>
        </r>
        <r>
          <rPr>
            <sz val="9"/>
            <color indexed="81"/>
            <rFont val="Tahoma"/>
            <family val="2"/>
          </rPr>
          <t xml:space="preserve">
Institusi pemerintah dalam hal ini adalah institusi atau lembaga pemerintah (unik atau bukan repeat order) yang memegang peran sebagai pemberi pinjaman.</t>
        </r>
      </text>
    </comment>
    <comment ref="C400" authorId="2" shapeId="0" xr:uid="{00000000-0006-0000-0100-000023000000}">
      <text>
        <r>
          <rPr>
            <b/>
            <sz val="9"/>
            <color indexed="81"/>
            <rFont val="Tahoma"/>
            <family val="2"/>
          </rPr>
          <t>Bagas Setiaji:</t>
        </r>
        <r>
          <rPr>
            <sz val="9"/>
            <color indexed="81"/>
            <rFont val="Tahoma"/>
            <family val="2"/>
          </rPr>
          <t xml:space="preserve">
Akumulasi jumlah pinjaman dimaksud adalah penyaluran pinjaman yang berasal dari program pemerintah</t>
        </r>
      </text>
    </comment>
    <comment ref="C402" authorId="1" shapeId="0" xr:uid="{00000000-0006-0000-0100-000024000000}">
      <text>
        <r>
          <rPr>
            <b/>
            <sz val="9"/>
            <color indexed="81"/>
            <rFont val="Tahoma"/>
            <family val="2"/>
          </rPr>
          <t>Bagas:</t>
        </r>
        <r>
          <rPr>
            <sz val="9"/>
            <color indexed="81"/>
            <rFont val="Tahoma"/>
            <family val="2"/>
          </rPr>
          <t xml:space="preserve">
</t>
        </r>
        <r>
          <rPr>
            <b/>
            <sz val="9"/>
            <color indexed="81"/>
            <rFont val="Tahoma"/>
            <family val="2"/>
          </rPr>
          <t>Formula Perhitungan:</t>
        </r>
        <r>
          <rPr>
            <sz val="9"/>
            <color indexed="81"/>
            <rFont val="Tahoma"/>
            <family val="2"/>
          </rPr>
          <t xml:space="preserve"> (Nilai Pinjaman yang Masuk Kategori Lancar/Nilai Outstanding Pinjaman)*100%
Formula di atas hanya menghitung dalam cakupan penyaluran pinjaman atas kerjasama program pemerintah.</t>
        </r>
      </text>
    </comment>
    <comment ref="C403" authorId="1" shapeId="0" xr:uid="{00000000-0006-0000-0100-000025000000}">
      <text>
        <r>
          <rPr>
            <b/>
            <sz val="9"/>
            <color indexed="81"/>
            <rFont val="Tahoma"/>
            <family val="2"/>
          </rPr>
          <t>Bagas:</t>
        </r>
        <r>
          <rPr>
            <sz val="9"/>
            <color indexed="81"/>
            <rFont val="Tahoma"/>
            <family val="2"/>
          </rPr>
          <t xml:space="preserve">
</t>
        </r>
        <r>
          <rPr>
            <b/>
            <sz val="9"/>
            <color indexed="81"/>
            <rFont val="Tahoma"/>
            <family val="2"/>
          </rPr>
          <t>Formula Perhitungan:</t>
        </r>
        <r>
          <rPr>
            <sz val="9"/>
            <color indexed="81"/>
            <rFont val="Tahoma"/>
            <family val="2"/>
          </rPr>
          <t xml:space="preserve"> (Nilai Pinjaman yang Masuk Kategori Tidak Lancar/Nilai Outstanding Pinjaman)*100%
Formula di atas hanya menghitung dalam cakupan penyaluran pinjaman atas kerjasama program pemerintah.
</t>
        </r>
      </text>
    </comment>
    <comment ref="C404" authorId="1" shapeId="0" xr:uid="{00000000-0006-0000-0100-000026000000}">
      <text>
        <r>
          <rPr>
            <b/>
            <sz val="9"/>
            <color indexed="81"/>
            <rFont val="Tahoma"/>
            <family val="2"/>
          </rPr>
          <t>Bagas:</t>
        </r>
        <r>
          <rPr>
            <sz val="9"/>
            <color indexed="81"/>
            <rFont val="Tahoma"/>
            <family val="2"/>
          </rPr>
          <t xml:space="preserve">
</t>
        </r>
        <r>
          <rPr>
            <b/>
            <sz val="9"/>
            <color indexed="81"/>
            <rFont val="Tahoma"/>
            <family val="2"/>
          </rPr>
          <t>Fomula Perhitungan</t>
        </r>
        <r>
          <rPr>
            <sz val="9"/>
            <color indexed="81"/>
            <rFont val="Tahoma"/>
            <family val="2"/>
          </rPr>
          <t>: (Nilai Pinjaman yang Masuk Kategori Macet/Nilai Outstanding Pinjaman)*100%
Formula di atas hanya menghitung dalam cakupan penyaluran pinjaman atas kerjasama program pemerintah.</t>
        </r>
      </text>
    </comment>
    <comment ref="C406" authorId="2" shapeId="0" xr:uid="{00000000-0006-0000-0100-000027000000}">
      <text>
        <r>
          <rPr>
            <b/>
            <sz val="9"/>
            <color indexed="81"/>
            <rFont val="Tahoma"/>
            <family val="2"/>
          </rPr>
          <t>Bagas Setiaji:</t>
        </r>
        <r>
          <rPr>
            <sz val="9"/>
            <color indexed="81"/>
            <rFont val="Tahoma"/>
            <family val="2"/>
          </rPr>
          <t xml:space="preserve">
Lembaga Jasa Keuangan yang dimaksud adalah lembaga jasa keuangan yang telah terdaftar atau memiliki izin dari otoritas serta dalam perjanjian kerjasama dengan Penyelenggara berperan sebagai Lender.</t>
        </r>
      </text>
    </comment>
    <comment ref="C407" authorId="2" shapeId="0" xr:uid="{00000000-0006-0000-0100-000028000000}">
      <text>
        <r>
          <rPr>
            <b/>
            <sz val="9"/>
            <color indexed="81"/>
            <rFont val="Tahoma"/>
            <family val="2"/>
          </rPr>
          <t>Bagas Setiaji:</t>
        </r>
        <r>
          <rPr>
            <sz val="9"/>
            <color indexed="81"/>
            <rFont val="Tahoma"/>
            <family val="2"/>
          </rPr>
          <t xml:space="preserve">
Institusi pemerintah dalam hal ini adalah institusi atau lembaga pemerintah (bersifat unique atau bukan repeat order) yang memegang peran sebagai pemberi pinjaman.</t>
        </r>
      </text>
    </comment>
    <comment ref="C408" authorId="2" shapeId="0" xr:uid="{00000000-0006-0000-0100-000029000000}">
      <text>
        <r>
          <rPr>
            <b/>
            <sz val="9"/>
            <color indexed="81"/>
            <rFont val="Tahoma"/>
            <family val="2"/>
          </rPr>
          <t>Bagas Setiaji:</t>
        </r>
        <r>
          <rPr>
            <sz val="9"/>
            <color indexed="81"/>
            <rFont val="Tahoma"/>
            <family val="2"/>
          </rPr>
          <t xml:space="preserve">
Akumulasi jumlah pinjaman dimaksud adalah penyaluran pinjaman yang dananya berasal dari Lembaga Jasa Keuangan.</t>
        </r>
      </text>
    </comment>
    <comment ref="C410" authorId="1" shapeId="0" xr:uid="{00000000-0006-0000-0100-00002A000000}">
      <text>
        <r>
          <rPr>
            <b/>
            <sz val="9"/>
            <color indexed="81"/>
            <rFont val="Tahoma"/>
            <family val="2"/>
          </rPr>
          <t>Bagas:</t>
        </r>
        <r>
          <rPr>
            <sz val="9"/>
            <color indexed="81"/>
            <rFont val="Tahoma"/>
            <family val="2"/>
          </rPr>
          <t xml:space="preserve">
</t>
        </r>
        <r>
          <rPr>
            <b/>
            <sz val="9"/>
            <color indexed="81"/>
            <rFont val="Tahoma"/>
            <family val="2"/>
          </rPr>
          <t>Formula Perhitungan:</t>
        </r>
        <r>
          <rPr>
            <sz val="9"/>
            <color indexed="81"/>
            <rFont val="Tahoma"/>
            <family val="2"/>
          </rPr>
          <t xml:space="preserve"> (Nilai Pinjaman yang Masuk Kategori Lancar/Nilai Outstanding Pinjaman)*100%
Formula di atas hanya menghitung dalam cakupan penyaluran pinjaman atas kerjasama program pemerintah.</t>
        </r>
      </text>
    </comment>
    <comment ref="C411" authorId="1" shapeId="0" xr:uid="{00000000-0006-0000-0100-00002B000000}">
      <text>
        <r>
          <rPr>
            <b/>
            <sz val="9"/>
            <color indexed="81"/>
            <rFont val="Tahoma"/>
            <family val="2"/>
          </rPr>
          <t>Bagas:</t>
        </r>
        <r>
          <rPr>
            <sz val="9"/>
            <color indexed="81"/>
            <rFont val="Tahoma"/>
            <family val="2"/>
          </rPr>
          <t xml:space="preserve">
</t>
        </r>
        <r>
          <rPr>
            <b/>
            <sz val="9"/>
            <color indexed="81"/>
            <rFont val="Tahoma"/>
            <family val="2"/>
          </rPr>
          <t>Formula Perhitungan:</t>
        </r>
        <r>
          <rPr>
            <sz val="9"/>
            <color indexed="81"/>
            <rFont val="Tahoma"/>
            <family val="2"/>
          </rPr>
          <t xml:space="preserve"> (Nilai Pinjaman yang Masuk Kategori Tidak Lancar/Nilai Outstanding Pinjaman)*100%
Formula di atas hanya menghitung dalam cakupan penyaluran pinjaman atas kerjasama program pemerintah.
</t>
        </r>
      </text>
    </comment>
    <comment ref="C412" authorId="1" shapeId="0" xr:uid="{00000000-0006-0000-0100-00002C000000}">
      <text>
        <r>
          <rPr>
            <b/>
            <sz val="9"/>
            <color indexed="81"/>
            <rFont val="Tahoma"/>
            <family val="2"/>
          </rPr>
          <t>Bagas:</t>
        </r>
        <r>
          <rPr>
            <sz val="9"/>
            <color indexed="81"/>
            <rFont val="Tahoma"/>
            <family val="2"/>
          </rPr>
          <t xml:space="preserve">
</t>
        </r>
        <r>
          <rPr>
            <b/>
            <sz val="9"/>
            <color indexed="81"/>
            <rFont val="Tahoma"/>
            <family val="2"/>
          </rPr>
          <t>Fomula Perhitungan</t>
        </r>
        <r>
          <rPr>
            <sz val="9"/>
            <color indexed="81"/>
            <rFont val="Tahoma"/>
            <family val="2"/>
          </rPr>
          <t>: (Nilai Pinjaman yang Masuk Kategori Macet/Nilai Outstanding Pinjaman)*100%
Formula di atas hanya menghitung dalam cakupan penyaluran pinjaman atas kerjasama program pemerintah.</t>
        </r>
      </text>
    </comment>
    <comment ref="C416" authorId="0" shapeId="0" xr:uid="{00000000-0006-0000-0100-00002D000000}">
      <text>
        <r>
          <rPr>
            <b/>
            <sz val="9"/>
            <color indexed="81"/>
            <rFont val="Tahoma"/>
            <family val="2"/>
          </rPr>
          <t xml:space="preserve">Bagas: 
</t>
        </r>
        <r>
          <rPr>
            <sz val="9"/>
            <color indexed="81"/>
            <rFont val="Tahoma"/>
            <family val="2"/>
          </rPr>
          <t xml:space="preserve">Rata-rata biaya collection adalah persentase rata-rata biaya yang digunakan dalam rangka </t>
        </r>
        <r>
          <rPr>
            <i/>
            <sz val="9"/>
            <color indexed="81"/>
            <rFont val="Tahoma"/>
            <family val="2"/>
          </rPr>
          <t xml:space="preserve">collection </t>
        </r>
        <r>
          <rPr>
            <sz val="9"/>
            <color indexed="81"/>
            <rFont val="Tahoma"/>
            <family val="2"/>
          </rPr>
          <t>pinjaman yang telah disalurkan dibandingkan (dibagi) atas besar nilai nominal setiap pinjamannya</t>
        </r>
      </text>
    </comment>
    <comment ref="C421" authorId="4" shapeId="0" xr:uid="{00000000-0006-0000-0100-00002E000000}">
      <text>
        <r>
          <rPr>
            <b/>
            <sz val="9"/>
            <color indexed="81"/>
            <rFont val="Tahoma"/>
            <family val="2"/>
          </rPr>
          <t>Angga:</t>
        </r>
        <r>
          <rPr>
            <sz val="9"/>
            <color indexed="81"/>
            <rFont val="Tahoma"/>
            <family val="2"/>
          </rPr>
          <t xml:space="preserve">
Jumlah keseluruhan permohonan pengajuan pinjaman yang diterima oleh Penyelenggara, baik yang disetujui atau ditolak, dihitung dalam satuan unit.</t>
        </r>
      </text>
    </comment>
    <comment ref="C422" authorId="4" shapeId="0" xr:uid="{00000000-0006-0000-0100-00002F000000}">
      <text>
        <r>
          <rPr>
            <b/>
            <sz val="9"/>
            <color indexed="81"/>
            <rFont val="Tahoma"/>
            <family val="2"/>
          </rPr>
          <t>Angga:</t>
        </r>
        <r>
          <rPr>
            <sz val="9"/>
            <color indexed="81"/>
            <rFont val="Tahoma"/>
            <family val="2"/>
          </rPr>
          <t xml:space="preserve">
Jumlah total pengajuan permohonan pinjaman yang ditolak/ tidak disetujui karena tidak memenuhi kriteria scoring sehingga tidak dapat tayang pada marketplace. Dihitung dalam satuan unit.</t>
        </r>
      </text>
    </comment>
    <comment ref="C423" authorId="4" shapeId="0" xr:uid="{00000000-0006-0000-0100-000030000000}">
      <text>
        <r>
          <rPr>
            <b/>
            <sz val="9"/>
            <color indexed="81"/>
            <rFont val="Tahoma"/>
            <family val="2"/>
          </rPr>
          <t>Angga:</t>
        </r>
        <r>
          <rPr>
            <sz val="9"/>
            <color indexed="81"/>
            <rFont val="Tahoma"/>
            <family val="2"/>
          </rPr>
          <t xml:space="preserve">
Jumlah permohonan yang telah tayang di marketplace namun tidak terdanai sesuai dengan nominal permohonan pinjaman, sehingga permohonan ditolak. Dihitung dalam satuan unit.</t>
        </r>
      </text>
    </comment>
    <comment ref="D424" authorId="1" shapeId="0" xr:uid="{00000000-0006-0000-0100-000031000000}">
      <text>
        <r>
          <rPr>
            <b/>
            <sz val="9"/>
            <color indexed="81"/>
            <rFont val="Tahoma"/>
            <family val="2"/>
          </rPr>
          <t>Bagas Setiaji:</t>
        </r>
        <r>
          <rPr>
            <sz val="9"/>
            <color indexed="81"/>
            <rFont val="Tahoma"/>
            <family val="2"/>
          </rPr>
          <t xml:space="preserve">
Perlu diperhatikan data yang diminta</t>
        </r>
      </text>
    </comment>
  </commentList>
</comments>
</file>

<file path=xl/sharedStrings.xml><?xml version="1.0" encoding="utf-8"?>
<sst xmlns="http://schemas.openxmlformats.org/spreadsheetml/2006/main" count="809" uniqueCount="334">
  <si>
    <t xml:space="preserve">DATA PERKEMBANGAN FINTECH LENDING </t>
  </si>
  <si>
    <t>No</t>
  </si>
  <si>
    <t>General</t>
  </si>
  <si>
    <t>Contoh Pengisian (Data ini hanya sebagai dummy)</t>
  </si>
  <si>
    <t xml:space="preserve">Nama Perusahaan </t>
  </si>
  <si>
    <t>PT Bintang Adriane</t>
  </si>
  <si>
    <r>
      <t xml:space="preserve">Nama </t>
    </r>
    <r>
      <rPr>
        <i/>
        <sz val="10"/>
        <color rgb="FF000000"/>
        <rFont val="Arial"/>
        <family val="2"/>
      </rPr>
      <t>Platform</t>
    </r>
  </si>
  <si>
    <t>BA</t>
  </si>
  <si>
    <r>
      <t xml:space="preserve">Alamat </t>
    </r>
    <r>
      <rPr>
        <i/>
        <sz val="10"/>
        <color rgb="FF000000"/>
        <rFont val="Arial"/>
        <family val="2"/>
      </rPr>
      <t>Website</t>
    </r>
  </si>
  <si>
    <t>www.ba.com</t>
  </si>
  <si>
    <r>
      <t xml:space="preserve">Mobile Platform </t>
    </r>
    <r>
      <rPr>
        <sz val="10"/>
        <color rgb="FF000000"/>
        <rFont val="Arial"/>
        <family val="2"/>
      </rPr>
      <t>(ada atau tidak ada)</t>
    </r>
  </si>
  <si>
    <t>Ada</t>
  </si>
  <si>
    <t>Tidak Ada</t>
  </si>
  <si>
    <r>
      <t xml:space="preserve">Nama </t>
    </r>
    <r>
      <rPr>
        <i/>
        <sz val="10"/>
        <color rgb="FF000000"/>
        <rFont val="Arial"/>
        <family val="2"/>
      </rPr>
      <t>Mobile Platform</t>
    </r>
  </si>
  <si>
    <t>DanaBA</t>
  </si>
  <si>
    <t>Bulan dan Tahun mulai beroperasi</t>
  </si>
  <si>
    <t>Desember 2015</t>
  </si>
  <si>
    <r>
      <t xml:space="preserve">Nama </t>
    </r>
    <r>
      <rPr>
        <i/>
        <sz val="10"/>
        <color rgb="FF000000"/>
        <rFont val="Arial"/>
        <family val="2"/>
      </rPr>
      <t>CEO</t>
    </r>
    <r>
      <rPr>
        <sz val="10"/>
        <color rgb="FF000000"/>
        <rFont val="Arial"/>
        <family val="2"/>
      </rPr>
      <t xml:space="preserve"> dan Nomor </t>
    </r>
    <r>
      <rPr>
        <i/>
        <sz val="10"/>
        <color rgb="FF000000"/>
        <rFont val="Arial"/>
        <family val="2"/>
      </rPr>
      <t>Contact</t>
    </r>
  </si>
  <si>
    <t>Bintang Adriane, +6281234567</t>
  </si>
  <si>
    <t>Email CEO</t>
  </si>
  <si>
    <t>bintangadriane@ba.com</t>
  </si>
  <si>
    <r>
      <t xml:space="preserve">Nama dan </t>
    </r>
    <r>
      <rPr>
        <i/>
        <sz val="10"/>
        <color rgb="FF000000"/>
        <rFont val="Arial"/>
        <family val="2"/>
      </rPr>
      <t>Contact Person</t>
    </r>
    <r>
      <rPr>
        <sz val="10"/>
        <color rgb="FF000000"/>
        <rFont val="Arial"/>
        <family val="2"/>
      </rPr>
      <t xml:space="preserve"> Lainnya (Jabatan)</t>
    </r>
  </si>
  <si>
    <t>Bagas Yusianne (COO), +62851234567</t>
  </si>
  <si>
    <r>
      <t xml:space="preserve">Email Contact Person </t>
    </r>
    <r>
      <rPr>
        <sz val="10"/>
        <color rgb="FF000000"/>
        <rFont val="Arial"/>
        <family val="2"/>
      </rPr>
      <t>untuk Pengawasan oleh OJK</t>
    </r>
  </si>
  <si>
    <t>admin@ba.com</t>
  </si>
  <si>
    <t>Alamat dan Telepon Kantor</t>
  </si>
  <si>
    <r>
      <rPr>
        <i/>
        <sz val="10"/>
        <color rgb="FF000000"/>
        <rFont val="Arial"/>
        <family val="2"/>
      </rPr>
      <t xml:space="preserve">Bank Escrow </t>
    </r>
    <r>
      <rPr>
        <sz val="10"/>
        <color rgb="FF000000"/>
        <rFont val="Arial"/>
        <family val="2"/>
      </rPr>
      <t>dan</t>
    </r>
    <r>
      <rPr>
        <i/>
        <sz val="10"/>
        <color rgb="FF000000"/>
        <rFont val="Arial"/>
        <family val="2"/>
      </rPr>
      <t xml:space="preserve"> Virtual Account</t>
    </r>
  </si>
  <si>
    <t>1. 
2. 
3.
4.</t>
  </si>
  <si>
    <t>1. Bank Mandiri
2. Bank Negara Indonesia (BNI)
3. Bank Rakyat Indonesia (BRI)
4. Bank Tabungan Negara (BTN)</t>
  </si>
  <si>
    <t>Inclusivity</t>
  </si>
  <si>
    <t xml:space="preserve">    a. Jawa (Lender dari Jawa)</t>
  </si>
  <si>
    <t xml:space="preserve">    b. Luar Jawa (Lender dari Luar Jawa)</t>
  </si>
  <si>
    <t xml:space="preserve">    c. Luar Negeri (Lender Luar Negeri) </t>
  </si>
  <si>
    <t xml:space="preserve">    d. Agregat (Total)</t>
  </si>
  <si>
    <t xml:space="preserve">        - Laki-laki</t>
  </si>
  <si>
    <t xml:space="preserve">        - Perempuan</t>
  </si>
  <si>
    <t xml:space="preserve">        - Badan Usaha</t>
  </si>
  <si>
    <t xml:space="preserve">    a. Jawa (Borrower dari Jawa)</t>
  </si>
  <si>
    <t xml:space="preserve">    b. Luar Jawa (Borrower dari Luar Jawa)</t>
  </si>
  <si>
    <t xml:space="preserve">    c. Agregat (Total)</t>
  </si>
  <si>
    <t>Transaction Value</t>
  </si>
  <si>
    <t>Akumulasi jumlah pinjaman yang telah diberikan dari Lender (dalam Rp)</t>
  </si>
  <si>
    <t xml:space="preserve">    e. Rata-rata</t>
  </si>
  <si>
    <t xml:space="preserve">    d. Rata-rata</t>
  </si>
  <si>
    <t>Loan Quality</t>
  </si>
  <si>
    <t>Rasio Pinjaman Lancar (s.d. 30 hari)</t>
  </si>
  <si>
    <t>Rasio Pinjaman Tidak Lancar (30 hari s.d. 90 hari)</t>
  </si>
  <si>
    <t>Rasio Pinjaman Macet (&gt;90 hari)</t>
  </si>
  <si>
    <t>Total</t>
  </si>
  <si>
    <t>Biaya Modal Tahunan</t>
  </si>
  <si>
    <t>Biaya Modal bagi Borrower</t>
  </si>
  <si>
    <t>Biaya Modal bagi Borrower terendah p.a.</t>
  </si>
  <si>
    <t>Biaya Modal bagi Borrower tertinggi p.a.</t>
  </si>
  <si>
    <t>Rata-rata Biaya Modal bagi Borrower p.a.</t>
  </si>
  <si>
    <t>Manfaat Ekonomi Efektif Tahunan</t>
  </si>
  <si>
    <t>Manfaat Ekonomi Efektif bagi Lender</t>
  </si>
  <si>
    <t>Manfaat Ekonomi Efektif bagi Lender terendah p.a.</t>
  </si>
  <si>
    <t>Manfaat Ekonomi Efektif bagi Lender tertinggi p.a.</t>
  </si>
  <si>
    <t>Rata-rata Manfaat Ekonomi Efektif bagi Lender p.a.</t>
  </si>
  <si>
    <r>
      <rPr>
        <b/>
        <i/>
        <sz val="10"/>
        <color theme="0"/>
        <rFont val="Arial"/>
        <family val="2"/>
      </rPr>
      <t>Velocity</t>
    </r>
    <r>
      <rPr>
        <b/>
        <sz val="10"/>
        <color theme="0"/>
        <rFont val="Arial"/>
        <family val="2"/>
      </rPr>
      <t>/tempo</t>
    </r>
  </si>
  <si>
    <t>Jangka Waktu Pinjaman (tenor)</t>
  </si>
  <si>
    <t>Jangka waktu pinjaman tercepat (satuan hari)</t>
  </si>
  <si>
    <t>Jangka waktu pinjaman terlama (satuan hari)</t>
  </si>
  <si>
    <t>Rata-rata realisasi jangka waktu pinjaman (satuan hari)</t>
  </si>
  <si>
    <t>Jangka Waktu Pinjaman Disetujui</t>
  </si>
  <si>
    <t>Jangka waktu pinjaman tercepat disetujui (satuan hari/jam/menit)</t>
  </si>
  <si>
    <t>02 hari 08 jam 00 menit</t>
  </si>
  <si>
    <t>00 hari 2 jam 20 menit</t>
  </si>
  <si>
    <t>Jangka waktu pinjaman terlama disetujui (satuan hari/jam/menit)</t>
  </si>
  <si>
    <t>10 hari 04 jam 10 menit</t>
  </si>
  <si>
    <t>06 hari 3 jam 10 menit</t>
  </si>
  <si>
    <t>Rata-rata Jangka waktu pinjaman disetujui (satuan hari/jam/menit)</t>
  </si>
  <si>
    <t>03 hari 11 jam 03 menit</t>
  </si>
  <si>
    <t>02 hari 04 jam 34 menit</t>
  </si>
  <si>
    <t>Jangka Waktu Pinjaman didanai</t>
  </si>
  <si>
    <t>Jangka waktu pinjaman tercepat didanai (satuan hari/jam/menit)</t>
  </si>
  <si>
    <t>05 hari 02 jam 03 menit</t>
  </si>
  <si>
    <t>00 hari 00 jam 30 menit</t>
  </si>
  <si>
    <t>Jangka waktu pinjaman terlama didanai (satuan hari/jam/menit)</t>
  </si>
  <si>
    <t>15 hari 10 jam 04 menit</t>
  </si>
  <si>
    <t>05 hari 05 jam 30 menit</t>
  </si>
  <si>
    <t>Rata-rata Jangka waktu pinjaman didanai (satuan hari/jam/menit)</t>
  </si>
  <si>
    <t>06 hari 12 jam 01 menit</t>
  </si>
  <si>
    <t>02 hari 20 jam 02 menit</t>
  </si>
  <si>
    <t>Others</t>
  </si>
  <si>
    <r>
      <t xml:space="preserve">Rata-rata biaya </t>
    </r>
    <r>
      <rPr>
        <i/>
        <sz val="10"/>
        <color rgb="FF000000"/>
        <rFont val="Arial"/>
        <family val="2"/>
      </rPr>
      <t>collection</t>
    </r>
  </si>
  <si>
    <t>Penyaluran dana pinjaman kepada sektor produktif</t>
  </si>
  <si>
    <t>Nilai Pinjaman</t>
  </si>
  <si>
    <t>Nilai pinjaman tertinggi yang disalurkan kepada 1 borrower</t>
  </si>
  <si>
    <t>Nilai pinjaman terendah yang disalurkan kepada 1 borrower</t>
  </si>
  <si>
    <t>Rata-rata nilai pinjaman yang disalurkan</t>
  </si>
  <si>
    <t>Pendapatan</t>
  </si>
  <si>
    <t>Beban operasional</t>
  </si>
  <si>
    <t>Laba/rugi</t>
  </si>
  <si>
    <t>Wisma Mulia 2 Lt. 12 Jalan Jendral Gatot Subroto Kav. 42, Jakarta Selatan, 12710. Telp. (021)-8888888</t>
  </si>
  <si>
    <t>Financial Statements</t>
  </si>
  <si>
    <t>Total Liabilites</t>
  </si>
  <si>
    <t>Total Equity</t>
  </si>
  <si>
    <t>Total Assets</t>
  </si>
  <si>
    <t>1. Banten</t>
  </si>
  <si>
    <t>2. DKI Jakarta</t>
  </si>
  <si>
    <t>3. Jawa Barat</t>
  </si>
  <si>
    <t>4. Jawa Tengah</t>
  </si>
  <si>
    <t>5. DI Yogyakarta</t>
  </si>
  <si>
    <t>6. Jawa Timur</t>
  </si>
  <si>
    <t>1. Nangroe Aceh Darussalam</t>
  </si>
  <si>
    <t>2. Sumatera Utara</t>
  </si>
  <si>
    <t>3. Sumatera Barat</t>
  </si>
  <si>
    <t>4. Riau</t>
  </si>
  <si>
    <t>5. Kepulauan Riau</t>
  </si>
  <si>
    <t>6. Kepualauan Bangka Belitung</t>
  </si>
  <si>
    <t>7. Jambi</t>
  </si>
  <si>
    <t>8. Sumatera Selatan</t>
  </si>
  <si>
    <t>9. Bengkulu</t>
  </si>
  <si>
    <t>10. .Lampung</t>
  </si>
  <si>
    <t>11. Kalimantan Barat</t>
  </si>
  <si>
    <t>12. Kalimantan Tengah</t>
  </si>
  <si>
    <t>13. Kalimantan Utara</t>
  </si>
  <si>
    <t>14. Kalimantan Timur</t>
  </si>
  <si>
    <t>15. Kalimantan Selatan</t>
  </si>
  <si>
    <t>16. Sulawesi Utara</t>
  </si>
  <si>
    <t>17. Gorontalo</t>
  </si>
  <si>
    <t>18. Sulawesi Tengah</t>
  </si>
  <si>
    <t>19. Sulawesi Barat</t>
  </si>
  <si>
    <t>21. Sulawesi Tenggara</t>
  </si>
  <si>
    <t>22. Bali</t>
  </si>
  <si>
    <t>23. Nusa Tenggara Barat</t>
  </si>
  <si>
    <t>24. Nusa Tenggara Timur</t>
  </si>
  <si>
    <t>25. Maluku Utara</t>
  </si>
  <si>
    <t>26. Maluku</t>
  </si>
  <si>
    <t>27. Papua Barat</t>
  </si>
  <si>
    <t>28. Papua</t>
  </si>
  <si>
    <t>10. Lampung</t>
  </si>
  <si>
    <t xml:space="preserve"> </t>
  </si>
  <si>
    <t>Penyaluran dana pinjaman kepada sektor produktif (dalam Rp)</t>
  </si>
  <si>
    <t xml:space="preserve">        - &lt;19 tahun</t>
  </si>
  <si>
    <t xml:space="preserve">        - 19-34 Tahun</t>
  </si>
  <si>
    <t xml:space="preserve">        - 35-54 Tahun</t>
  </si>
  <si>
    <t xml:space="preserve">        - &gt;54 Tahun</t>
  </si>
  <si>
    <t>Akumulasi Jumlah Lender Lending Account dan Borrower Credit Account (Satuan Akun)</t>
  </si>
  <si>
    <t>1) Akumulasi Jumlah Lender Lending Account (Satuan Akun)</t>
  </si>
  <si>
    <t xml:space="preserve">    a. Jawa (Jumlah Lending Account dari Lender Jawa)</t>
  </si>
  <si>
    <t xml:space="preserve">    b. Luar Jawa (Jumlah Lending Account dari Lender Luar Jawa)</t>
  </si>
  <si>
    <t xml:space="preserve">    e. Akumulasi Jumlah Akun Lender Berdasarkan Usia (Bagi Lending Account dari Lender perseorangan)</t>
  </si>
  <si>
    <t xml:space="preserve">    c. Luar Negeri (Jumlah Lending Account dari Lender Luar Negeri) </t>
  </si>
  <si>
    <t>2) Akumulasi Jumlah Borrower Credit Account (Satuan Akun)</t>
  </si>
  <si>
    <t xml:space="preserve">    a. Jawa (Jumlah Credit Account dari Borrower Jawa)</t>
  </si>
  <si>
    <t xml:space="preserve">    b. Luar Jawa (Jumlah Credit Account dari Borrower Luar Jawa)</t>
  </si>
  <si>
    <t>Jumlah Pengajuan Permohonan Pinjaman (Unit)</t>
  </si>
  <si>
    <t>Jumlah Pengajuan Permohonan Pinjaman Yang Ditolak/ Tidak Disetujui (Unit)</t>
  </si>
  <si>
    <t>Jumlah Permohonan Pinjaman Yang Ditolak karena tidak 100% terdanai (Unit)</t>
  </si>
  <si>
    <t>Informasi Terkait Dengan:</t>
  </si>
  <si>
    <t>Akumulasi jumlah pinjaman yang telah diberikan kepada Borrower (dalam Rp)</t>
  </si>
  <si>
    <t>Kerjasama Penyaluran Pinjaman</t>
  </si>
  <si>
    <t>b. Kerjasama dengan Lembaga Jasa Keuangan:</t>
  </si>
  <si>
    <t>a. Kerjasama dengan Program Pemerintah:</t>
  </si>
  <si>
    <t>Debt Collector:</t>
  </si>
  <si>
    <r>
      <t xml:space="preserve">b. Apakah Penyelenggara memiliki kerjasama dengan pihak ketiga dalam hal </t>
    </r>
    <r>
      <rPr>
        <i/>
        <sz val="10"/>
        <color rgb="FF000000"/>
        <rFont val="Arial"/>
        <family val="2"/>
      </rPr>
      <t>collection</t>
    </r>
    <r>
      <rPr>
        <sz val="10"/>
        <color rgb="FF000000"/>
        <rFont val="Arial"/>
        <family val="2"/>
      </rPr>
      <t>?</t>
    </r>
  </si>
  <si>
    <r>
      <t xml:space="preserve">a. Apakah Penyelenggara memiliki fungsi internal yang menangani </t>
    </r>
    <r>
      <rPr>
        <i/>
        <sz val="10"/>
        <color rgb="FF000000"/>
        <rFont val="Arial"/>
        <family val="2"/>
      </rPr>
      <t>collection</t>
    </r>
    <r>
      <rPr>
        <sz val="10"/>
        <color rgb="FF000000"/>
        <rFont val="Arial"/>
        <family val="2"/>
      </rPr>
      <t>?</t>
    </r>
  </si>
  <si>
    <t xml:space="preserve">    2) Akumulasi Jumlah Pinjaman yang telah diberikan kepada Borrower (dalam Rp)</t>
  </si>
  <si>
    <t xml:space="preserve">            Jumlah</t>
  </si>
  <si>
    <t xml:space="preserve">    3) Loan Quality:</t>
  </si>
  <si>
    <t xml:space="preserve">    a. Jawa (Unique Lender dari Jawa)</t>
  </si>
  <si>
    <t xml:space="preserve">    b. Luar Jawa (Unique Lender dari Luar Jawa)</t>
  </si>
  <si>
    <t>2) Akumulasi jumlah Unique Borrower (Satuan entitas)</t>
  </si>
  <si>
    <t xml:space="preserve">    b. Luar Jawa (Unique Borrower dari Luar Jawa)</t>
  </si>
  <si>
    <t>Akumulasi jumlah Unique Lender dan Unique Borrower (Satuan entitas)</t>
  </si>
  <si>
    <t>1) Akumulasi jumlah Unique Lender (Satuan entitas)</t>
  </si>
  <si>
    <t xml:space="preserve">    e. Akumulasi Jumlah Unique Lender Berdasarkan Usia (Bagi Unique lender perseorangan)</t>
  </si>
  <si>
    <t xml:space="preserve">    a. Jawa (Unique Borrower dari Jawa)</t>
  </si>
  <si>
    <t xml:space="preserve">         a) Rasio Pinjaman Lancar (s.d. 30 hari)</t>
  </si>
  <si>
    <t xml:space="preserve">         b) Rasio Pinjaman Tidak Lancar (30 hari s.d. 90 hari)</t>
  </si>
  <si>
    <t xml:space="preserve">         c) Rasio Pinjaman Macet (&gt;90 hari)</t>
  </si>
  <si>
    <t>Sektor Produktif</t>
  </si>
  <si>
    <t>Payment Gateway</t>
  </si>
  <si>
    <t>1. faspay
2. finpay</t>
  </si>
  <si>
    <t>Sektor Produktif menurut Klasifikasi Baku Lapangan Usaha Indonesia (KBLI)</t>
  </si>
  <si>
    <t>a. Pertanian, Perburuan dan Kehutanan (dalam Rp)</t>
  </si>
  <si>
    <t>b. Perikanan (dalam Rp)</t>
  </si>
  <si>
    <t>c. Pertambangan dan Penggalian (dalam Rp)</t>
  </si>
  <si>
    <t>d. Industri Pengolahan (dalam Rp)</t>
  </si>
  <si>
    <t>e. Listrik, Gas, dan Air (dalam Rp)</t>
  </si>
  <si>
    <t>f. Konstruksi (dalam Rp)</t>
  </si>
  <si>
    <t>g. Perdagangan Besar dan Eceran (dalam Rp)</t>
  </si>
  <si>
    <t>h. Penyediaan Akomodasi dan Penyediaan Makan Minum (dalam Rp)</t>
  </si>
  <si>
    <t>i. Transportasi, Pergudangan, dan Komunikasi (dalam Rp)</t>
  </si>
  <si>
    <t>j. Perantara Keuangan (dalam Rp)</t>
  </si>
  <si>
    <t>k. Real Estate, Usaha Persewaan, dan Jasa Perusahaan (dalam Rp)</t>
  </si>
  <si>
    <t>l. Administrasi Pemerintahan, Pertahanan, dan Jaminan Sosial Wajib (dalam Rp)</t>
  </si>
  <si>
    <t>n. Jasa Kesehatan dan Kegiatan Sosial (dalam Rp)</t>
  </si>
  <si>
    <t>o. Kegiatan Organisasi Yang Tidak Diklasifikasi Ditempat Lain (dalam Rp)</t>
  </si>
  <si>
    <t>p. Jasa Perorangan yang Melayani Rumah Tangga (dalam Rp)</t>
  </si>
  <si>
    <t>q. Badan Internasional dan Badan Ekstra Internasional Lainnya (dalam Rp)</t>
  </si>
  <si>
    <t>r. Kegiatan yang Belum Jelas Batasannya (dalam Rp)</t>
  </si>
  <si>
    <t>s. Sektor Ekonomi Bukan Lapangan Usaha (dalam Rp)</t>
  </si>
  <si>
    <t>t. Rumah Tangga (dalam Rp)</t>
  </si>
  <si>
    <t>u. Bukan Lapangan Usaha Lainnya (dalam Rp)</t>
  </si>
  <si>
    <t>E-Wallet</t>
  </si>
  <si>
    <t>1.Doku
2.BNI</t>
  </si>
  <si>
    <t xml:space="preserve">    c. Luar Negeri</t>
  </si>
  <si>
    <t>Keterangan</t>
  </si>
  <si>
    <t>Status</t>
  </si>
  <si>
    <t>Jumlah Unique Lender dibandingkan Jumlah Lender Lending Account</t>
  </si>
  <si>
    <t>Jumlah Unique Borrower dibandingkan Jumlah Borrower Credit Account</t>
  </si>
  <si>
    <t>Total Outstanding</t>
  </si>
  <si>
    <t>Saldo pada Escrow</t>
  </si>
  <si>
    <t>Biaya Modal Borrower</t>
  </si>
  <si>
    <t>Manfaat Ekonomi Lender</t>
  </si>
  <si>
    <t>Desember 2017</t>
  </si>
  <si>
    <t>Jangka Waktu Pinjaman</t>
  </si>
  <si>
    <t>Unique Lender</t>
  </si>
  <si>
    <t>Unique Borrower</t>
  </si>
  <si>
    <t>Lender Lending Account</t>
  </si>
  <si>
    <t>Borrower Credit Account</t>
  </si>
  <si>
    <t>Checksum Laporan</t>
  </si>
  <si>
    <t>Jangka Waktu Pinjaman Didanai</t>
  </si>
  <si>
    <t>Penyaluran Pinjaman kepada Sektor Produktif</t>
  </si>
  <si>
    <t>Biaya Collection</t>
  </si>
  <si>
    <t>Nilai Pinjaman disalurkan kepada Borrower</t>
  </si>
  <si>
    <t>Laporan Keuangan</t>
  </si>
  <si>
    <t>Bagian</t>
  </si>
  <si>
    <t>Disclaimer:</t>
  </si>
  <si>
    <t>C63 &lt;= C157
D63 &lt;= D157</t>
  </si>
  <si>
    <t>C109 &lt;= C203
D109 &lt;= D203</t>
  </si>
  <si>
    <t>WAJIB DIISI</t>
  </si>
  <si>
    <t>ASET = LIABILITY + EQUITY
LABA/RUGI = PENDAPATAN - BEBAN</t>
  </si>
  <si>
    <t>20. Sulawesi Selatan</t>
  </si>
  <si>
    <t>C63 = C26+C33+C62 = SUM(C64:C66)
D63 = D26+D33+D62 = SUM(D64:D66)
RINCIAN UMUR WAJIB DIISI</t>
  </si>
  <si>
    <t>C109 = C73+C80 = SUM(C110:C112)
D109 = D73+D80 = SUM(D110:D112)
RINCIAN UMUR WAJIB DIISI</t>
  </si>
  <si>
    <t>C157 = C120+C127+C156 = SUM(C158:C160)
D157 = D120+D127+D156 = SUM(D158:D160)
RINCIAN UMUR WAJIB DIISI</t>
  </si>
  <si>
    <t>C203 = C167+C174 = SUM(C204:C206)
D203 = D167+D174 = SUM(D204:D206)
RINCIAN UMUR WAJIB DIISI</t>
  </si>
  <si>
    <t>WAJIB DIISI, NILAI DEFAULT TIDAK DITERIMA (00 HARI 00 JAM 00 MENIT). APABILA DI BAWAH 1 MENIT, SILAHKAN DIBULATKAN MENJADI 1 MENIT</t>
  </si>
  <si>
    <t xml:space="preserve">    1) Akumulasi Jumlah Institusi Pemerintah Lender (satuan entitas)</t>
  </si>
  <si>
    <r>
      <t xml:space="preserve">Status bernilai selain "OK" harus menambahkan comment untuk setiap perbedaan. Status bernilai selain "OK" tanpa comment, maka Penyelenggara </t>
    </r>
    <r>
      <rPr>
        <b/>
        <sz val="10"/>
        <color rgb="FFFF0000"/>
        <rFont val="Arial"/>
        <family val="2"/>
      </rPr>
      <t>dianggap belum mengumpulkan laporan bulanan</t>
    </r>
  </si>
  <si>
    <t>Pinjaman Lancar (s.d. 30 hari)</t>
  </si>
  <si>
    <t>Pinjaman Tidak Lancar (30 hari s.d. 90 hari)</t>
  </si>
  <si>
    <t>Pinjaman Macet (&gt;90 hari)</t>
  </si>
  <si>
    <t>Kategori Kualitas Pinjaman (dalam Rp)</t>
  </si>
  <si>
    <t xml:space="preserve">    a. Jawa</t>
  </si>
  <si>
    <t xml:space="preserve">    b. Luar Jawa</t>
  </si>
  <si>
    <r>
      <t xml:space="preserve">SILAHKAN MENGISI NOMINAL PINJAMAN BERDASARKAN KUALITAS PADA </t>
    </r>
    <r>
      <rPr>
        <b/>
        <sz val="10"/>
        <color rgb="FF000000"/>
        <rFont val="Arial"/>
        <family val="2"/>
      </rPr>
      <t>FORM 2</t>
    </r>
  </si>
  <si>
    <t>C357 &lt;= C358
D357 &lt;= D358</t>
  </si>
  <si>
    <t>C351 &lt;= C352
D351 &lt;= D352</t>
  </si>
  <si>
    <t>C345 &lt;= C346
D345 &lt;= D346</t>
  </si>
  <si>
    <t>C417 &lt;= C416
D417 &lt;= D416
JUMLAH PENGAJUAN PERMOHONAN PINJAMAN HARUS DIISI</t>
  </si>
  <si>
    <t>Perorangan</t>
  </si>
  <si>
    <t>Borrower</t>
  </si>
  <si>
    <t>D</t>
  </si>
  <si>
    <t>C</t>
  </si>
  <si>
    <t>B</t>
  </si>
  <si>
    <t>A</t>
  </si>
  <si>
    <t>Luar Negeri</t>
  </si>
  <si>
    <t>Dalam Negeri</t>
  </si>
  <si>
    <t>Perusahaan Pembiayaan</t>
  </si>
  <si>
    <t>Lender</t>
  </si>
  <si>
    <t>Nilai Nominal</t>
  </si>
  <si>
    <t>Jumlah Unique Account</t>
  </si>
  <si>
    <t>Deskripsi</t>
  </si>
  <si>
    <t>:</t>
  </si>
  <si>
    <t>Nilai Outstanding</t>
  </si>
  <si>
    <t>TKB 90</t>
  </si>
  <si>
    <t>Tanggal Berizin</t>
  </si>
  <si>
    <t>Tanggal Terdaftar</t>
  </si>
  <si>
    <t>Nama Perusahaan</t>
  </si>
  <si>
    <t>Detil Oustanding Penyelenggara</t>
  </si>
  <si>
    <t>Akumulasi Jumlah Pinjaman yang telah diberikan dari Lender</t>
  </si>
  <si>
    <t>Akumulasi Jumlah Pinjaman yang telah diberikan kepada Borrower</t>
  </si>
  <si>
    <t xml:space="preserve">    d. Akumulasi Jumlah Akun Borrower Berdasarkan Usia (Bagi Credit Account dari Borrower perseorangan)</t>
  </si>
  <si>
    <t xml:space="preserve">    d. Usia Borrower Perseorangan yang masuk dalam kategori pinjaman Tidak Lancar</t>
  </si>
  <si>
    <t xml:space="preserve">    d. Usia Borrower Perseorangan yang masuk dalam kategori pinjaman Lancar</t>
  </si>
  <si>
    <t xml:space="preserve">    d. Usia Borrower Perseorangan yang masuk dalam kategori pinjaman Macet</t>
  </si>
  <si>
    <t>Detil Outstanding bagian Lender</t>
  </si>
  <si>
    <t>Detil Outstanding bagian Borrower</t>
  </si>
  <si>
    <t>DATA AKUMULASI JUMLAH PINJAMAN YANG TELAH DIBERIKAN OLEH LENDER WAJIB DIISI</t>
  </si>
  <si>
    <t>DATA AKUMULASI JUMLAH PINJAMAN YANG TELAH DIBERIKAN KEPADA BORROWER WAJIB DIISI</t>
  </si>
  <si>
    <t>WAJIB DIISI NILAI NOMINAL DARI POKOK PINJAMAN YANG MASIH BERJALAN</t>
  </si>
  <si>
    <t>WAJIB DIISI SALDO PADA SELURUH REKENING ESCROW PENYELENGGARA DI BANK</t>
  </si>
  <si>
    <t>m. Jasa Pendidikan (dalam Rp)</t>
  </si>
  <si>
    <t>D47=D11+D18, SUM(D48:D49)=SUM(D52:D55)
E47=E11+E18, SUM(E48:E49)=SUM(E52:E55)</t>
  </si>
  <si>
    <t>D94=D58+D65, SUM(D95:D96)=SUM(D99:D102)
E94=E58+E65, SUM(E95:E96)=SUM(E99:E102)</t>
  </si>
  <si>
    <t>D141=D105+D112, SUM(D142:D143)=SUM(D146:D149)
E141=E105+E112, SUM(E142:E143)=SUM(E146:E149)</t>
  </si>
  <si>
    <t>NILAI NOMINAL OUTSTANDING PINJAMAN BAGIAN LENDER HARUS BERWARNA HIJAU</t>
  </si>
  <si>
    <t>NILAI NOMINAL OUTSTANDING PINJAMAN BAGIAN BORROWER HARUS BERWARNA HIJAU</t>
  </si>
  <si>
    <t xml:space="preserve">    d. Akumulasi Jumlah Unique Borrower  Berdasarkan Usia (Bagi Unique Borrower Perseorangan)</t>
  </si>
  <si>
    <t xml:space="preserve">Perorangan </t>
  </si>
  <si>
    <t>BPD</t>
  </si>
  <si>
    <t>BPR</t>
  </si>
  <si>
    <t>Perusahaan Modal Ventura</t>
  </si>
  <si>
    <t>E</t>
  </si>
  <si>
    <t>Perusahaan Perasuransian</t>
  </si>
  <si>
    <t>Perusahaan Dana Pensiun</t>
  </si>
  <si>
    <t>Lembaga Keuangan Mikro</t>
  </si>
  <si>
    <t>LJKNB Lainnya</t>
  </si>
  <si>
    <t>Institusi - Perbankan</t>
  </si>
  <si>
    <t>Institusi - Industri Keuangan Non-Bank (IKNB)</t>
  </si>
  <si>
    <t>Institusi - Koperasi</t>
  </si>
  <si>
    <t>Institusi - Badan Hukum Lainnya</t>
  </si>
  <si>
    <t>Institusi (Badan Hukum)</t>
  </si>
  <si>
    <t>Bank Umum (tidak termasuk BPD)</t>
  </si>
  <si>
    <t>Juni 2019</t>
  </si>
  <si>
    <t xml:space="preserve"> Sejak Perusahaan didirikan sampai dengan akhir Bulan Juni 2019</t>
  </si>
  <si>
    <t>Sepanjang Bulan Juni 2019</t>
  </si>
  <si>
    <t xml:space="preserve">  Sejak Perusahaan didirikan sampai dengan akhir Bulan Juni 2019</t>
  </si>
  <si>
    <t>Total Outstanding Loan per 31 Juni 2019 (dalam Rp)</t>
  </si>
  <si>
    <t>Saldo Dana Pada Escrow Account per 31 Juni 2019 (dalam Rp)</t>
  </si>
  <si>
    <t>Bulan Juni 2019</t>
  </si>
  <si>
    <t>Perhatian: 
1. Tata cara pengisian wajib mengikuti petunjuk yang dapat dilihat pada kolom Contoh Pengisian (kolom F dan G) atau keterangan pada fitur "comment" di setiap elemen data.
2. Pengisian data setiap Penyelenggara dilakukan pada kolom D dan E. 
3. Setiap data yang diberikan dianggap data yang telah valid dan dapat dipertanggungjawabkan.
4. Pengisian harus sesuai dengan template ini dan tidak diperkenankan membuat template baru.</t>
  </si>
  <si>
    <t>Jumlah Unique Borrower yang masih memiliki pinjaman Outstanding hingga akhir bulan Juni 2019</t>
  </si>
  <si>
    <t>Nilai Nominal Pinjaman Outstanding hingga akhir bulan Juni 2019</t>
  </si>
  <si>
    <t>Perhatian: 
1. Tata cara pengisian wajib mengikuti petunjuk yang dapat dilihat pada kolom Contoh Pengisian (kolom F dn G) atau keterangan pada fitur "comment" di setiap elemen data.
2. Pengisian data setiap Penyelenggara dilakukan pada kolom D dan E. 
3. Setiap data yang diberikan dianggap data yang telah valid dan dapat dipertanggungjawabkan.
4. Pengisian harus sesuai dengan template ini dan tidak diperkenankan membuat template baru.</t>
  </si>
  <si>
    <t>00 hari 00 jam 01 menit</t>
  </si>
  <si>
    <t>00 hari 04 jam 33 menit</t>
  </si>
  <si>
    <t>34 hari 23 jam 00 menit</t>
  </si>
  <si>
    <t>TCC</t>
  </si>
  <si>
    <t>Freddy</t>
  </si>
  <si>
    <t>GUO_YH</t>
  </si>
  <si>
    <t>PT Glotech</t>
  </si>
  <si>
    <t>Sung Suprapto</t>
  </si>
  <si>
    <t>Muchsin</t>
  </si>
  <si>
    <t>Elegant</t>
  </si>
  <si>
    <t>PT_GSI</t>
  </si>
  <si>
    <t>GUO_WIN</t>
  </si>
  <si>
    <t>Lam</t>
  </si>
  <si>
    <t>Budi SK</t>
  </si>
  <si>
    <t>Chen Zhan</t>
  </si>
  <si>
    <t>Wira Kusuma</t>
  </si>
  <si>
    <t>00 hari 00 jam 06 menit</t>
  </si>
  <si>
    <t>00 hari 11 jam 38 menit</t>
  </si>
  <si>
    <t>PT GSI</t>
  </si>
  <si>
    <t>00 hari 12 jam 09 menit</t>
  </si>
  <si>
    <t>06 hari 11 jam 39 menit</t>
  </si>
  <si>
    <t>03 hari 09 jam 23 menit</t>
  </si>
  <si>
    <t>01 hari 00 jam 06 menit</t>
  </si>
  <si>
    <t>00 hari 16 jam 45 menit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</si>
</sst>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_-&quot;Rp&quot;* #,##0_-;\-&quot;Rp&quot;* #,##0_-;_-&quot;Rp&quot;* &quot;-&quot;_-;_-@_-"/>
    <numFmt numFmtId="165" formatCode="m/d/yyyy\ h:mm:ss"/>
    <numFmt numFmtId="166" formatCode="_(* #,##0_);_(* \(#,##0\);_(* \-_);_(@_)"/>
    <numFmt numFmtId="167" formatCode="_(* #,##0_);_(* \(#,##0\);_(* &quot;-&quot;??_);_(@_)"/>
    <numFmt numFmtId="168" formatCode="_-[$Rp-421]* #,##0_-;\-[$Rp-421]* #,##0_-;_-[$Rp-421]* &quot;-&quot;_-;_-@_-"/>
    <numFmt numFmtId="169" formatCode="_-[$Rp-3809]* #,##0_-;\-[$Rp-3809]* #,##0_-;_-[$Rp-3809]* &quot;-&quot;_-;_-@_-"/>
    <numFmt numFmtId="170" formatCode="[$-409]d/mmm/yy;@"/>
    <numFmt numFmtId="171" formatCode="_(* #,##0.0_);_(* \(#,##0.0\);_(* &quot;-&quot;?_);_(@_)"/>
  </numFmts>
  <fonts count="28">
    <font>
      <sz val="10"/>
      <color rgb="FF000000"/>
      <name val="Arial"/>
    </font>
    <font>
      <sz val="11"/>
      <color theme="1"/>
      <name val="Calibri"/>
      <family val="2"/>
      <scheme val="minor"/>
    </font>
    <font>
      <sz val="10"/>
      <name val="Arial"/>
      <family val="2"/>
    </font>
    <font>
      <u/>
      <sz val="10"/>
      <color rgb="FF0000FF"/>
      <name val="Arial"/>
      <family val="2"/>
    </font>
    <font>
      <sz val="10"/>
      <color rgb="FF000000"/>
      <name val="Arial"/>
      <family val="2"/>
    </font>
    <font>
      <b/>
      <sz val="10"/>
      <color rgb="FF000000"/>
      <name val="Arial"/>
      <family val="2"/>
    </font>
    <font>
      <sz val="10"/>
      <color rgb="FF000000"/>
      <name val="Arial"/>
      <family val="2"/>
    </font>
    <font>
      <u/>
      <sz val="10"/>
      <color theme="10"/>
      <name val="Arial"/>
      <family val="2"/>
    </font>
    <font>
      <sz val="11"/>
      <color theme="1"/>
      <name val="Calibri"/>
      <family val="2"/>
      <scheme val="minor"/>
    </font>
    <font>
      <sz val="10"/>
      <color rgb="FF000000"/>
      <name val="Arial"/>
      <family val="2"/>
      <charset val="1"/>
    </font>
    <font>
      <b/>
      <sz val="9"/>
      <color indexed="81"/>
      <name val="Tahoma"/>
      <family val="2"/>
    </font>
    <font>
      <b/>
      <sz val="12"/>
      <color rgb="FF000000"/>
      <name val="Arial"/>
      <family val="2"/>
    </font>
    <font>
      <sz val="9"/>
      <color indexed="81"/>
      <name val="Tahoma"/>
      <family val="2"/>
    </font>
    <font>
      <sz val="10"/>
      <color rgb="FFFF0000"/>
      <name val="Arial"/>
      <family val="2"/>
    </font>
    <font>
      <sz val="10"/>
      <color theme="1"/>
      <name val="Arial"/>
      <family val="2"/>
    </font>
    <font>
      <i/>
      <sz val="10"/>
      <color rgb="FF000000"/>
      <name val="Arial"/>
      <family val="2"/>
    </font>
    <font>
      <b/>
      <sz val="10"/>
      <color theme="0"/>
      <name val="Arial"/>
      <family val="2"/>
    </font>
    <font>
      <sz val="10"/>
      <color theme="0"/>
      <name val="Arial"/>
      <family val="2"/>
    </font>
    <font>
      <i/>
      <sz val="10"/>
      <color theme="0"/>
      <name val="Arial"/>
      <family val="2"/>
    </font>
    <font>
      <i/>
      <sz val="9"/>
      <color indexed="81"/>
      <name val="Tahoma"/>
      <family val="2"/>
    </font>
    <font>
      <b/>
      <i/>
      <sz val="10"/>
      <color theme="0"/>
      <name val="Arial"/>
      <family val="2"/>
    </font>
    <font>
      <b/>
      <sz val="10"/>
      <name val="Arial"/>
      <family val="2"/>
    </font>
    <font>
      <sz val="10"/>
      <color rgb="FF000000"/>
      <name val="Arial"/>
      <family val="2"/>
    </font>
    <font>
      <b/>
      <sz val="10"/>
      <color rgb="FFFF0000"/>
      <name val="Arial"/>
      <family val="2"/>
    </font>
    <font>
      <sz val="11"/>
      <color theme="1"/>
      <name val="Bookman Old Style"/>
      <family val="1"/>
    </font>
    <font>
      <b/>
      <sz val="11"/>
      <color theme="1"/>
      <name val="Bookman Old Style"/>
      <family val="1"/>
    </font>
    <font>
      <b/>
      <sz val="11"/>
      <color theme="0"/>
      <name val="Bookman Old Style"/>
      <family val="1"/>
    </font>
    <font>
      <sz val="9"/>
      <name val="宋体"/>
      <family val="3"/>
      <charset val="134"/>
    </font>
  </fonts>
  <fills count="14">
    <fill>
      <patternFill patternType="none"/>
    </fill>
    <fill>
      <patternFill patternType="gray125"/>
    </fill>
    <fill>
      <patternFill patternType="solid">
        <fgColor theme="0" tint="-0.249977111117893"/>
        <bgColor indexed="64"/>
      </patternFill>
    </fill>
    <fill>
      <patternFill patternType="solid">
        <fgColor rgb="FF800000"/>
        <bgColor indexed="64"/>
      </patternFill>
    </fill>
    <fill>
      <patternFill patternType="solid">
        <fgColor theme="7" tint="-0.499984740745262"/>
        <bgColor indexed="64"/>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2CC"/>
        <bgColor indexed="64"/>
      </patternFill>
    </fill>
    <fill>
      <patternFill patternType="solid">
        <fgColor rgb="FF960000"/>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diagonal/>
    </border>
    <border>
      <left/>
      <right/>
      <top style="thin">
        <color indexed="64"/>
      </top>
      <bottom/>
      <diagonal/>
    </border>
  </borders>
  <cellStyleXfs count="12">
    <xf numFmtId="0" fontId="0" fillId="0" borderId="0"/>
    <xf numFmtId="41" fontId="4" fillId="0" borderId="0" applyFont="0" applyFill="0" applyBorder="0" applyAlignment="0" applyProtection="0"/>
    <xf numFmtId="41" fontId="6" fillId="0" borderId="0" applyFont="0" applyFill="0" applyBorder="0" applyAlignment="0" applyProtection="0"/>
    <xf numFmtId="0" fontId="8" fillId="0" borderId="0"/>
    <xf numFmtId="43" fontId="8" fillId="0" borderId="0" applyFont="0" applyFill="0" applyBorder="0" applyAlignment="0" applyProtection="0"/>
    <xf numFmtId="0" fontId="7" fillId="0" borderId="0" applyNumberFormat="0" applyFill="0" applyBorder="0" applyAlignment="0" applyProtection="0"/>
    <xf numFmtId="0" fontId="9" fillId="0" borderId="0"/>
    <xf numFmtId="166" fontId="9" fillId="0" borderId="0" applyBorder="0" applyProtection="0"/>
    <xf numFmtId="9" fontId="6" fillId="0" borderId="0" applyFont="0" applyFill="0" applyBorder="0" applyAlignment="0" applyProtection="0"/>
    <xf numFmtId="43" fontId="22" fillId="0" borderId="0" applyFont="0" applyFill="0" applyBorder="0" applyAlignment="0" applyProtection="0"/>
    <xf numFmtId="0" fontId="1" fillId="0" borderId="0"/>
    <xf numFmtId="9" fontId="1" fillId="0" borderId="0" applyFont="0" applyFill="0" applyBorder="0" applyAlignment="0" applyProtection="0"/>
  </cellStyleXfs>
  <cellXfs count="304">
    <xf numFmtId="0" fontId="0" fillId="0" borderId="0" xfId="0"/>
    <xf numFmtId="0" fontId="0" fillId="0" borderId="1" xfId="0" applyBorder="1"/>
    <xf numFmtId="0" fontId="0" fillId="0" borderId="1" xfId="0" applyBorder="1" applyAlignment="1">
      <alignment horizontal="center" vertical="center"/>
    </xf>
    <xf numFmtId="0" fontId="4" fillId="0" borderId="1" xfId="0" applyFont="1" applyBorder="1" applyAlignment="1">
      <alignment vertical="center" wrapText="1"/>
    </xf>
    <xf numFmtId="41" fontId="0" fillId="0" borderId="1" xfId="1" applyFont="1" applyBorder="1"/>
    <xf numFmtId="0" fontId="0" fillId="5" borderId="1" xfId="0" applyFill="1" applyBorder="1" applyAlignment="1">
      <alignment horizontal="center" vertical="center"/>
    </xf>
    <xf numFmtId="0" fontId="0" fillId="5" borderId="0" xfId="0" applyFill="1"/>
    <xf numFmtId="0" fontId="4" fillId="5" borderId="1" xfId="0" applyFont="1" applyFill="1" applyBorder="1" applyAlignment="1">
      <alignment vertical="center" wrapText="1"/>
    </xf>
    <xf numFmtId="0" fontId="0" fillId="8" borderId="0" xfId="0" applyFill="1"/>
    <xf numFmtId="0" fontId="3" fillId="5"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xf numFmtId="0" fontId="0" fillId="5" borderId="1" xfId="0" applyFill="1" applyBorder="1"/>
    <xf numFmtId="0" fontId="4" fillId="5" borderId="1" xfId="0" applyFont="1" applyFill="1" applyBorder="1"/>
    <xf numFmtId="41" fontId="0" fillId="5" borderId="1" xfId="1" applyFont="1" applyFill="1" applyBorder="1"/>
    <xf numFmtId="10" fontId="0" fillId="0" borderId="1" xfId="8" applyNumberFormat="1" applyFont="1" applyBorder="1"/>
    <xf numFmtId="0" fontId="5" fillId="10" borderId="1" xfId="0" applyFont="1" applyFill="1" applyBorder="1" applyAlignment="1">
      <alignment horizontal="center"/>
    </xf>
    <xf numFmtId="0" fontId="14" fillId="0" borderId="1" xfId="5" applyFont="1" applyBorder="1" applyProtection="1">
      <protection locked="0"/>
    </xf>
    <xf numFmtId="0" fontId="14" fillId="0" borderId="1" xfId="0" applyFont="1" applyBorder="1" applyProtection="1">
      <protection locked="0"/>
    </xf>
    <xf numFmtId="41" fontId="2" fillId="0" borderId="1" xfId="1" applyFont="1" applyBorder="1" applyProtection="1">
      <protection locked="0"/>
    </xf>
    <xf numFmtId="41" fontId="0" fillId="0" borderId="1" xfId="0" applyNumberFormat="1" applyBorder="1" applyProtection="1">
      <protection locked="0"/>
    </xf>
    <xf numFmtId="10" fontId="2" fillId="0" borderId="1" xfId="8" applyNumberFormat="1" applyFont="1" applyBorder="1" applyProtection="1">
      <protection locked="0"/>
    </xf>
    <xf numFmtId="1" fontId="2" fillId="0" borderId="1" xfId="8" applyNumberFormat="1" applyFont="1" applyBorder="1" applyProtection="1">
      <protection locked="0"/>
    </xf>
    <xf numFmtId="1" fontId="2" fillId="0" borderId="1" xfId="8" applyNumberFormat="1" applyFont="1" applyBorder="1" applyAlignment="1" applyProtection="1">
      <alignment horizontal="right"/>
      <protection locked="0"/>
    </xf>
    <xf numFmtId="10" fontId="0" fillId="0" borderId="1" xfId="0" applyNumberFormat="1" applyBorder="1" applyProtection="1">
      <protection locked="0"/>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right" vertical="top"/>
    </xf>
    <xf numFmtId="0" fontId="0" fillId="0" borderId="1" xfId="0" applyBorder="1" applyAlignment="1">
      <alignment horizontal="center" vertical="top"/>
    </xf>
    <xf numFmtId="0" fontId="4" fillId="0" borderId="1" xfId="0" applyFont="1" applyBorder="1" applyAlignment="1">
      <alignment horizontal="center" vertical="top"/>
    </xf>
    <xf numFmtId="0" fontId="4" fillId="0" borderId="1" xfId="0" applyFont="1" applyBorder="1" applyAlignment="1">
      <alignment wrapText="1"/>
    </xf>
    <xf numFmtId="41" fontId="21" fillId="5" borderId="1" xfId="1" applyFont="1" applyFill="1" applyBorder="1"/>
    <xf numFmtId="41" fontId="2" fillId="9" borderId="1" xfId="1" applyFont="1" applyFill="1" applyBorder="1"/>
    <xf numFmtId="41" fontId="21" fillId="6" borderId="1" xfId="1" applyFont="1" applyFill="1" applyBorder="1"/>
    <xf numFmtId="41" fontId="2" fillId="0" borderId="1" xfId="1" applyFont="1" applyBorder="1"/>
    <xf numFmtId="10" fontId="2" fillId="0" borderId="1" xfId="8" applyNumberFormat="1" applyFont="1" applyBorder="1"/>
    <xf numFmtId="168" fontId="4" fillId="0" borderId="8" xfId="0" applyNumberFormat="1" applyFont="1" applyBorder="1" applyProtection="1">
      <protection locked="0"/>
    </xf>
    <xf numFmtId="168" fontId="0" fillId="0" borderId="8" xfId="0" applyNumberFormat="1" applyBorder="1" applyProtection="1">
      <protection locked="0"/>
    </xf>
    <xf numFmtId="168" fontId="4" fillId="0" borderId="8" xfId="0" applyNumberFormat="1" applyFont="1" applyBorder="1"/>
    <xf numFmtId="0" fontId="16" fillId="3" borderId="1" xfId="0" applyFont="1" applyFill="1" applyBorder="1" applyAlignment="1">
      <alignment horizontal="center" vertical="center"/>
    </xf>
    <xf numFmtId="0" fontId="20" fillId="3" borderId="1" xfId="0" applyFont="1" applyFill="1" applyBorder="1" applyAlignment="1">
      <alignment horizontal="center" vertical="center" wrapText="1"/>
    </xf>
    <xf numFmtId="0" fontId="0" fillId="0" borderId="1" xfId="0" applyBorder="1" applyAlignment="1">
      <alignment vertical="center" wrapText="1"/>
    </xf>
    <xf numFmtId="0" fontId="15" fillId="0" borderId="1" xfId="0" applyFont="1" applyBorder="1" applyAlignment="1">
      <alignmen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wrapText="1"/>
    </xf>
    <xf numFmtId="0" fontId="4" fillId="0" borderId="0" xfId="0" applyFont="1" applyAlignment="1">
      <alignment horizontal="left" vertical="center" wrapText="1"/>
    </xf>
    <xf numFmtId="0" fontId="4" fillId="7" borderId="1" xfId="0" applyFont="1" applyFill="1" applyBorder="1" applyAlignment="1">
      <alignment vertical="center" wrapText="1"/>
    </xf>
    <xf numFmtId="0" fontId="5" fillId="5" borderId="1" xfId="0" applyFont="1" applyFill="1" applyBorder="1" applyAlignment="1">
      <alignment vertical="center" wrapText="1"/>
    </xf>
    <xf numFmtId="0" fontId="0" fillId="0" borderId="1" xfId="0" applyBorder="1" applyAlignment="1">
      <alignment horizontal="left" vertical="center" wrapText="1" indent="3"/>
    </xf>
    <xf numFmtId="0" fontId="4" fillId="0" borderId="0" xfId="0" applyFont="1" applyAlignment="1">
      <alignment vertical="center"/>
    </xf>
    <xf numFmtId="0" fontId="0" fillId="9" borderId="1" xfId="0" applyFill="1" applyBorder="1" applyAlignment="1">
      <alignment vertical="center" wrapText="1"/>
    </xf>
    <xf numFmtId="0" fontId="4" fillId="5" borderId="1" xfId="0" quotePrefix="1" applyFont="1" applyFill="1" applyBorder="1" applyAlignment="1">
      <alignment vertical="center" wrapText="1"/>
    </xf>
    <xf numFmtId="0" fontId="4" fillId="0" borderId="1" xfId="0" quotePrefix="1" applyFont="1" applyBorder="1" applyAlignment="1">
      <alignment vertical="center" wrapText="1"/>
    </xf>
    <xf numFmtId="0" fontId="5" fillId="5" borderId="1" xfId="0" applyFont="1" applyFill="1" applyBorder="1" applyAlignment="1">
      <alignment horizontal="center" vertical="center"/>
    </xf>
    <xf numFmtId="0" fontId="0" fillId="6" borderId="1" xfId="0" applyFill="1" applyBorder="1" applyAlignment="1">
      <alignment horizontal="center" vertical="center"/>
    </xf>
    <xf numFmtId="0" fontId="5" fillId="6" borderId="1" xfId="0" applyFont="1" applyFill="1" applyBorder="1" applyAlignment="1">
      <alignment vertical="center" wrapText="1"/>
    </xf>
    <xf numFmtId="0" fontId="0" fillId="8" borderId="1" xfId="0" applyFill="1" applyBorder="1" applyAlignment="1">
      <alignment horizontal="center" vertical="center"/>
    </xf>
    <xf numFmtId="0" fontId="4" fillId="8"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6" xfId="0" applyFont="1" applyBorder="1" applyAlignment="1">
      <alignment vertical="center" wrapText="1"/>
    </xf>
    <xf numFmtId="0" fontId="4" fillId="5" borderId="10" xfId="0" applyFont="1" applyFill="1" applyBorder="1" applyAlignment="1">
      <alignment vertical="center" wrapText="1"/>
    </xf>
    <xf numFmtId="0" fontId="4" fillId="0" borderId="1" xfId="0" applyFont="1" applyBorder="1" applyAlignment="1">
      <alignment horizontal="center" vertical="center"/>
    </xf>
    <xf numFmtId="0" fontId="14" fillId="0" borderId="1" xfId="0" applyFont="1" applyBorder="1" applyAlignment="1">
      <alignment wrapText="1"/>
    </xf>
    <xf numFmtId="0" fontId="14" fillId="0" borderId="1" xfId="0" applyFont="1" applyBorder="1" applyAlignment="1">
      <alignment horizontal="left" wrapText="1"/>
    </xf>
    <xf numFmtId="0" fontId="0" fillId="0" borderId="1" xfId="0" applyBorder="1" applyAlignment="1">
      <alignment vertical="top"/>
    </xf>
    <xf numFmtId="0" fontId="0" fillId="0" borderId="1" xfId="0" applyBorder="1" applyAlignment="1">
      <alignment vertical="center"/>
    </xf>
    <xf numFmtId="0" fontId="4" fillId="0" borderId="1" xfId="0" applyFont="1" applyBorder="1" applyAlignment="1">
      <alignment vertical="center"/>
    </xf>
    <xf numFmtId="0" fontId="14" fillId="0" borderId="1" xfId="5" applyFont="1" applyBorder="1"/>
    <xf numFmtId="0" fontId="14" fillId="0" borderId="1" xfId="0" applyFont="1" applyBorder="1"/>
    <xf numFmtId="41" fontId="2" fillId="7" borderId="1" xfId="1" applyFont="1" applyFill="1" applyBorder="1"/>
    <xf numFmtId="167" fontId="2" fillId="0" borderId="1" xfId="1" applyNumberFormat="1" applyFont="1" applyBorder="1"/>
    <xf numFmtId="167" fontId="2" fillId="5" borderId="1" xfId="1" applyNumberFormat="1" applyFont="1" applyFill="1" applyBorder="1" applyAlignment="1">
      <alignment horizontal="right"/>
    </xf>
    <xf numFmtId="167" fontId="2" fillId="0" borderId="1" xfId="1" applyNumberFormat="1" applyFont="1" applyBorder="1" applyAlignment="1">
      <alignment horizontal="right"/>
    </xf>
    <xf numFmtId="41" fontId="2" fillId="5" borderId="1" xfId="1" applyFont="1" applyFill="1" applyBorder="1"/>
    <xf numFmtId="167" fontId="2" fillId="7" borderId="1" xfId="1" applyNumberFormat="1" applyFont="1" applyFill="1" applyBorder="1" applyAlignment="1">
      <alignment horizontal="right"/>
    </xf>
    <xf numFmtId="41" fontId="2" fillId="8" borderId="1" xfId="2" applyFont="1" applyFill="1" applyBorder="1"/>
    <xf numFmtId="41" fontId="2" fillId="2" borderId="1" xfId="2" applyFont="1" applyFill="1" applyBorder="1"/>
    <xf numFmtId="1" fontId="2" fillId="0" borderId="1" xfId="8" applyNumberFormat="1" applyFont="1" applyBorder="1"/>
    <xf numFmtId="1" fontId="2" fillId="2" borderId="1" xfId="2" applyNumberFormat="1" applyFont="1" applyFill="1" applyBorder="1"/>
    <xf numFmtId="1" fontId="2" fillId="0" borderId="1" xfId="8" applyNumberFormat="1" applyFont="1" applyBorder="1" applyAlignment="1">
      <alignment horizontal="right"/>
    </xf>
    <xf numFmtId="10" fontId="0" fillId="5" borderId="1" xfId="0" applyNumberFormat="1" applyFill="1" applyBorder="1"/>
    <xf numFmtId="10" fontId="0" fillId="0" borderId="1" xfId="0" applyNumberFormat="1" applyBorder="1"/>
    <xf numFmtId="0" fontId="4" fillId="0" borderId="1" xfId="0" applyFont="1" applyBorder="1" applyAlignment="1">
      <alignment horizontal="left" vertical="center" wrapText="1" indent="3"/>
    </xf>
    <xf numFmtId="10" fontId="4" fillId="0" borderId="1" xfId="0" applyNumberFormat="1" applyFont="1" applyBorder="1"/>
    <xf numFmtId="0" fontId="0" fillId="0" borderId="12" xfId="0" applyBorder="1" applyAlignment="1">
      <alignment horizontal="center" vertical="center"/>
    </xf>
    <xf numFmtId="0" fontId="0" fillId="0" borderId="12" xfId="0" applyBorder="1" applyAlignment="1">
      <alignment vertical="top"/>
    </xf>
    <xf numFmtId="41" fontId="0" fillId="0" borderId="1" xfId="1" applyFont="1" applyBorder="1" applyProtection="1">
      <protection locked="0"/>
    </xf>
    <xf numFmtId="10" fontId="0" fillId="0" borderId="1" xfId="8" applyNumberFormat="1" applyFont="1" applyBorder="1" applyProtection="1">
      <protection locked="0"/>
    </xf>
    <xf numFmtId="41" fontId="2" fillId="2" borderId="9" xfId="1" applyFont="1" applyFill="1" applyBorder="1"/>
    <xf numFmtId="168" fontId="0" fillId="5" borderId="1" xfId="0" applyNumberFormat="1" applyFill="1" applyBorder="1"/>
    <xf numFmtId="1" fontId="2" fillId="2" borderId="1" xfId="1" applyNumberFormat="1" applyFont="1" applyFill="1" applyBorder="1"/>
    <xf numFmtId="41" fontId="2" fillId="2" borderId="1" xfId="1" applyFont="1" applyFill="1" applyBorder="1"/>
    <xf numFmtId="41" fontId="2" fillId="8" borderId="1" xfId="1" applyFont="1" applyFill="1" applyBorder="1"/>
    <xf numFmtId="0" fontId="16" fillId="3" borderId="1" xfId="0" applyFont="1" applyFill="1" applyBorder="1" applyAlignment="1">
      <alignment vertical="center"/>
    </xf>
    <xf numFmtId="0" fontId="16" fillId="3" borderId="0" xfId="0" applyFont="1" applyFill="1" applyAlignment="1">
      <alignment horizontal="center" vertical="center" wrapText="1"/>
    </xf>
    <xf numFmtId="168" fontId="0" fillId="0" borderId="1" xfId="0" applyNumberFormat="1" applyBorder="1"/>
    <xf numFmtId="0" fontId="0" fillId="11" borderId="1" xfId="0" applyFill="1" applyBorder="1" applyAlignment="1">
      <alignment vertical="center" wrapText="1"/>
    </xf>
    <xf numFmtId="0" fontId="0" fillId="11" borderId="1" xfId="0" applyFill="1" applyBorder="1"/>
    <xf numFmtId="168" fontId="0" fillId="11" borderId="1" xfId="0" applyNumberFormat="1" applyFill="1" applyBorder="1"/>
    <xf numFmtId="168" fontId="0" fillId="0" borderId="1" xfId="0" applyNumberFormat="1" applyBorder="1" applyProtection="1">
      <protection locked="0"/>
    </xf>
    <xf numFmtId="168" fontId="2" fillId="0" borderId="1" xfId="1" applyNumberFormat="1" applyFont="1" applyBorder="1" applyProtection="1">
      <protection locked="0"/>
    </xf>
    <xf numFmtId="37" fontId="0" fillId="0" borderId="1" xfId="9" applyNumberFormat="1" applyFont="1" applyBorder="1" applyProtection="1">
      <protection locked="0"/>
    </xf>
    <xf numFmtId="37" fontId="0" fillId="0" borderId="0" xfId="9" applyNumberFormat="1" applyFont="1" applyProtection="1">
      <protection locked="0"/>
    </xf>
    <xf numFmtId="0" fontId="21" fillId="3" borderId="0" xfId="0" applyFont="1" applyFill="1" applyAlignment="1">
      <alignment horizontal="center" vertical="center" wrapText="1"/>
    </xf>
    <xf numFmtId="167" fontId="0" fillId="0" borderId="7" xfId="9" applyNumberFormat="1" applyFont="1" applyBorder="1" applyAlignment="1" applyProtection="1">
      <alignment horizontal="right"/>
      <protection locked="0"/>
    </xf>
    <xf numFmtId="167" fontId="0" fillId="0" borderId="1" xfId="9" applyNumberFormat="1" applyFont="1" applyBorder="1" applyAlignment="1">
      <alignment horizontal="right"/>
    </xf>
    <xf numFmtId="0" fontId="4" fillId="0" borderId="11" xfId="0" applyFont="1" applyBorder="1" applyAlignment="1">
      <alignment vertical="center" wrapText="1"/>
    </xf>
    <xf numFmtId="0" fontId="4" fillId="0" borderId="7" xfId="0" applyFont="1" applyBorder="1" applyAlignment="1">
      <alignment vertical="center" wrapText="1"/>
    </xf>
    <xf numFmtId="0" fontId="24" fillId="8" borderId="0" xfId="10" applyFont="1" applyFill="1"/>
    <xf numFmtId="0" fontId="24" fillId="5" borderId="5" xfId="10" applyFont="1" applyFill="1" applyBorder="1" applyAlignment="1">
      <alignment vertical="center"/>
    </xf>
    <xf numFmtId="0" fontId="24" fillId="5" borderId="9" xfId="10" applyFont="1" applyFill="1" applyBorder="1" applyAlignment="1">
      <alignment vertical="center"/>
    </xf>
    <xf numFmtId="0" fontId="24" fillId="5" borderId="5" xfId="10" applyFont="1" applyFill="1" applyBorder="1"/>
    <xf numFmtId="0" fontId="24" fillId="5" borderId="13" xfId="10" applyFont="1" applyFill="1" applyBorder="1"/>
    <xf numFmtId="0" fontId="24" fillId="5" borderId="4" xfId="10" applyFont="1" applyFill="1" applyBorder="1"/>
    <xf numFmtId="0" fontId="24" fillId="8" borderId="9" xfId="10" applyFont="1" applyFill="1" applyBorder="1" applyAlignment="1" applyProtection="1">
      <alignment vertical="center"/>
      <protection locked="0"/>
    </xf>
    <xf numFmtId="0" fontId="24" fillId="8" borderId="10" xfId="10" applyFont="1" applyFill="1" applyBorder="1"/>
    <xf numFmtId="0" fontId="24" fillId="8" borderId="1" xfId="10" applyFont="1" applyFill="1" applyBorder="1" applyAlignment="1" applyProtection="1">
      <alignment vertical="center"/>
      <protection locked="0"/>
    </xf>
    <xf numFmtId="0" fontId="24" fillId="8" borderId="0" xfId="10" applyFont="1" applyFill="1" applyBorder="1"/>
    <xf numFmtId="0" fontId="24" fillId="5" borderId="0" xfId="10" applyFont="1" applyFill="1" applyBorder="1"/>
    <xf numFmtId="0" fontId="24" fillId="5" borderId="10" xfId="10" applyFont="1" applyFill="1" applyBorder="1"/>
    <xf numFmtId="0" fontId="24" fillId="5" borderId="12" xfId="10" applyFont="1" applyFill="1" applyBorder="1" applyAlignment="1">
      <alignment vertical="center"/>
    </xf>
    <xf numFmtId="0" fontId="26" fillId="12" borderId="7" xfId="10" applyFont="1" applyFill="1" applyBorder="1" applyAlignment="1">
      <alignment horizontal="center" vertical="center"/>
    </xf>
    <xf numFmtId="0" fontId="26" fillId="12" borderId="1" xfId="10" applyFont="1" applyFill="1" applyBorder="1" applyAlignment="1">
      <alignment horizontal="center" vertical="center"/>
    </xf>
    <xf numFmtId="0" fontId="0" fillId="8" borderId="0" xfId="0" applyFill="1" applyAlignment="1">
      <alignmen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41" fontId="2" fillId="0" borderId="1" xfId="1" applyFont="1" applyBorder="1"/>
    <xf numFmtId="43" fontId="0" fillId="0" borderId="1" xfId="9" applyFont="1" applyBorder="1"/>
    <xf numFmtId="167" fontId="4" fillId="0" borderId="1" xfId="9" applyNumberFormat="1" applyFont="1" applyBorder="1" applyAlignment="1">
      <alignment horizontal="right"/>
    </xf>
    <xf numFmtId="167" fontId="0" fillId="0" borderId="1" xfId="9" applyNumberFormat="1" applyFont="1" applyBorder="1"/>
    <xf numFmtId="0" fontId="0" fillId="8" borderId="0" xfId="0" applyFill="1" applyAlignment="1">
      <alignment vertical="top"/>
    </xf>
    <xf numFmtId="0" fontId="0" fillId="8" borderId="0" xfId="0" applyFill="1" applyAlignment="1">
      <alignment vertical="center"/>
    </xf>
    <xf numFmtId="0" fontId="5" fillId="8" borderId="0" xfId="0" applyFont="1" applyFill="1" applyAlignment="1">
      <alignment horizontal="left"/>
    </xf>
    <xf numFmtId="0" fontId="4" fillId="0" borderId="1" xfId="0" applyFont="1" applyBorder="1" applyAlignment="1">
      <alignment horizontal="left" vertical="top" wrapText="1"/>
    </xf>
    <xf numFmtId="0" fontId="0" fillId="0" borderId="1" xfId="0" applyFill="1" applyBorder="1"/>
    <xf numFmtId="0" fontId="0" fillId="0" borderId="1" xfId="0" applyFill="1" applyBorder="1" applyAlignment="1">
      <alignment vertical="center" wrapText="1"/>
    </xf>
    <xf numFmtId="168" fontId="0" fillId="0" borderId="1" xfId="0" applyNumberFormat="1" applyFill="1" applyBorder="1"/>
    <xf numFmtId="0" fontId="16" fillId="3" borderId="0" xfId="0" applyFont="1" applyFill="1" applyBorder="1" applyAlignment="1">
      <alignment horizontal="center" vertical="center"/>
    </xf>
    <xf numFmtId="0" fontId="4" fillId="11" borderId="1" xfId="0" applyFont="1" applyFill="1" applyBorder="1" applyAlignment="1">
      <alignment vertical="center" wrapText="1"/>
    </xf>
    <xf numFmtId="168" fontId="0" fillId="0" borderId="1" xfId="0" applyNumberFormat="1" applyFill="1" applyBorder="1" applyProtection="1">
      <protection locked="0"/>
    </xf>
    <xf numFmtId="168" fontId="5" fillId="11" borderId="1" xfId="0" applyNumberFormat="1" applyFont="1" applyFill="1" applyBorder="1"/>
    <xf numFmtId="168" fontId="5" fillId="5" borderId="1" xfId="0" applyNumberFormat="1" applyFont="1" applyFill="1" applyBorder="1"/>
    <xf numFmtId="168" fontId="24" fillId="8" borderId="5" xfId="10" applyNumberFormat="1" applyFont="1" applyFill="1" applyBorder="1" applyAlignment="1" applyProtection="1">
      <alignment vertical="center"/>
      <protection locked="0"/>
    </xf>
    <xf numFmtId="168" fontId="24" fillId="0" borderId="5" xfId="10" applyNumberFormat="1" applyFont="1" applyFill="1" applyBorder="1" applyAlignment="1" applyProtection="1">
      <alignment vertical="center"/>
      <protection locked="0"/>
    </xf>
    <xf numFmtId="0" fontId="25" fillId="5" borderId="1" xfId="10" applyFont="1" applyFill="1" applyBorder="1" applyAlignment="1">
      <alignment horizontal="center" vertical="center"/>
    </xf>
    <xf numFmtId="0" fontId="25" fillId="5" borderId="8" xfId="10" applyFont="1" applyFill="1" applyBorder="1" applyAlignment="1">
      <alignment horizontal="center" vertical="center"/>
    </xf>
    <xf numFmtId="171" fontId="0" fillId="8" borderId="0" xfId="0" applyNumberFormat="1" applyFill="1" applyAlignment="1"/>
    <xf numFmtId="43" fontId="0" fillId="8" borderId="0" xfId="0" applyNumberFormat="1" applyFill="1"/>
    <xf numFmtId="167" fontId="5" fillId="5" borderId="1" xfId="9" applyNumberFormat="1" applyFont="1" applyFill="1" applyBorder="1" applyAlignment="1">
      <alignment vertical="center" wrapText="1"/>
    </xf>
    <xf numFmtId="167" fontId="5" fillId="11" borderId="1" xfId="9" applyNumberFormat="1" applyFont="1" applyFill="1" applyBorder="1" applyAlignment="1">
      <alignment vertical="center" wrapText="1"/>
    </xf>
    <xf numFmtId="167" fontId="4" fillId="0" borderId="1" xfId="9" applyNumberFormat="1" applyFont="1" applyBorder="1" applyAlignment="1" applyProtection="1">
      <alignment vertical="center" wrapText="1"/>
      <protection locked="0"/>
    </xf>
    <xf numFmtId="167" fontId="0" fillId="11" borderId="1" xfId="9" applyNumberFormat="1" applyFont="1" applyFill="1" applyBorder="1" applyAlignment="1">
      <alignment vertical="center" wrapText="1"/>
    </xf>
    <xf numFmtId="167" fontId="4" fillId="0" borderId="1" xfId="9" quotePrefix="1" applyNumberFormat="1" applyFont="1" applyBorder="1" applyAlignment="1" applyProtection="1">
      <alignment vertical="center" wrapText="1"/>
      <protection locked="0"/>
    </xf>
    <xf numFmtId="0" fontId="0" fillId="8" borderId="0" xfId="0" applyFill="1" applyProtection="1"/>
    <xf numFmtId="0" fontId="11" fillId="8" borderId="0" xfId="0" applyFont="1" applyFill="1" applyAlignment="1" applyProtection="1">
      <alignment vertical="top" wrapText="1"/>
    </xf>
    <xf numFmtId="17" fontId="5" fillId="8" borderId="0" xfId="0" quotePrefix="1" applyNumberFormat="1" applyFont="1" applyFill="1" applyAlignment="1" applyProtection="1">
      <alignment vertical="top"/>
    </xf>
    <xf numFmtId="0" fontId="13" fillId="8" borderId="0" xfId="0" applyFont="1" applyFill="1" applyAlignment="1" applyProtection="1">
      <alignment vertical="top" wrapText="1"/>
    </xf>
    <xf numFmtId="167" fontId="0" fillId="8" borderId="0" xfId="0" applyNumberFormat="1" applyFill="1" applyProtection="1"/>
    <xf numFmtId="167" fontId="0" fillId="8" borderId="0" xfId="9" applyNumberFormat="1" applyFont="1" applyFill="1" applyProtection="1"/>
    <xf numFmtId="10" fontId="0" fillId="8" borderId="0" xfId="8" applyNumberFormat="1" applyFont="1" applyFill="1" applyProtection="1"/>
    <xf numFmtId="167" fontId="0" fillId="8" borderId="0" xfId="8" applyNumberFormat="1" applyFont="1" applyFill="1" applyProtection="1"/>
    <xf numFmtId="168" fontId="0" fillId="8" borderId="0" xfId="0" applyNumberFormat="1" applyFill="1" applyProtection="1"/>
    <xf numFmtId="0" fontId="16" fillId="4" borderId="1" xfId="0" applyFont="1" applyFill="1" applyBorder="1" applyAlignment="1" applyProtection="1">
      <alignment horizontal="center" vertical="center" wrapText="1"/>
    </xf>
    <xf numFmtId="0" fontId="0" fillId="5" borderId="1" xfId="0" applyFill="1" applyBorder="1" applyProtection="1"/>
    <xf numFmtId="167" fontId="5" fillId="5" borderId="1" xfId="9" applyNumberFormat="1" applyFont="1" applyFill="1" applyBorder="1" applyProtection="1"/>
    <xf numFmtId="167" fontId="0" fillId="0" borderId="1" xfId="9" applyNumberFormat="1" applyFont="1" applyBorder="1" applyProtection="1"/>
    <xf numFmtId="167" fontId="5" fillId="11" borderId="1" xfId="9" applyNumberFormat="1" applyFont="1" applyFill="1" applyBorder="1" applyProtection="1"/>
    <xf numFmtId="167" fontId="0" fillId="0" borderId="1" xfId="9" applyNumberFormat="1" applyFont="1" applyFill="1" applyBorder="1" applyProtection="1"/>
    <xf numFmtId="168" fontId="0" fillId="11" borderId="1" xfId="0" applyNumberFormat="1" applyFill="1" applyBorder="1" applyProtection="1"/>
    <xf numFmtId="168" fontId="0" fillId="0" borderId="1" xfId="0" applyNumberFormat="1" applyFill="1" applyBorder="1" applyProtection="1"/>
    <xf numFmtId="168" fontId="0" fillId="5" borderId="1" xfId="0" applyNumberFormat="1" applyFill="1" applyBorder="1" applyProtection="1"/>
    <xf numFmtId="167" fontId="0" fillId="11" borderId="1" xfId="9" applyNumberFormat="1" applyFont="1" applyFill="1" applyBorder="1" applyProtection="1"/>
    <xf numFmtId="0" fontId="24" fillId="8" borderId="0" xfId="10" applyFont="1" applyFill="1" applyProtection="1"/>
    <xf numFmtId="0" fontId="24" fillId="8" borderId="0" xfId="10" applyFont="1" applyFill="1" applyAlignment="1" applyProtection="1"/>
    <xf numFmtId="0" fontId="24" fillId="8" borderId="0" xfId="10" applyFont="1" applyFill="1" applyBorder="1"/>
    <xf numFmtId="0" fontId="24" fillId="5" borderId="0" xfId="10" applyFont="1" applyFill="1" applyBorder="1"/>
    <xf numFmtId="0" fontId="24" fillId="8" borderId="0" xfId="10" applyFont="1" applyFill="1" applyBorder="1"/>
    <xf numFmtId="0" fontId="24" fillId="8" borderId="14" xfId="10" applyFont="1" applyFill="1" applyBorder="1"/>
    <xf numFmtId="0" fontId="24" fillId="5" borderId="0" xfId="10" applyFont="1" applyFill="1" applyBorder="1"/>
    <xf numFmtId="0" fontId="24" fillId="5" borderId="0" xfId="10" applyFont="1" applyFill="1" applyBorder="1" applyAlignment="1"/>
    <xf numFmtId="0" fontId="24" fillId="5" borderId="14" xfId="10" applyFont="1" applyFill="1" applyBorder="1" applyAlignment="1"/>
    <xf numFmtId="0" fontId="24" fillId="8" borderId="0" xfId="10" applyFont="1" applyFill="1" applyBorder="1" applyAlignment="1"/>
    <xf numFmtId="0" fontId="24" fillId="8" borderId="14" xfId="10" applyFont="1" applyFill="1" applyBorder="1" applyAlignment="1"/>
    <xf numFmtId="164" fontId="25" fillId="5" borderId="8" xfId="10" applyNumberFormat="1" applyFont="1" applyFill="1" applyBorder="1" applyAlignment="1">
      <alignment horizontal="center" vertical="center"/>
    </xf>
    <xf numFmtId="164" fontId="24" fillId="5" borderId="12" xfId="10" applyNumberFormat="1" applyFont="1" applyFill="1" applyBorder="1" applyAlignment="1">
      <alignment vertical="center"/>
    </xf>
    <xf numFmtId="0" fontId="25" fillId="13" borderId="10" xfId="10" applyFont="1" applyFill="1" applyBorder="1" applyAlignment="1">
      <alignment vertical="center"/>
    </xf>
    <xf numFmtId="164" fontId="24" fillId="5" borderId="1" xfId="10" applyNumberFormat="1" applyFont="1" applyFill="1" applyBorder="1" applyAlignment="1">
      <alignment vertical="center"/>
    </xf>
    <xf numFmtId="0" fontId="24" fillId="5" borderId="1" xfId="10" applyFont="1" applyFill="1" applyBorder="1" applyAlignment="1">
      <alignment vertical="center"/>
    </xf>
    <xf numFmtId="0" fontId="24" fillId="13" borderId="1" xfId="10" applyFont="1" applyFill="1" applyBorder="1" applyAlignment="1">
      <alignment horizontal="right" vertical="center"/>
    </xf>
    <xf numFmtId="164" fontId="24" fillId="13" borderId="1" xfId="10" applyNumberFormat="1" applyFont="1" applyFill="1" applyBorder="1" applyAlignment="1">
      <alignment horizontal="right" vertical="center"/>
    </xf>
    <xf numFmtId="0" fontId="24" fillId="8" borderId="0" xfId="10" applyFont="1" applyFill="1" applyBorder="1"/>
    <xf numFmtId="0" fontId="24" fillId="5" borderId="1" xfId="10" applyFont="1" applyFill="1" applyBorder="1" applyAlignment="1" applyProtection="1">
      <alignment vertical="center"/>
      <protection locked="0"/>
    </xf>
    <xf numFmtId="164" fontId="24" fillId="5" borderId="1" xfId="10" applyNumberFormat="1" applyFont="1" applyFill="1" applyBorder="1" applyAlignment="1" applyProtection="1">
      <alignment vertical="center"/>
      <protection locked="0"/>
    </xf>
    <xf numFmtId="0" fontId="24" fillId="5" borderId="12" xfId="10" applyFont="1" applyFill="1" applyBorder="1" applyAlignment="1" applyProtection="1">
      <alignment vertical="center"/>
      <protection locked="0"/>
    </xf>
    <xf numFmtId="164" fontId="24" fillId="5" borderId="12" xfId="10" applyNumberFormat="1" applyFont="1" applyFill="1" applyBorder="1" applyAlignment="1" applyProtection="1">
      <alignment vertical="center"/>
      <protection locked="0"/>
    </xf>
    <xf numFmtId="41" fontId="2" fillId="0" borderId="1" xfId="1" applyNumberFormat="1" applyFont="1" applyBorder="1" applyAlignment="1" applyProtection="1">
      <alignment vertical="center"/>
      <protection locked="0"/>
    </xf>
    <xf numFmtId="41" fontId="2" fillId="0" borderId="1" xfId="1" applyFont="1" applyBorder="1" applyAlignment="1" applyProtection="1">
      <alignment vertical="center"/>
      <protection locked="0"/>
    </xf>
    <xf numFmtId="41" fontId="4" fillId="0" borderId="1" xfId="0" applyNumberFormat="1" applyFont="1" applyBorder="1" applyProtection="1">
      <protection locked="0"/>
    </xf>
    <xf numFmtId="168" fontId="4" fillId="0" borderId="1" xfId="0" applyNumberFormat="1" applyFont="1" applyBorder="1" applyProtection="1">
      <protection locked="0"/>
    </xf>
    <xf numFmtId="168" fontId="4" fillId="0" borderId="1" xfId="0" applyNumberFormat="1" applyFont="1" applyFill="1" applyBorder="1" applyProtection="1">
      <protection locked="0"/>
    </xf>
    <xf numFmtId="3" fontId="24" fillId="0" borderId="9" xfId="10" applyNumberFormat="1" applyFont="1" applyFill="1" applyBorder="1" applyAlignment="1" applyProtection="1">
      <alignment vertical="center"/>
      <protection locked="0"/>
    </xf>
    <xf numFmtId="0" fontId="4" fillId="8" borderId="0" xfId="0" applyFont="1" applyFill="1" applyAlignment="1">
      <alignment horizontal="center"/>
    </xf>
    <xf numFmtId="0" fontId="5" fillId="8" borderId="0" xfId="0" applyFont="1" applyFill="1" applyAlignment="1">
      <alignment horizontal="center" vertical="top" wrapText="1"/>
    </xf>
    <xf numFmtId="0" fontId="16" fillId="4" borderId="1" xfId="0" applyFont="1" applyFill="1" applyBorder="1" applyAlignment="1">
      <alignment horizontal="center" vertical="center" wrapText="1"/>
    </xf>
    <xf numFmtId="165" fontId="16" fillId="4" borderId="1" xfId="0" quotePrefix="1" applyNumberFormat="1" applyFont="1" applyFill="1" applyBorder="1" applyAlignment="1">
      <alignment horizontal="center" vertical="center" wrapText="1"/>
    </xf>
    <xf numFmtId="0" fontId="14" fillId="0" borderId="1" xfId="0" applyFont="1" applyBorder="1" applyAlignment="1" applyProtection="1">
      <alignment horizontal="center"/>
      <protection locked="0"/>
    </xf>
    <xf numFmtId="0" fontId="14" fillId="0" borderId="1" xfId="0" applyFont="1" applyBorder="1" applyAlignment="1">
      <alignment horizontal="center"/>
    </xf>
    <xf numFmtId="41" fontId="2" fillId="0" borderId="6" xfId="1" applyFont="1" applyBorder="1" applyProtection="1">
      <protection locked="0"/>
    </xf>
    <xf numFmtId="41" fontId="2" fillId="0" borderId="7" xfId="1" applyFont="1" applyBorder="1" applyProtection="1">
      <protection locked="0"/>
    </xf>
    <xf numFmtId="0" fontId="16" fillId="3" borderId="1" xfId="0" applyFont="1" applyFill="1" applyBorder="1" applyAlignment="1">
      <alignment horizontal="center" vertical="center" wrapText="1"/>
    </xf>
    <xf numFmtId="165" fontId="16" fillId="3" borderId="1" xfId="0" quotePrefix="1" applyNumberFormat="1" applyFont="1" applyFill="1" applyBorder="1" applyAlignment="1">
      <alignment horizontal="center" vertical="center" wrapText="1"/>
    </xf>
    <xf numFmtId="10" fontId="2" fillId="0" borderId="6" xfId="8" applyNumberFormat="1" applyFont="1" applyBorder="1"/>
    <xf numFmtId="10" fontId="2" fillId="0" borderId="7" xfId="8" applyNumberFormat="1" applyFont="1" applyBorder="1"/>
    <xf numFmtId="10" fontId="2" fillId="0" borderId="1" xfId="8" applyNumberFormat="1" applyFont="1" applyBorder="1"/>
    <xf numFmtId="167" fontId="2" fillId="0" borderId="1" xfId="1" applyNumberFormat="1" applyFont="1" applyBorder="1"/>
    <xf numFmtId="0" fontId="17" fillId="3" borderId="1" xfId="0" applyFont="1" applyFill="1" applyBorder="1" applyAlignment="1">
      <alignment horizontal="center" vertical="center"/>
    </xf>
    <xf numFmtId="0" fontId="20" fillId="3" borderId="1" xfId="0" applyFont="1" applyFill="1" applyBorder="1" applyAlignment="1">
      <alignment horizontal="center" vertical="center" wrapText="1"/>
    </xf>
    <xf numFmtId="0" fontId="17" fillId="3" borderId="8" xfId="0" applyFont="1" applyFill="1" applyBorder="1" applyAlignment="1">
      <alignment horizontal="center" vertical="center"/>
    </xf>
    <xf numFmtId="0" fontId="17" fillId="3" borderId="9" xfId="0" applyFont="1" applyFill="1" applyBorder="1" applyAlignment="1">
      <alignment horizontal="center" vertical="center"/>
    </xf>
    <xf numFmtId="0" fontId="20" fillId="3" borderId="8"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16" fillId="3" borderId="1" xfId="0" applyFont="1" applyFill="1" applyBorder="1" applyAlignment="1">
      <alignment horizontal="center" vertical="center"/>
    </xf>
    <xf numFmtId="165" fontId="16" fillId="3" borderId="8" xfId="0" quotePrefix="1" applyNumberFormat="1" applyFont="1" applyFill="1" applyBorder="1" applyAlignment="1">
      <alignment horizontal="center" vertical="center" wrapText="1"/>
    </xf>
    <xf numFmtId="165" fontId="16" fillId="3" borderId="9" xfId="0" quotePrefix="1" applyNumberFormat="1"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20" fillId="3" borderId="1" xfId="0" applyFont="1" applyFill="1" applyBorder="1" applyAlignment="1" applyProtection="1">
      <alignment horizontal="center" vertical="center" wrapText="1"/>
      <protection locked="0"/>
    </xf>
    <xf numFmtId="0" fontId="16" fillId="3" borderId="1" xfId="0" applyFont="1" applyFill="1" applyBorder="1" applyAlignment="1" applyProtection="1">
      <alignment horizontal="center" vertical="center" wrapText="1"/>
      <protection locked="0"/>
    </xf>
    <xf numFmtId="41" fontId="2" fillId="0" borderId="1" xfId="2" applyFont="1" applyBorder="1" applyAlignment="1">
      <alignment horizontal="center"/>
    </xf>
    <xf numFmtId="0" fontId="2" fillId="0" borderId="6"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0" borderId="1" xfId="0" applyFont="1" applyBorder="1" applyAlignment="1">
      <alignment vertical="top" wrapText="1"/>
    </xf>
    <xf numFmtId="0" fontId="0" fillId="0" borderId="1" xfId="0" applyBorder="1" applyAlignment="1">
      <alignment vertical="top" wrapText="1"/>
    </xf>
    <xf numFmtId="0" fontId="2" fillId="0" borderId="6"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1" fillId="8" borderId="0" xfId="0" applyFont="1" applyFill="1" applyAlignment="1" applyProtection="1">
      <alignment horizontal="center" vertical="top" wrapText="1"/>
    </xf>
    <xf numFmtId="17" fontId="5" fillId="8" borderId="0" xfId="0" quotePrefix="1" applyNumberFormat="1" applyFont="1" applyFill="1" applyAlignment="1" applyProtection="1">
      <alignment horizontal="center" vertical="top"/>
    </xf>
    <xf numFmtId="0" fontId="2" fillId="0" borderId="1" xfId="0" applyFont="1" applyBorder="1" applyAlignment="1">
      <alignment horizontal="center"/>
    </xf>
    <xf numFmtId="0" fontId="7" fillId="0" borderId="1" xfId="5" applyBorder="1" applyAlignment="1">
      <alignment horizontal="center"/>
    </xf>
    <xf numFmtId="0" fontId="2" fillId="0" borderId="6" xfId="0" applyFont="1" applyBorder="1" applyAlignment="1" applyProtection="1">
      <alignment horizontal="center"/>
      <protection locked="0"/>
    </xf>
    <xf numFmtId="0" fontId="2" fillId="0" borderId="7" xfId="0" applyFont="1" applyBorder="1" applyAlignment="1" applyProtection="1">
      <alignment horizontal="center"/>
      <protection locked="0"/>
    </xf>
    <xf numFmtId="17" fontId="2" fillId="0" borderId="1" xfId="0" quotePrefix="1" applyNumberFormat="1" applyFont="1" applyBorder="1" applyAlignment="1">
      <alignment horizontal="center"/>
    </xf>
    <xf numFmtId="165" fontId="18" fillId="4" borderId="1" xfId="0" applyNumberFormat="1" applyFont="1" applyFill="1" applyBorder="1" applyAlignment="1">
      <alignment horizontal="center"/>
    </xf>
    <xf numFmtId="17" fontId="17" fillId="3" borderId="6" xfId="0" quotePrefix="1" applyNumberFormat="1" applyFont="1" applyFill="1" applyBorder="1" applyAlignment="1" applyProtection="1">
      <alignment horizontal="center" vertical="center"/>
    </xf>
    <xf numFmtId="17" fontId="17" fillId="3" borderId="7" xfId="0" quotePrefix="1" applyNumberFormat="1" applyFont="1" applyFill="1" applyBorder="1" applyAlignment="1" applyProtection="1">
      <alignment horizontal="center" vertical="center"/>
    </xf>
    <xf numFmtId="0" fontId="3" fillId="0" borderId="6" xfId="0" applyFont="1" applyBorder="1" applyAlignment="1" applyProtection="1">
      <alignment horizontal="center"/>
      <protection locked="0"/>
    </xf>
    <xf numFmtId="0" fontId="3" fillId="0" borderId="7" xfId="0" applyFont="1" applyBorder="1" applyAlignment="1" applyProtection="1">
      <alignment horizontal="center"/>
      <protection locked="0"/>
    </xf>
    <xf numFmtId="0" fontId="14" fillId="0" borderId="1" xfId="5" applyFont="1" applyBorder="1" applyAlignment="1">
      <alignment horizontal="center"/>
    </xf>
    <xf numFmtId="0" fontId="14" fillId="0" borderId="6" xfId="0" applyFont="1" applyBorder="1" applyAlignment="1" applyProtection="1">
      <alignment horizontal="center"/>
      <protection locked="0"/>
    </xf>
    <xf numFmtId="0" fontId="14" fillId="0" borderId="7" xfId="0" applyFont="1" applyBorder="1" applyAlignment="1" applyProtection="1">
      <alignment horizontal="center"/>
      <protection locked="0"/>
    </xf>
    <xf numFmtId="0" fontId="7" fillId="0" borderId="6" xfId="5" applyBorder="1" applyAlignment="1" applyProtection="1">
      <alignment horizontal="center"/>
      <protection locked="0"/>
    </xf>
    <xf numFmtId="0" fontId="7" fillId="0" borderId="7" xfId="5" applyBorder="1" applyAlignment="1" applyProtection="1">
      <alignment horizontal="center"/>
      <protection locked="0"/>
    </xf>
    <xf numFmtId="0" fontId="0" fillId="0" borderId="1" xfId="0" quotePrefix="1" applyBorder="1" applyAlignment="1">
      <alignment horizontal="center"/>
    </xf>
    <xf numFmtId="0" fontId="2" fillId="0" borderId="6" xfId="0" quotePrefix="1" applyFont="1" applyBorder="1" applyAlignment="1" applyProtection="1">
      <alignment horizontal="center"/>
      <protection locked="0"/>
    </xf>
    <xf numFmtId="0" fontId="2" fillId="0" borderId="7" xfId="0" quotePrefix="1" applyFont="1" applyBorder="1" applyAlignment="1" applyProtection="1">
      <alignment horizontal="center"/>
      <protection locked="0"/>
    </xf>
    <xf numFmtId="41" fontId="0" fillId="0" borderId="6" xfId="1" applyFont="1" applyBorder="1" applyAlignment="1" applyProtection="1">
      <alignment horizontal="center"/>
      <protection locked="0"/>
    </xf>
    <xf numFmtId="41" fontId="0" fillId="0" borderId="7" xfId="1" applyFont="1" applyBorder="1" applyAlignment="1" applyProtection="1">
      <alignment horizontal="center"/>
      <protection locked="0"/>
    </xf>
    <xf numFmtId="41" fontId="0" fillId="0" borderId="1" xfId="1" applyFont="1" applyBorder="1" applyAlignment="1">
      <alignment horizontal="center"/>
    </xf>
    <xf numFmtId="41" fontId="2" fillId="0" borderId="6" xfId="1" applyFont="1" applyBorder="1" applyAlignment="1" applyProtection="1">
      <alignment horizontal="center"/>
      <protection locked="0"/>
    </xf>
    <xf numFmtId="41" fontId="2" fillId="0" borderId="7" xfId="1" applyFont="1" applyBorder="1" applyAlignment="1" applyProtection="1">
      <alignment horizontal="center"/>
      <protection locked="0"/>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5" xfId="0" applyFont="1" applyFill="1" applyBorder="1" applyAlignment="1">
      <alignment horizontal="center" vertical="center" wrapText="1"/>
    </xf>
    <xf numFmtId="41" fontId="0" fillId="0" borderId="6" xfId="0" applyNumberFormat="1" applyBorder="1" applyProtection="1">
      <protection locked="0"/>
    </xf>
    <xf numFmtId="41" fontId="0" fillId="0" borderId="7" xfId="0" applyNumberFormat="1" applyBorder="1" applyProtection="1">
      <protection locked="0"/>
    </xf>
    <xf numFmtId="41" fontId="21" fillId="5" borderId="6" xfId="1" applyFont="1" applyFill="1" applyBorder="1"/>
    <xf numFmtId="41" fontId="21" fillId="5" borderId="7" xfId="1" applyFont="1" applyFill="1" applyBorder="1"/>
    <xf numFmtId="0" fontId="13" fillId="8" borderId="13" xfId="0" applyFont="1" applyFill="1" applyBorder="1" applyAlignment="1" applyProtection="1">
      <alignment horizontal="left" vertical="top" wrapText="1"/>
    </xf>
    <xf numFmtId="41" fontId="2" fillId="9" borderId="1" xfId="1" applyFont="1" applyFill="1" applyBorder="1"/>
    <xf numFmtId="41" fontId="2" fillId="9" borderId="6" xfId="1" applyFont="1" applyFill="1" applyBorder="1"/>
    <xf numFmtId="41" fontId="2" fillId="9" borderId="7" xfId="1" applyFont="1" applyFill="1" applyBorder="1"/>
    <xf numFmtId="41" fontId="21" fillId="5" borderId="1" xfId="1" applyFont="1" applyFill="1" applyBorder="1"/>
    <xf numFmtId="41" fontId="2" fillId="0" borderId="1" xfId="1" applyFont="1" applyBorder="1"/>
    <xf numFmtId="0" fontId="3" fillId="0" borderId="1" xfId="0" applyFont="1" applyBorder="1" applyAlignment="1" applyProtection="1">
      <alignment horizontal="center"/>
    </xf>
    <xf numFmtId="0" fontId="2" fillId="0" borderId="6" xfId="0" applyFont="1" applyBorder="1" applyAlignment="1">
      <alignment horizontal="center"/>
    </xf>
    <xf numFmtId="0" fontId="2" fillId="0" borderId="11" xfId="0" applyFont="1" applyBorder="1" applyAlignment="1">
      <alignment horizontal="center"/>
    </xf>
    <xf numFmtId="0" fontId="13" fillId="8" borderId="0" xfId="0" applyFont="1" applyFill="1" applyAlignment="1" applyProtection="1">
      <alignment horizontal="left" vertical="top" wrapText="1"/>
    </xf>
    <xf numFmtId="0" fontId="16" fillId="4" borderId="1" xfId="0" applyFont="1" applyFill="1" applyBorder="1" applyAlignment="1" applyProtection="1">
      <alignment horizontal="center" vertical="center" wrapText="1"/>
    </xf>
    <xf numFmtId="0" fontId="2" fillId="0" borderId="1" xfId="0" applyFont="1" applyBorder="1" applyAlignment="1" applyProtection="1">
      <alignment horizontal="center"/>
    </xf>
    <xf numFmtId="0" fontId="25" fillId="8" borderId="0" xfId="10" applyFont="1" applyFill="1" applyAlignment="1" applyProtection="1">
      <alignment horizontal="center" vertical="center"/>
    </xf>
    <xf numFmtId="17" fontId="25" fillId="8" borderId="0" xfId="10" applyNumberFormat="1" applyFont="1" applyFill="1" applyAlignment="1" applyProtection="1">
      <alignment horizontal="center" vertical="center"/>
    </xf>
    <xf numFmtId="0" fontId="26" fillId="12" borderId="1" xfId="10" applyFont="1" applyFill="1" applyBorder="1" applyAlignment="1">
      <alignment horizontal="center" vertical="center"/>
    </xf>
    <xf numFmtId="0" fontId="24" fillId="5" borderId="0" xfId="10" applyFont="1" applyFill="1" applyBorder="1" applyAlignment="1">
      <alignment horizontal="left"/>
    </xf>
    <xf numFmtId="0" fontId="24" fillId="5" borderId="14" xfId="10" applyFont="1" applyFill="1" applyBorder="1" applyAlignment="1">
      <alignment horizontal="left"/>
    </xf>
    <xf numFmtId="0" fontId="24" fillId="8" borderId="13" xfId="10" applyFont="1" applyFill="1" applyBorder="1" applyProtection="1"/>
    <xf numFmtId="170" fontId="24" fillId="8" borderId="11" xfId="10" applyNumberFormat="1" applyFont="1" applyFill="1" applyBorder="1" applyProtection="1"/>
    <xf numFmtId="170" fontId="24" fillId="8" borderId="11" xfId="10" applyNumberFormat="1" applyFont="1" applyFill="1" applyBorder="1" applyProtection="1">
      <protection locked="0"/>
    </xf>
    <xf numFmtId="9" fontId="24" fillId="8" borderId="11" xfId="8" applyFont="1" applyFill="1" applyBorder="1" applyProtection="1"/>
    <xf numFmtId="169" fontId="24" fillId="8" borderId="11" xfId="10" applyNumberFormat="1" applyFont="1" applyFill="1" applyBorder="1" applyProtection="1"/>
    <xf numFmtId="0" fontId="24" fillId="8" borderId="0" xfId="10" applyFont="1" applyFill="1" applyAlignment="1" applyProtection="1"/>
    <xf numFmtId="0" fontId="25" fillId="13" borderId="0" xfId="10" applyFont="1" applyFill="1" applyBorder="1" applyAlignment="1">
      <alignment horizontal="left" vertical="center"/>
    </xf>
    <xf numFmtId="0" fontId="25" fillId="13" borderId="14" xfId="10" applyFont="1" applyFill="1" applyBorder="1" applyAlignment="1">
      <alignment horizontal="left" vertical="center"/>
    </xf>
    <xf numFmtId="0" fontId="25" fillId="5" borderId="10" xfId="10" applyFont="1" applyFill="1" applyBorder="1" applyAlignment="1">
      <alignment horizontal="center" vertical="center"/>
    </xf>
    <xf numFmtId="0" fontId="25" fillId="5" borderId="0" xfId="10" applyFont="1" applyFill="1" applyBorder="1" applyAlignment="1">
      <alignment horizontal="center" vertical="center"/>
    </xf>
    <xf numFmtId="0" fontId="25" fillId="5" borderId="14" xfId="10" applyFont="1" applyFill="1" applyBorder="1" applyAlignment="1">
      <alignment horizontal="center" vertical="center"/>
    </xf>
    <xf numFmtId="0" fontId="24" fillId="8" borderId="0" xfId="10" applyFont="1" applyFill="1" applyBorder="1"/>
    <xf numFmtId="0" fontId="24" fillId="8" borderId="14" xfId="10" applyFont="1" applyFill="1" applyBorder="1"/>
    <xf numFmtId="0" fontId="25" fillId="5" borderId="2" xfId="10" applyFont="1" applyFill="1" applyBorder="1" applyAlignment="1">
      <alignment horizontal="center" vertical="center"/>
    </xf>
    <xf numFmtId="0" fontId="25" fillId="5" borderId="15" xfId="10" applyFont="1" applyFill="1" applyBorder="1" applyAlignment="1">
      <alignment horizontal="center" vertical="center"/>
    </xf>
    <xf numFmtId="0" fontId="25" fillId="5" borderId="3" xfId="10" applyFont="1" applyFill="1" applyBorder="1" applyAlignment="1">
      <alignment horizontal="center" vertical="center"/>
    </xf>
  </cellXfs>
  <cellStyles count="12">
    <cellStyle name="Comma" xfId="9" builtinId="3"/>
    <cellStyle name="Comma [0]" xfId="1" builtinId="6"/>
    <cellStyle name="Comma [0] 2" xfId="2" xr:uid="{00000000-0005-0000-0000-000000000000}"/>
    <cellStyle name="Comma 2" xfId="4" xr:uid="{00000000-0005-0000-0000-000001000000}"/>
    <cellStyle name="Hyperlink" xfId="5" builtinId="8"/>
    <cellStyle name="Normal" xfId="0" builtinId="0"/>
    <cellStyle name="Normal 2" xfId="3" xr:uid="{00000000-0005-0000-0000-000002000000}"/>
    <cellStyle name="Normal 3" xfId="6" xr:uid="{00000000-0005-0000-0000-000003000000}"/>
    <cellStyle name="Normal 4" xfId="10" xr:uid="{00000000-0005-0000-0000-000004000000}"/>
    <cellStyle name="Percent" xfId="8" builtinId="5"/>
    <cellStyle name="Percent 2" xfId="11" xr:uid="{00000000-0005-0000-0000-000005000000}"/>
    <cellStyle name="TableStyleLight1" xfId="7" xr:uid="{00000000-0005-0000-0000-000006000000}"/>
  </cellStyles>
  <dxfs count="4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B3B3"/>
      <color rgb="FFFFB7B7"/>
      <color rgb="FFFFA7A7"/>
      <color rgb="FFFFF2CC"/>
      <color rgb="FF800000"/>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min@ba.com" TargetMode="External"/><Relationship Id="rId2" Type="http://schemas.openxmlformats.org/officeDocument/2006/relationships/hyperlink" Target="mailto:bintangadriane@ba.com" TargetMode="External"/><Relationship Id="rId1" Type="http://schemas.openxmlformats.org/officeDocument/2006/relationships/hyperlink" Target="http://www.ba.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1"/>
  <sheetViews>
    <sheetView tabSelected="1" topLeftCell="C1" zoomScale="85" zoomScaleNormal="85" workbookViewId="0">
      <selection activeCell="E10" sqref="E10"/>
    </sheetView>
  </sheetViews>
  <sheetFormatPr defaultColWidth="9.140625" defaultRowHeight="12.75"/>
  <cols>
    <col min="1" max="1" width="6.5703125" style="8" customWidth="1"/>
    <col min="2" max="2" width="3.42578125" style="8" bestFit="1" customWidth="1"/>
    <col min="3" max="3" width="69.42578125" style="8" customWidth="1"/>
    <col min="4" max="4" width="9.140625" style="8"/>
    <col min="5" max="5" width="64" style="8" customWidth="1"/>
    <col min="6" max="16384" width="9.140625" style="8"/>
  </cols>
  <sheetData>
    <row r="2" spans="2:5">
      <c r="B2" s="202" t="s">
        <v>214</v>
      </c>
      <c r="C2" s="202"/>
      <c r="D2" s="202"/>
      <c r="E2" s="202"/>
    </row>
    <row r="4" spans="2:5">
      <c r="B4" s="16" t="s">
        <v>1</v>
      </c>
      <c r="C4" s="16" t="s">
        <v>220</v>
      </c>
      <c r="D4" s="16" t="s">
        <v>201</v>
      </c>
      <c r="E4" s="16" t="s">
        <v>200</v>
      </c>
    </row>
    <row r="5" spans="2:5" ht="38.25">
      <c r="B5" s="27">
        <v>1</v>
      </c>
      <c r="C5" s="25" t="s">
        <v>210</v>
      </c>
      <c r="D5" s="28" t="str">
        <f t="array" ref="D5">IF(AND('Form 1'!$D$65=SUM('Form 1'!$D$66:$D$68),'Form 1'!$E$65=SUM('Form 1'!E66:E68),SUM('Form 1'!D66:D67)=SUM('Form 1'!D70:D73),SUM('Form 1'!E66:E67)=SUM('Form 1'!E70:E73),COUNTBLANK('Form 1'!D70:E73)=0,COUNTBLANK('Form 1'!D28:E68)=0,('Form 1'!D28:D68&gt;='Form 1'!E28:E68),('Form 1'!D70:D73&gt;='Form 1'!E70:E73)),"OK","WRONG")</f>
        <v>WRONG</v>
      </c>
      <c r="E5" s="30" t="s">
        <v>227</v>
      </c>
    </row>
    <row r="6" spans="2:5" ht="38.25">
      <c r="B6" s="27">
        <v>2</v>
      </c>
      <c r="C6" s="25" t="s">
        <v>211</v>
      </c>
      <c r="D6" s="28" t="str">
        <f t="array" ref="D6">IF(AND('Form 1'!$D$111=SUM('Form 1'!$D$112:$D$114),'Form 1'!$E$111=SUM('Form 1'!$E$112:$E$114),SUM('Form 1'!D112:D113)=SUM('Form 1'!D116:D119),SUM('Form 1'!E112:E113)=SUM('Form 1'!E116:E119),COUNTBLANK('Form 1'!D116:E119)=0,COUNTBLANK('Form 1'!D75:E114)=0,('Form 1'!D75:D114&gt;='Form 1'!E75:E114),('Form 1'!D116:D119&gt;='Form 1'!E116:E119)),"OK","WRONG")</f>
        <v>WRONG</v>
      </c>
      <c r="E6" s="30" t="s">
        <v>228</v>
      </c>
    </row>
    <row r="7" spans="2:5" ht="38.25">
      <c r="B7" s="27">
        <v>3</v>
      </c>
      <c r="C7" s="25" t="s">
        <v>212</v>
      </c>
      <c r="D7" s="28" t="str">
        <f t="array" ref="D7">IF(AND('Form 1'!$D$159=SUM('Form 1'!$D$160:$D$162),'Form 1'!$E$159=SUM('Form 1'!$E$160:$E$162),SUM('Form 1'!D160:D161)=SUM('Form 1'!D164:D167),SUM('Form 1'!E160:E161)=SUM('Form 1'!E164:E167),COUNTBLANK('Form 1'!D164:E167)=0,COUNTBLANK('Form 1'!D122:D162)=0,('Form 1'!D122:D162&gt;='Form 1'!E122:E162),('Form 1'!D164:D167&gt;='Form 1'!E164:E167)),"OK","WRONG")</f>
        <v>WRONG</v>
      </c>
      <c r="E7" s="30" t="s">
        <v>229</v>
      </c>
    </row>
    <row r="8" spans="2:5" ht="38.25">
      <c r="B8" s="27">
        <v>4</v>
      </c>
      <c r="C8" s="25" t="s">
        <v>213</v>
      </c>
      <c r="D8" s="28" t="str">
        <f t="array" ref="D8">IF(AND('Form 1'!$D$205=SUM('Form 1'!$D$206:$D$208),'Form 1'!$E$205=SUM('Form 1'!$E$206:$E$208),SUM('Form 1'!D206:D207)=SUM('Form 1'!D210:D213),SUM('Form 1'!E206:E207)=SUM('Form 1'!E210:E213),COUNTBLANK('Form 1'!D210:E213)=0,COUNTBLANK('Form 1'!D169:E208)=0,('Form 1'!D169:D208&gt;='Form 1'!E169:E208),('Form 1'!D210:D213&gt;='Form 1'!E210:E213)),"OK","WRONG")</f>
        <v>WRONG</v>
      </c>
      <c r="E8" s="30" t="s">
        <v>230</v>
      </c>
    </row>
    <row r="9" spans="2:5" ht="25.5">
      <c r="B9" s="27">
        <v>5</v>
      </c>
      <c r="C9" s="26" t="s">
        <v>202</v>
      </c>
      <c r="D9" s="28" t="str">
        <f>IF(AND('Form 1'!$D$65&lt;='Form 1'!$D$159,'Form 1'!$E$65&lt;='Form 1'!$E$159),"OK","WRONG")</f>
        <v>OK</v>
      </c>
      <c r="E9" s="30" t="s">
        <v>222</v>
      </c>
    </row>
    <row r="10" spans="2:5" ht="25.5">
      <c r="B10" s="27">
        <v>6</v>
      </c>
      <c r="C10" s="26" t="s">
        <v>203</v>
      </c>
      <c r="D10" s="28" t="str">
        <f>IF(AND('Form 1'!$D$111&lt;='Form 1'!$D$205,'Form 1'!$E$111&lt;='Form 1'!$E$205),"OK","WRONG")</f>
        <v>OK</v>
      </c>
      <c r="E10" s="30" t="s">
        <v>223</v>
      </c>
    </row>
    <row r="11" spans="2:5" ht="25.5">
      <c r="B11" s="27">
        <v>7</v>
      </c>
      <c r="C11" s="25" t="s">
        <v>265</v>
      </c>
      <c r="D11" s="28" t="str">
        <f t="array" ref="D11">IF(AND(COUNTBLANK('Form 1'!D217:D254)=0,COUNTBLANK('Form 1'!E217:E254)=0,'Form 1'!D254&gt;0,'Form 1'!E254&gt;=0,'Form 1'!D217:D254&gt;='Form 1'!E217:E254),"OK","WRONG")</f>
        <v>WRONG</v>
      </c>
      <c r="E11" s="30" t="s">
        <v>273</v>
      </c>
    </row>
    <row r="12" spans="2:5" ht="25.5">
      <c r="B12" s="27">
        <v>8</v>
      </c>
      <c r="C12" s="25" t="s">
        <v>266</v>
      </c>
      <c r="D12" s="28" t="str">
        <f t="array" ref="D12">IF(AND(COUNTBLANK('Form 1'!D257:D292)=0,COUNTBLANK('Form 1'!E257:E292)=0,'Form 1'!D293&gt;0,'Form 1'!E293&gt;=0,'Form 1'!D257:D292&gt;='Form 1'!E257:E292),"OK","WRONG")</f>
        <v>OK</v>
      </c>
      <c r="E12" s="30" t="s">
        <v>274</v>
      </c>
    </row>
    <row r="13" spans="2:5" ht="25.5">
      <c r="B13" s="27">
        <v>9</v>
      </c>
      <c r="C13" s="25" t="s">
        <v>204</v>
      </c>
      <c r="D13" s="28" t="str">
        <f t="array" ref="D13">IF(AND(('Form 1'!D296:D332&lt;='Form 1'!D257:D293),COUNTBLANK('Form 1'!D296:D332)=0),"OK","WRONG")</f>
        <v>OK</v>
      </c>
      <c r="E13" s="30" t="s">
        <v>275</v>
      </c>
    </row>
    <row r="14" spans="2:5" ht="25.5">
      <c r="B14" s="27">
        <v>10</v>
      </c>
      <c r="C14" s="25" t="s">
        <v>205</v>
      </c>
      <c r="D14" s="28" t="str">
        <f>IF(COUNTBLANK('Form 1'!D333)=0,"OK","WRONG")</f>
        <v>WRONG</v>
      </c>
      <c r="E14" s="30" t="s">
        <v>276</v>
      </c>
    </row>
    <row r="15" spans="2:5" ht="25.5">
      <c r="B15" s="27">
        <v>11</v>
      </c>
      <c r="C15" s="25" t="s">
        <v>44</v>
      </c>
      <c r="D15" s="28" t="str">
        <f t="array" ref="D15">IF(AND('Form 2'!E11:E47&lt;='Form 1'!D296:D332,'Form 2'!E58:E94&lt;='Form 1'!D296:D332,'Form 2'!E105:E141&lt;='Form 1'!D296:D332,SUM('Form 1'!D336:D338)=100%,COUNTBLANK('Form 1'!D341:D342)=0),"OK","WRONG")</f>
        <v>WRONG</v>
      </c>
      <c r="E15" s="30" t="s">
        <v>240</v>
      </c>
    </row>
    <row r="16" spans="2:5" ht="25.5">
      <c r="B16" s="27">
        <v>12</v>
      </c>
      <c r="C16" s="25" t="s">
        <v>206</v>
      </c>
      <c r="D16" s="28" t="str">
        <f>IF(AND('Form 1'!D347&gt;='Form 1'!D346,'Form 1'!E347&gt;='Form 1'!E346,'Form 1'!D348&lt;='Form 1'!D347,'Form 1'!E348&lt;='Form 1'!E347,'Form 1'!D346&lt;='Form 1'!E346,'Form 1'!D347&gt;='Form 1'!E347,COUNTBLANK('Form 1'!D347:E349)=0),"OK","WRONG")</f>
        <v>WRONG</v>
      </c>
      <c r="E16" s="30" t="s">
        <v>243</v>
      </c>
    </row>
    <row r="17" spans="2:5" ht="25.5">
      <c r="B17" s="27">
        <v>13</v>
      </c>
      <c r="C17" s="25" t="s">
        <v>207</v>
      </c>
      <c r="D17" s="28" t="str">
        <f>IF(AND('Form 1'!$D$353&gt;='Form 1'!$D$352,'Form 1'!$E$353&gt;='Form 1'!$E$352,'Form 1'!$D$354&lt;='Form 1'!$D$353,'Form 1'!$E$354&lt;='Form 1'!$E$353,'Form 1'!D352&lt;='Form 1'!E352,'Form 1'!D353&gt;='Form 1'!E353,COUNTBLANK('Form 1'!D352:E354)=0),"OK","WRONG")</f>
        <v>WRONG</v>
      </c>
      <c r="E17" s="30" t="s">
        <v>242</v>
      </c>
    </row>
    <row r="18" spans="2:5" ht="25.5">
      <c r="B18" s="27">
        <v>14</v>
      </c>
      <c r="C18" s="25" t="s">
        <v>209</v>
      </c>
      <c r="D18" s="28" t="str">
        <f>IF(AND('Form 1'!D359&gt;='Form 1'!D358,'Form 1'!E359&gt;='Form 1'!E358,'Form 1'!D360&lt;='Form 1'!D359,'Form 1'!E360&lt;='Form 1'!E359,'Form 1'!D358&lt;='Form 1'!E358,'Form 1'!D359&gt;='Form 1'!E359,COUNTBLANK('Form 1'!D358:E360)=0),"OK","WRONG")</f>
        <v>OK</v>
      </c>
      <c r="E18" s="30" t="s">
        <v>241</v>
      </c>
    </row>
    <row r="19" spans="2:5" ht="38.25">
      <c r="B19" s="27">
        <v>15</v>
      </c>
      <c r="C19" s="25" t="s">
        <v>64</v>
      </c>
      <c r="D19" s="28" t="str">
        <f>IF(OR('Form 1'!D362="00 hari 00 jam 00 menit",'Form 1'!E362="00 hari 00 jam 00 menit",'Form 1'!D363="00 hari 00 jam 00 menit",'Form 1'!E363="00 hari 00 jam 00 menit",'Form 1'!D364="00 hari 00 jam 00 menit",'Form 1'!E364="00 hari 00 jam 00 menit"),"WRONG","OK")</f>
        <v>OK</v>
      </c>
      <c r="E19" s="30" t="s">
        <v>231</v>
      </c>
    </row>
    <row r="20" spans="2:5" ht="38.25">
      <c r="B20" s="27">
        <v>16</v>
      </c>
      <c r="C20" s="25" t="s">
        <v>215</v>
      </c>
      <c r="D20" s="28" t="str">
        <f>IF(OR('Form 1'!D366="00 hari 00 jam 00 menit",'Form 1'!E366="00 hari 00 jam 00 menit",'Form 1'!D367="00 hari 00 jam 00 menit",'Form 1'!E367="00 hari 00 jam 00 menit",'Form 1'!D368="00 hari 00 jam 00 menit",'Form 1'!E368="00 hari 00 jam 00 menit"),"WRONG","OK")</f>
        <v>OK</v>
      </c>
      <c r="E20" s="30" t="s">
        <v>231</v>
      </c>
    </row>
    <row r="21" spans="2:5">
      <c r="B21" s="27">
        <v>17</v>
      </c>
      <c r="C21" s="25" t="s">
        <v>216</v>
      </c>
      <c r="D21" s="29" t="str">
        <f>IF(COUNTBLANK('Form 1'!D374:E394)=0,"OK","WRONG")</f>
        <v>OK</v>
      </c>
      <c r="E21" s="30" t="s">
        <v>224</v>
      </c>
    </row>
    <row r="22" spans="2:5">
      <c r="B22" s="27">
        <v>18</v>
      </c>
      <c r="C22" s="25" t="s">
        <v>217</v>
      </c>
      <c r="D22" s="29" t="str">
        <f>IF(COUNTBLANK('Form 1'!D416:E416)=0,"OK","WRONG")</f>
        <v>WRONG</v>
      </c>
      <c r="E22" s="30" t="s">
        <v>224</v>
      </c>
    </row>
    <row r="23" spans="2:5" ht="38.25">
      <c r="B23" s="27">
        <v>19</v>
      </c>
      <c r="C23" s="25" t="s">
        <v>218</v>
      </c>
      <c r="D23" s="29" t="str">
        <f t="array" ref="D23">IF(AND(COUNTBLANK('Form 1'!D418:E423)=0,'Form 1'!D418:E418&gt;='Form 1'!D419:E419,'Form 1'!D418&gt;='Form 1'!E418,'Form 1'!D419&lt;='Form 1'!E419,'Form 1'!D420:E420&lt;='Form 1'!D418:E418,'Form 1'!D421&gt;='Form 1'!E421,'Form 1'!D422:E422&lt;='Form 1'!D421:E421,'Form 1'!D422&gt;='Form 1'!E422,'Form 1'!D423:E423&lt;='Form 1'!D421:E421,'Form 1'!D423&gt;='Form 1'!E423),"OK","WRONG")</f>
        <v>WRONG</v>
      </c>
      <c r="E23" s="30" t="s">
        <v>244</v>
      </c>
    </row>
    <row r="24" spans="2:5" ht="25.5">
      <c r="B24" s="27">
        <v>20</v>
      </c>
      <c r="C24" s="25" t="s">
        <v>219</v>
      </c>
      <c r="D24" s="29" t="str">
        <f>IF(AND(COUNTBLANK('Form 1'!D426:D431)=0,'Form 1'!D426:E426=SUM('Form 1'!D427:E428),'Form 1'!D431:E431=SUM('Form 1'!D429:E429-'Form 1'!D430:E430)),"OK","WRONG")</f>
        <v>WRONG</v>
      </c>
      <c r="E24" s="30" t="s">
        <v>225</v>
      </c>
    </row>
    <row r="25" spans="2:5" ht="25.5">
      <c r="B25" s="27">
        <v>21</v>
      </c>
      <c r="C25" s="134" t="str">
        <f>CONCATENATE('Form 2'!$D$9," (Kategori Pinjaman Lancar)")</f>
        <v>Jumlah Unique Borrower yang masih memiliki pinjaman Outstanding hingga akhir bulan Juni 2019 (Kategori Pinjaman Lancar)</v>
      </c>
      <c r="D25" s="29" t="str">
        <f t="array" ref="D25">IF(AND(COUNTBLANK('Form 2'!D11:D50)=0,COUNTBLANK('Form 2'!D52:D55)=0,COUNTBLANK('Form 2'!E11:E50)=0,COUNTBLANK('Form 2'!D52:D55)=0,'Form 2'!D47=SUM('Form 2'!D48:D50),'Form 2'!E47=SUM('Form 2'!E48:E50),SUM('Form 2'!D48:D49)=SUM('Form 2'!D52:D55),SUM('Form 2'!E48:E49)=SUM('Form 2'!E52:E55),'Form 2'!D11:D55&lt;='Form 1'!D75:D119),"OK","WRONG")</f>
        <v>WRONG</v>
      </c>
      <c r="E25" s="30" t="s">
        <v>278</v>
      </c>
    </row>
    <row r="26" spans="2:5" ht="25.5">
      <c r="B26" s="27">
        <v>22</v>
      </c>
      <c r="C26" s="134" t="str">
        <f>CONCATENATE('Form 2'!$D$9," (Kategori Pinjaman Tidak Lancar)")</f>
        <v>Jumlah Unique Borrower yang masih memiliki pinjaman Outstanding hingga akhir bulan Juni 2019 (Kategori Pinjaman Tidak Lancar)</v>
      </c>
      <c r="D26" s="29" t="str">
        <f t="array" ref="D26">IF(AND(COUNTBLANK('Form 2'!D58:D97)=0,COUNTBLANK('Form 2'!D99:D102)=0,COUNTBLANK('Form 2'!E58:E97)=0,COUNTBLANK('Form 2'!E99:E102)=0,'Form 2'!D94=SUM('Form 2'!D95:D97),'Form 2'!E94=SUM('Form 2'!E95:E97),SUM('Form 2'!D95:D96)=SUM('Form 2'!D99:D102),SUM('Form 2'!E95:E96)=SUM('Form 2'!E99:E102),'Form 2'!D58:D102&lt;='Form 1'!D75:D119),"OK","WRONG")</f>
        <v>WRONG</v>
      </c>
      <c r="E26" s="30" t="s">
        <v>279</v>
      </c>
    </row>
    <row r="27" spans="2:5" ht="25.5">
      <c r="B27" s="27">
        <v>23</v>
      </c>
      <c r="C27" s="134" t="str">
        <f>CONCATENATE('Form 2'!$D$9," (Kategori Pinjaman Macet)")</f>
        <v>Jumlah Unique Borrower yang masih memiliki pinjaman Outstanding hingga akhir bulan Juni 2019 (Kategori Pinjaman Macet)</v>
      </c>
      <c r="D27" s="29" t="str">
        <f t="array" ref="D27">IF(AND(COUNTBLANK('Form 2'!D105:D144)=0,COUNTBLANK('Form 2'!D146:D149)=0,COUNTBLANK('Form 2'!E105:E144)=0,COUNTBLANK('Form 2'!E146:E149)=0,'Form 2'!D141=SUM('Form 2'!D142:D144),'Form 2'!E141=SUM('Form 2'!E142:E144),SUM('Form 2'!D142:D143)=SUM('Form 2'!D146:D149),SUM('Form 2'!E142:E143)=SUM('Form 2'!E146:E149),'Form 2'!D105:D149&lt;='Form 1'!D75:D119),"OK","WRONG")</f>
        <v>WRONG</v>
      </c>
      <c r="E27" s="30" t="s">
        <v>280</v>
      </c>
    </row>
    <row r="28" spans="2:5" ht="25.5">
      <c r="B28" s="27">
        <v>24</v>
      </c>
      <c r="C28" s="25" t="s">
        <v>271</v>
      </c>
      <c r="D28" s="29" t="str">
        <f>IF(AND(COUNTBLANK('Form 3'!H13:H38)=0,COUNTBLANK('Form 3'!I13:I38)=0,('Form 3'!H15+'Form 3'!H30)&lt;=SUM('Form 1'!D66:D67),('Form 3'!H16+'Form 3'!H20+'Form 3'!H27+'Form 3'!H28+'Form 3'!H31+'Form 3'!H32+'Form 3'!H38)&lt;='Form 1'!D68,'Form 3'!I13='Form 3'!H9),"OK","WRONG")</f>
        <v>WRONG</v>
      </c>
      <c r="E28" s="30" t="s">
        <v>281</v>
      </c>
    </row>
    <row r="29" spans="2:5" ht="25.5">
      <c r="B29" s="27">
        <v>25</v>
      </c>
      <c r="C29" s="25" t="s">
        <v>272</v>
      </c>
      <c r="D29" s="29" t="str">
        <f>IF(AND(COUNTBLANK('Form 3'!H40:H41)=0,COUNTBLANK('Form 3'!I40:I41)=0,'Form 3'!H40&lt;=SUM('Form 1'!D112:D113),'Form 3'!H41&lt;='Form 1'!D114,'Form 3'!I39='Form 3'!H9),"OK","WRONG")</f>
        <v>WRONG</v>
      </c>
      <c r="E29" s="30" t="s">
        <v>282</v>
      </c>
    </row>
    <row r="30" spans="2:5">
      <c r="B30" s="133" t="s">
        <v>221</v>
      </c>
    </row>
    <row r="31" spans="2:5" ht="39" customHeight="1">
      <c r="B31" s="203" t="s">
        <v>233</v>
      </c>
      <c r="C31" s="203"/>
      <c r="D31" s="203"/>
      <c r="E31" s="203"/>
    </row>
  </sheetData>
  <sheetProtection algorithmName="SHA-512" hashValue="mzMruwXm99CIguvoIgMTLwqTXUcZIwSRsSbEe9fP3MabmZ62E909ap9cU/Cm5Y0CYFBQehrFzz9/8TD7WlWTFQ==" saltValue="cTpzbIBHswDQ8nDHwS+gPw==" spinCount="100000" sheet="1" objects="1" scenarios="1" selectLockedCells="1" selectUnlockedCells="1"/>
  <mergeCells count="2">
    <mergeCell ref="B2:E2"/>
    <mergeCell ref="B31:E31"/>
  </mergeCells>
  <phoneticPr fontId="27" type="noConversion"/>
  <conditionalFormatting sqref="D5">
    <cfRule type="cellIs" dxfId="41" priority="51" operator="equal">
      <formula>"WRONG"</formula>
    </cfRule>
    <cfRule type="cellIs" dxfId="40" priority="52" operator="equal">
      <formula>"OK"</formula>
    </cfRule>
  </conditionalFormatting>
  <conditionalFormatting sqref="D6">
    <cfRule type="cellIs" dxfId="39" priority="49" operator="equal">
      <formula>"WRONG"</formula>
    </cfRule>
    <cfRule type="cellIs" dxfId="38" priority="50" operator="equal">
      <formula>"OK"</formula>
    </cfRule>
  </conditionalFormatting>
  <conditionalFormatting sqref="D7">
    <cfRule type="cellIs" dxfId="37" priority="47" operator="equal">
      <formula>"WRONG"</formula>
    </cfRule>
    <cfRule type="cellIs" dxfId="36" priority="48" operator="equal">
      <formula>"OK"</formula>
    </cfRule>
  </conditionalFormatting>
  <conditionalFormatting sqref="D8">
    <cfRule type="cellIs" dxfId="35" priority="45" operator="equal">
      <formula>"WRONG"</formula>
    </cfRule>
    <cfRule type="cellIs" dxfId="34" priority="46" operator="equal">
      <formula>"OK"</formula>
    </cfRule>
  </conditionalFormatting>
  <conditionalFormatting sqref="D9">
    <cfRule type="cellIs" dxfId="33" priority="43" operator="equal">
      <formula>"WRONG"</formula>
    </cfRule>
    <cfRule type="cellIs" dxfId="32" priority="44" operator="equal">
      <formula>"OK"</formula>
    </cfRule>
  </conditionalFormatting>
  <conditionalFormatting sqref="D10:D12">
    <cfRule type="cellIs" dxfId="31" priority="41" operator="equal">
      <formula>"WRONG"</formula>
    </cfRule>
    <cfRule type="cellIs" dxfId="30" priority="42" operator="equal">
      <formula>"OK"</formula>
    </cfRule>
  </conditionalFormatting>
  <conditionalFormatting sqref="D15">
    <cfRule type="cellIs" dxfId="29" priority="37" operator="equal">
      <formula>"WRONG"</formula>
    </cfRule>
    <cfRule type="cellIs" dxfId="28" priority="38" operator="equal">
      <formula>"OK"</formula>
    </cfRule>
  </conditionalFormatting>
  <conditionalFormatting sqref="D13">
    <cfRule type="cellIs" dxfId="27" priority="35" operator="equal">
      <formula>"WRONG"</formula>
    </cfRule>
    <cfRule type="cellIs" dxfId="26" priority="36" operator="equal">
      <formula>"OK"</formula>
    </cfRule>
  </conditionalFormatting>
  <conditionalFormatting sqref="D14:D15">
    <cfRule type="cellIs" dxfId="25" priority="33" operator="equal">
      <formula>"WRONG"</formula>
    </cfRule>
    <cfRule type="cellIs" dxfId="24" priority="34" operator="equal">
      <formula>"OK"</formula>
    </cfRule>
  </conditionalFormatting>
  <conditionalFormatting sqref="D16">
    <cfRule type="cellIs" dxfId="23" priority="31" operator="equal">
      <formula>"WRONG"</formula>
    </cfRule>
    <cfRule type="cellIs" dxfId="22" priority="32" operator="equal">
      <formula>"OK"</formula>
    </cfRule>
  </conditionalFormatting>
  <conditionalFormatting sqref="D17">
    <cfRule type="cellIs" dxfId="21" priority="29" operator="equal">
      <formula>"WRONG"</formula>
    </cfRule>
    <cfRule type="cellIs" dxfId="20" priority="30" operator="equal">
      <formula>"OK"</formula>
    </cfRule>
  </conditionalFormatting>
  <conditionalFormatting sqref="D18">
    <cfRule type="cellIs" dxfId="19" priority="27" operator="equal">
      <formula>"WRONG"</formula>
    </cfRule>
    <cfRule type="cellIs" dxfId="18" priority="28" operator="equal">
      <formula>"OK"</formula>
    </cfRule>
  </conditionalFormatting>
  <conditionalFormatting sqref="D19">
    <cfRule type="cellIs" dxfId="17" priority="25" operator="equal">
      <formula>"WRONG"</formula>
    </cfRule>
    <cfRule type="cellIs" dxfId="16" priority="26" operator="equal">
      <formula>"OK"</formula>
    </cfRule>
  </conditionalFormatting>
  <conditionalFormatting sqref="D20">
    <cfRule type="cellIs" dxfId="15" priority="23" operator="equal">
      <formula>"WRONG"</formula>
    </cfRule>
    <cfRule type="cellIs" dxfId="14" priority="24" operator="equal">
      <formula>"OK"</formula>
    </cfRule>
  </conditionalFormatting>
  <conditionalFormatting sqref="D21">
    <cfRule type="cellIs" dxfId="13" priority="21" operator="equal">
      <formula>"WRONG"</formula>
    </cfRule>
    <cfRule type="cellIs" dxfId="12" priority="22" operator="equal">
      <formula>"OK"</formula>
    </cfRule>
  </conditionalFormatting>
  <conditionalFormatting sqref="D22">
    <cfRule type="cellIs" dxfId="11" priority="15" operator="equal">
      <formula>"WRONG"</formula>
    </cfRule>
    <cfRule type="cellIs" dxfId="10" priority="16" operator="equal">
      <formula>"OK"</formula>
    </cfRule>
  </conditionalFormatting>
  <conditionalFormatting sqref="D23">
    <cfRule type="cellIs" dxfId="9" priority="11" operator="equal">
      <formula>"WRONG"</formula>
    </cfRule>
    <cfRule type="cellIs" dxfId="8" priority="12" operator="equal">
      <formula>"OK"</formula>
    </cfRule>
  </conditionalFormatting>
  <conditionalFormatting sqref="D24 D28:D29">
    <cfRule type="cellIs" dxfId="7" priority="9" operator="equal">
      <formula>"WRONG"</formula>
    </cfRule>
    <cfRule type="cellIs" dxfId="6" priority="10" operator="equal">
      <formula>"OK"</formula>
    </cfRule>
  </conditionalFormatting>
  <conditionalFormatting sqref="D25">
    <cfRule type="cellIs" dxfId="5" priority="7" operator="equal">
      <formula>"WRONG"</formula>
    </cfRule>
    <cfRule type="cellIs" dxfId="4" priority="8" operator="equal">
      <formula>"OK"</formula>
    </cfRule>
  </conditionalFormatting>
  <conditionalFormatting sqref="D27">
    <cfRule type="cellIs" dxfId="3" priority="1" operator="equal">
      <formula>"WRONG"</formula>
    </cfRule>
    <cfRule type="cellIs" dxfId="2" priority="2" operator="equal">
      <formula>"OK"</formula>
    </cfRule>
  </conditionalFormatting>
  <conditionalFormatting sqref="D26">
    <cfRule type="cellIs" dxfId="1" priority="3" operator="equal">
      <formula>"WRONG"</formula>
    </cfRule>
    <cfRule type="cellIs" dxfId="0" priority="4" operator="equal">
      <formula>"OK"</formula>
    </cfRule>
  </conditionalFormatting>
  <pageMargins left="0.7" right="0.7" top="0.75" bottom="0.75" header="0.3" footer="0.3"/>
  <pageSetup paperSize="9" scale="54"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M431"/>
  <sheetViews>
    <sheetView topLeftCell="C29" zoomScale="85" zoomScaleNormal="85" workbookViewId="0">
      <selection activeCell="D319" sqref="D319:E319"/>
    </sheetView>
  </sheetViews>
  <sheetFormatPr defaultColWidth="14.42578125" defaultRowHeight="12.75"/>
  <cols>
    <col min="1" max="1" width="14.42578125" style="8"/>
    <col min="2" max="2" width="3.42578125" style="131" bestFit="1" customWidth="1"/>
    <col min="3" max="3" width="90.85546875" style="132" bestFit="1" customWidth="1"/>
    <col min="4" max="7" width="23.42578125" style="8" customWidth="1"/>
    <col min="8" max="8" width="14.42578125" style="8"/>
    <col min="9" max="9" width="15.5703125" style="8" bestFit="1" customWidth="1"/>
    <col min="10" max="16384" width="14.42578125" style="8"/>
  </cols>
  <sheetData>
    <row r="2" spans="2:7" ht="15.75">
      <c r="B2" s="238" t="s">
        <v>0</v>
      </c>
      <c r="C2" s="238"/>
      <c r="D2" s="238"/>
      <c r="E2" s="238"/>
      <c r="F2" s="238"/>
      <c r="G2" s="238"/>
    </row>
    <row r="3" spans="2:7">
      <c r="B3" s="239" t="s">
        <v>299</v>
      </c>
      <c r="C3" s="239"/>
      <c r="D3" s="239"/>
      <c r="E3" s="239"/>
      <c r="F3" s="239"/>
      <c r="G3" s="239"/>
    </row>
    <row r="4" spans="2:7">
      <c r="B4" s="239"/>
      <c r="C4" s="239"/>
      <c r="D4" s="239"/>
      <c r="E4" s="239"/>
      <c r="F4" s="239"/>
      <c r="G4" s="239"/>
    </row>
    <row r="5" spans="2:7" ht="71.45" customHeight="1">
      <c r="B5" s="271" t="s">
        <v>306</v>
      </c>
      <c r="C5" s="271"/>
      <c r="D5" s="271"/>
      <c r="E5" s="271"/>
      <c r="F5" s="271"/>
      <c r="G5" s="271"/>
    </row>
    <row r="6" spans="2:7">
      <c r="B6" s="39" t="s">
        <v>1</v>
      </c>
      <c r="C6" s="40" t="s">
        <v>2</v>
      </c>
      <c r="D6" s="246"/>
      <c r="E6" s="247"/>
      <c r="F6" s="245" t="s">
        <v>3</v>
      </c>
      <c r="G6" s="245"/>
    </row>
    <row r="7" spans="2:7">
      <c r="B7" s="2">
        <v>1</v>
      </c>
      <c r="C7" s="41" t="s">
        <v>4</v>
      </c>
      <c r="D7" s="242"/>
      <c r="E7" s="243"/>
      <c r="F7" s="240" t="s">
        <v>5</v>
      </c>
      <c r="G7" s="240"/>
    </row>
    <row r="8" spans="2:7">
      <c r="B8" s="2">
        <v>2</v>
      </c>
      <c r="C8" s="3" t="s">
        <v>6</v>
      </c>
      <c r="D8" s="248"/>
      <c r="E8" s="249"/>
      <c r="F8" s="240" t="s">
        <v>7</v>
      </c>
      <c r="G8" s="240"/>
    </row>
    <row r="9" spans="2:7">
      <c r="B9" s="2">
        <v>3</v>
      </c>
      <c r="C9" s="3" t="s">
        <v>8</v>
      </c>
      <c r="D9" s="248"/>
      <c r="E9" s="249"/>
      <c r="F9" s="241" t="s">
        <v>9</v>
      </c>
      <c r="G9" s="241"/>
    </row>
    <row r="10" spans="2:7">
      <c r="B10" s="2">
        <v>4</v>
      </c>
      <c r="C10" s="42" t="s">
        <v>10</v>
      </c>
      <c r="D10" s="251"/>
      <c r="E10" s="252"/>
      <c r="F10" s="207" t="s">
        <v>11</v>
      </c>
      <c r="G10" s="207"/>
    </row>
    <row r="11" spans="2:7" hidden="1">
      <c r="B11" s="2"/>
      <c r="C11" s="41"/>
      <c r="D11" s="17" t="s">
        <v>11</v>
      </c>
      <c r="E11" s="18"/>
      <c r="F11" s="68" t="s">
        <v>11</v>
      </c>
      <c r="G11" s="69"/>
    </row>
    <row r="12" spans="2:7" hidden="1">
      <c r="B12" s="2"/>
      <c r="C12" s="41"/>
      <c r="D12" s="17" t="s">
        <v>12</v>
      </c>
      <c r="E12" s="18"/>
      <c r="F12" s="68" t="s">
        <v>12</v>
      </c>
      <c r="G12" s="69"/>
    </row>
    <row r="13" spans="2:7">
      <c r="B13" s="2">
        <v>5</v>
      </c>
      <c r="C13" s="3" t="s">
        <v>13</v>
      </c>
      <c r="D13" s="251"/>
      <c r="E13" s="252"/>
      <c r="F13" s="250" t="s">
        <v>14</v>
      </c>
      <c r="G13" s="250"/>
    </row>
    <row r="14" spans="2:7">
      <c r="B14" s="2">
        <v>6</v>
      </c>
      <c r="C14" s="41" t="s">
        <v>15</v>
      </c>
      <c r="D14" s="242"/>
      <c r="E14" s="243"/>
      <c r="F14" s="244" t="s">
        <v>16</v>
      </c>
      <c r="G14" s="244"/>
    </row>
    <row r="15" spans="2:7">
      <c r="B15" s="2">
        <v>7</v>
      </c>
      <c r="C15" s="3" t="s">
        <v>262</v>
      </c>
      <c r="D15" s="256"/>
      <c r="E15" s="257"/>
      <c r="F15" s="255" t="s">
        <v>208</v>
      </c>
      <c r="G15" s="255"/>
    </row>
    <row r="16" spans="2:7" s="124" customFormat="1">
      <c r="B16" s="2">
        <v>8</v>
      </c>
      <c r="C16" s="3" t="s">
        <v>17</v>
      </c>
      <c r="D16" s="230"/>
      <c r="E16" s="231"/>
      <c r="F16" s="240" t="s">
        <v>18</v>
      </c>
      <c r="G16" s="240"/>
    </row>
    <row r="17" spans="2:7" s="124" customFormat="1">
      <c r="B17" s="2">
        <v>9</v>
      </c>
      <c r="C17" s="42" t="s">
        <v>19</v>
      </c>
      <c r="D17" s="230"/>
      <c r="E17" s="231"/>
      <c r="F17" s="241" t="s">
        <v>20</v>
      </c>
      <c r="G17" s="241"/>
    </row>
    <row r="18" spans="2:7" s="124" customFormat="1">
      <c r="B18" s="2">
        <v>10</v>
      </c>
      <c r="C18" s="3" t="s">
        <v>21</v>
      </c>
      <c r="D18" s="230"/>
      <c r="E18" s="231"/>
      <c r="F18" s="240" t="s">
        <v>22</v>
      </c>
      <c r="G18" s="240"/>
    </row>
    <row r="19" spans="2:7">
      <c r="B19" s="2">
        <v>11</v>
      </c>
      <c r="C19" s="42" t="s">
        <v>23</v>
      </c>
      <c r="D19" s="253"/>
      <c r="E19" s="254"/>
      <c r="F19" s="241" t="s">
        <v>24</v>
      </c>
      <c r="G19" s="241"/>
    </row>
    <row r="20" spans="2:7" s="125" customFormat="1" ht="35.1" customHeight="1">
      <c r="B20" s="2">
        <v>12</v>
      </c>
      <c r="C20" s="43" t="s">
        <v>25</v>
      </c>
      <c r="D20" s="230"/>
      <c r="E20" s="231"/>
      <c r="F20" s="236" t="s">
        <v>94</v>
      </c>
      <c r="G20" s="236"/>
    </row>
    <row r="21" spans="2:7" s="125" customFormat="1" ht="62.1" customHeight="1">
      <c r="B21" s="2">
        <v>13</v>
      </c>
      <c r="C21" s="44" t="s">
        <v>26</v>
      </c>
      <c r="D21" s="234" t="s">
        <v>27</v>
      </c>
      <c r="E21" s="235"/>
      <c r="F21" s="237" t="s">
        <v>28</v>
      </c>
      <c r="G21" s="237"/>
    </row>
    <row r="22" spans="2:7" s="125" customFormat="1" ht="62.1" customHeight="1">
      <c r="B22" s="45">
        <v>14</v>
      </c>
      <c r="C22" s="46" t="s">
        <v>174</v>
      </c>
      <c r="D22" s="234" t="s">
        <v>27</v>
      </c>
      <c r="E22" s="235"/>
      <c r="F22" s="232" t="s">
        <v>175</v>
      </c>
      <c r="G22" s="233"/>
    </row>
    <row r="23" spans="2:7" s="126" customFormat="1" ht="62.1" customHeight="1">
      <c r="B23" s="45">
        <v>15</v>
      </c>
      <c r="C23" s="44" t="s">
        <v>197</v>
      </c>
      <c r="D23" s="234" t="s">
        <v>27</v>
      </c>
      <c r="E23" s="235"/>
      <c r="F23" s="232" t="s">
        <v>198</v>
      </c>
      <c r="G23" s="233"/>
    </row>
    <row r="24" spans="2:7" ht="36.6" customHeight="1">
      <c r="B24" s="216"/>
      <c r="C24" s="217" t="s">
        <v>29</v>
      </c>
      <c r="D24" s="225" t="s">
        <v>300</v>
      </c>
      <c r="E24" s="223" t="s">
        <v>301</v>
      </c>
      <c r="F24" s="204" t="s">
        <v>302</v>
      </c>
      <c r="G24" s="205" t="s">
        <v>301</v>
      </c>
    </row>
    <row r="25" spans="2:7" ht="36.6" customHeight="1">
      <c r="B25" s="216"/>
      <c r="C25" s="210"/>
      <c r="D25" s="226"/>
      <c r="E25" s="224"/>
      <c r="F25" s="204"/>
      <c r="G25" s="205"/>
    </row>
    <row r="26" spans="2:7">
      <c r="B26" s="2">
        <v>16</v>
      </c>
      <c r="C26" s="47" t="s">
        <v>166</v>
      </c>
      <c r="D26" s="70"/>
      <c r="E26" s="70"/>
      <c r="F26" s="70"/>
      <c r="G26" s="70"/>
    </row>
    <row r="27" spans="2:7">
      <c r="B27" s="2"/>
      <c r="C27" s="47" t="s">
        <v>167</v>
      </c>
      <c r="D27" s="70"/>
      <c r="E27" s="70"/>
      <c r="F27" s="70"/>
      <c r="G27" s="70"/>
    </row>
    <row r="28" spans="2:7">
      <c r="B28" s="5"/>
      <c r="C28" s="48" t="s">
        <v>162</v>
      </c>
      <c r="D28" s="31">
        <f>SUM(D29:D34)</f>
        <v>0</v>
      </c>
      <c r="E28" s="31">
        <f>SUM(E29:E34)</f>
        <v>0</v>
      </c>
      <c r="F28" s="31">
        <f>SUM(F29:F34)</f>
        <v>100000</v>
      </c>
      <c r="G28" s="31">
        <f>SUM(G29:G34)</f>
        <v>80000</v>
      </c>
    </row>
    <row r="29" spans="2:7">
      <c r="B29" s="2"/>
      <c r="C29" s="49" t="s">
        <v>99</v>
      </c>
      <c r="D29" s="19"/>
      <c r="E29" s="19"/>
      <c r="F29" s="34">
        <v>9091</v>
      </c>
      <c r="G29" s="34">
        <v>7273</v>
      </c>
    </row>
    <row r="30" spans="2:7">
      <c r="B30" s="2"/>
      <c r="C30" s="49" t="s">
        <v>100</v>
      </c>
      <c r="D30" s="19"/>
      <c r="E30" s="19" t="s">
        <v>313</v>
      </c>
      <c r="F30" s="34">
        <v>36364</v>
      </c>
      <c r="G30" s="34">
        <v>29091</v>
      </c>
    </row>
    <row r="31" spans="2:7">
      <c r="B31" s="2"/>
      <c r="C31" s="49" t="s">
        <v>101</v>
      </c>
      <c r="D31" s="19"/>
      <c r="E31" s="19" t="s">
        <v>328</v>
      </c>
      <c r="F31" s="34">
        <v>45455</v>
      </c>
      <c r="G31" s="34">
        <v>36364</v>
      </c>
    </row>
    <row r="32" spans="2:7">
      <c r="B32" s="2"/>
      <c r="C32" s="49" t="s">
        <v>102</v>
      </c>
      <c r="D32" s="19"/>
      <c r="E32" s="19"/>
      <c r="F32" s="34">
        <v>1818</v>
      </c>
      <c r="G32" s="34">
        <v>1454</v>
      </c>
    </row>
    <row r="33" spans="2:7">
      <c r="B33" s="2"/>
      <c r="C33" s="49" t="s">
        <v>103</v>
      </c>
      <c r="D33" s="19"/>
      <c r="E33" s="19"/>
      <c r="F33" s="34">
        <v>5455</v>
      </c>
      <c r="G33" s="34">
        <v>4364</v>
      </c>
    </row>
    <row r="34" spans="2:7">
      <c r="B34" s="2"/>
      <c r="C34" s="49" t="s">
        <v>104</v>
      </c>
      <c r="D34" s="19"/>
      <c r="E34" s="19"/>
      <c r="F34" s="34">
        <v>1817</v>
      </c>
      <c r="G34" s="34">
        <v>1454</v>
      </c>
    </row>
    <row r="35" spans="2:7">
      <c r="B35" s="5"/>
      <c r="C35" s="48" t="s">
        <v>163</v>
      </c>
      <c r="D35" s="31">
        <f>SUM(D36:D63)</f>
        <v>0</v>
      </c>
      <c r="E35" s="31">
        <f>SUM(E36:E63)</f>
        <v>0</v>
      </c>
      <c r="F35" s="31">
        <f>SUM(F36:F63)</f>
        <v>86710</v>
      </c>
      <c r="G35" s="31">
        <f>SUM(G36:G63)</f>
        <v>69368</v>
      </c>
    </row>
    <row r="36" spans="2:7">
      <c r="B36" s="2"/>
      <c r="C36" s="49" t="s">
        <v>105</v>
      </c>
      <c r="D36" s="19"/>
      <c r="E36" s="19"/>
      <c r="F36" s="34">
        <v>12500</v>
      </c>
      <c r="G36" s="34">
        <v>10000</v>
      </c>
    </row>
    <row r="37" spans="2:7">
      <c r="B37" s="2"/>
      <c r="C37" s="49" t="s">
        <v>106</v>
      </c>
      <c r="D37" s="19" t="s">
        <v>314</v>
      </c>
      <c r="E37" s="19"/>
      <c r="F37" s="34">
        <v>5000</v>
      </c>
      <c r="G37" s="34">
        <v>4000</v>
      </c>
    </row>
    <row r="38" spans="2:7">
      <c r="B38" s="2"/>
      <c r="C38" s="49" t="s">
        <v>107</v>
      </c>
      <c r="D38" s="19" t="s">
        <v>315</v>
      </c>
      <c r="E38" s="19"/>
      <c r="F38" s="34">
        <v>2500</v>
      </c>
      <c r="G38" s="34">
        <v>2000</v>
      </c>
    </row>
    <row r="39" spans="2:7">
      <c r="B39" s="2"/>
      <c r="C39" s="49" t="s">
        <v>108</v>
      </c>
      <c r="D39" s="19" t="s">
        <v>316</v>
      </c>
      <c r="E39" s="19"/>
      <c r="F39" s="34">
        <v>1250</v>
      </c>
      <c r="G39" s="34">
        <v>1000</v>
      </c>
    </row>
    <row r="40" spans="2:7">
      <c r="B40" s="2"/>
      <c r="C40" s="49" t="s">
        <v>109</v>
      </c>
      <c r="D40" s="19" t="s">
        <v>317</v>
      </c>
      <c r="E40" s="19"/>
      <c r="F40" s="34">
        <v>500</v>
      </c>
      <c r="G40" s="34">
        <v>400</v>
      </c>
    </row>
    <row r="41" spans="2:7">
      <c r="B41" s="2"/>
      <c r="C41" s="49" t="s">
        <v>110</v>
      </c>
      <c r="D41" s="19" t="s">
        <v>318</v>
      </c>
      <c r="E41" s="19"/>
      <c r="F41" s="34">
        <v>250</v>
      </c>
      <c r="G41" s="34">
        <v>200</v>
      </c>
    </row>
    <row r="42" spans="2:7">
      <c r="B42" s="2"/>
      <c r="C42" s="49" t="s">
        <v>111</v>
      </c>
      <c r="D42" s="19" t="s">
        <v>319</v>
      </c>
      <c r="E42" s="19"/>
      <c r="F42" s="34">
        <v>125</v>
      </c>
      <c r="G42" s="34">
        <v>100</v>
      </c>
    </row>
    <row r="43" spans="2:7">
      <c r="B43" s="2"/>
      <c r="C43" s="49" t="s">
        <v>112</v>
      </c>
      <c r="D43" s="19" t="s">
        <v>320</v>
      </c>
      <c r="E43" s="19"/>
      <c r="F43" s="34">
        <v>50</v>
      </c>
      <c r="G43" s="34">
        <v>40</v>
      </c>
    </row>
    <row r="44" spans="2:7">
      <c r="B44" s="2"/>
      <c r="C44" s="49" t="s">
        <v>113</v>
      </c>
      <c r="D44" s="19" t="s">
        <v>321</v>
      </c>
      <c r="E44" s="19"/>
      <c r="F44" s="34">
        <v>25</v>
      </c>
      <c r="G44" s="34">
        <v>20</v>
      </c>
    </row>
    <row r="45" spans="2:7">
      <c r="B45" s="2"/>
      <c r="C45" s="83" t="s">
        <v>132</v>
      </c>
      <c r="D45" s="19" t="s">
        <v>322</v>
      </c>
      <c r="E45" s="19"/>
      <c r="F45" s="34">
        <v>2800</v>
      </c>
      <c r="G45" s="34">
        <v>2240</v>
      </c>
    </row>
    <row r="46" spans="2:7">
      <c r="B46" s="2"/>
      <c r="C46" s="49" t="s">
        <v>115</v>
      </c>
      <c r="D46" s="19" t="s">
        <v>323</v>
      </c>
      <c r="E46" s="19"/>
      <c r="F46" s="34">
        <v>1658</v>
      </c>
      <c r="G46" s="34">
        <v>1326</v>
      </c>
    </row>
    <row r="47" spans="2:7">
      <c r="B47" s="2"/>
      <c r="C47" s="49" t="s">
        <v>116</v>
      </c>
      <c r="D47" s="19" t="s">
        <v>324</v>
      </c>
      <c r="E47" s="19"/>
      <c r="F47" s="34">
        <v>213</v>
      </c>
      <c r="G47" s="34">
        <v>170</v>
      </c>
    </row>
    <row r="48" spans="2:7">
      <c r="B48" s="2"/>
      <c r="C48" s="49" t="s">
        <v>117</v>
      </c>
      <c r="D48" s="19" t="s">
        <v>313</v>
      </c>
      <c r="E48" s="19"/>
      <c r="F48" s="34">
        <v>231</v>
      </c>
      <c r="G48" s="34">
        <v>185</v>
      </c>
    </row>
    <row r="49" spans="2:7">
      <c r="B49" s="2"/>
      <c r="C49" s="49" t="s">
        <v>118</v>
      </c>
      <c r="D49" s="19" t="s">
        <v>325</v>
      </c>
      <c r="E49" s="19"/>
      <c r="F49" s="34">
        <v>848</v>
      </c>
      <c r="G49" s="34">
        <v>678</v>
      </c>
    </row>
    <row r="50" spans="2:7">
      <c r="B50" s="2"/>
      <c r="C50" s="49" t="s">
        <v>119</v>
      </c>
      <c r="D50" s="19"/>
      <c r="E50" s="19"/>
      <c r="F50" s="34">
        <v>1533</v>
      </c>
      <c r="G50" s="34">
        <v>1226</v>
      </c>
    </row>
    <row r="51" spans="2:7">
      <c r="B51" s="2"/>
      <c r="C51" s="49" t="s">
        <v>120</v>
      </c>
      <c r="D51" s="19"/>
      <c r="E51" s="19"/>
      <c r="F51" s="34">
        <v>2132</v>
      </c>
      <c r="G51" s="34">
        <v>1706</v>
      </c>
    </row>
    <row r="52" spans="2:7">
      <c r="B52" s="2"/>
      <c r="C52" s="49" t="s">
        <v>121</v>
      </c>
      <c r="D52" s="19"/>
      <c r="E52" s="19"/>
      <c r="F52" s="34">
        <v>2168</v>
      </c>
      <c r="G52" s="34">
        <v>1734</v>
      </c>
    </row>
    <row r="53" spans="2:7">
      <c r="B53" s="2"/>
      <c r="C53" s="49" t="s">
        <v>122</v>
      </c>
      <c r="D53" s="19"/>
      <c r="E53" s="19"/>
      <c r="F53" s="34">
        <v>8421</v>
      </c>
      <c r="G53" s="34">
        <v>6737</v>
      </c>
    </row>
    <row r="54" spans="2:7">
      <c r="B54" s="2"/>
      <c r="C54" s="49" t="s">
        <v>123</v>
      </c>
      <c r="D54" s="19"/>
      <c r="E54" s="19"/>
      <c r="F54" s="34">
        <v>974</v>
      </c>
      <c r="G54" s="34">
        <v>779</v>
      </c>
    </row>
    <row r="55" spans="2:7">
      <c r="B55" s="2"/>
      <c r="C55" s="83" t="s">
        <v>226</v>
      </c>
      <c r="D55" s="19"/>
      <c r="E55" s="19"/>
      <c r="F55" s="34">
        <v>9852</v>
      </c>
      <c r="G55" s="34">
        <v>7882</v>
      </c>
    </row>
    <row r="56" spans="2:7">
      <c r="B56" s="2"/>
      <c r="C56" s="49" t="s">
        <v>124</v>
      </c>
      <c r="D56" s="19"/>
      <c r="E56" s="19"/>
      <c r="F56" s="34">
        <v>3216</v>
      </c>
      <c r="G56" s="34">
        <v>2573</v>
      </c>
    </row>
    <row r="57" spans="2:7">
      <c r="B57" s="2"/>
      <c r="C57" s="49" t="s">
        <v>125</v>
      </c>
      <c r="D57" s="19"/>
      <c r="E57" s="19"/>
      <c r="F57" s="34">
        <v>3121</v>
      </c>
      <c r="G57" s="34">
        <v>2497</v>
      </c>
    </row>
    <row r="58" spans="2:7">
      <c r="B58" s="2"/>
      <c r="C58" s="49" t="s">
        <v>126</v>
      </c>
      <c r="D58" s="19"/>
      <c r="E58" s="19"/>
      <c r="F58" s="34">
        <v>7896</v>
      </c>
      <c r="G58" s="34">
        <v>6317</v>
      </c>
    </row>
    <row r="59" spans="2:7">
      <c r="B59" s="2"/>
      <c r="C59" s="49" t="s">
        <v>127</v>
      </c>
      <c r="D59" s="19"/>
      <c r="E59" s="19"/>
      <c r="F59" s="34">
        <v>1255</v>
      </c>
      <c r="G59" s="34">
        <v>1004</v>
      </c>
    </row>
    <row r="60" spans="2:7">
      <c r="B60" s="2"/>
      <c r="C60" s="49" t="s">
        <v>128</v>
      </c>
      <c r="D60" s="19"/>
      <c r="E60" s="19"/>
      <c r="F60" s="34">
        <v>4522</v>
      </c>
      <c r="G60" s="34">
        <v>3618</v>
      </c>
    </row>
    <row r="61" spans="2:7">
      <c r="B61" s="2"/>
      <c r="C61" s="49" t="s">
        <v>129</v>
      </c>
      <c r="D61" s="19"/>
      <c r="E61" s="19"/>
      <c r="F61" s="34">
        <v>4584</v>
      </c>
      <c r="G61" s="34">
        <v>3667</v>
      </c>
    </row>
    <row r="62" spans="2:7">
      <c r="B62" s="2"/>
      <c r="C62" s="49" t="s">
        <v>130</v>
      </c>
      <c r="D62" s="19"/>
      <c r="E62" s="19"/>
      <c r="F62" s="34">
        <v>7851</v>
      </c>
      <c r="G62" s="34">
        <v>6281</v>
      </c>
    </row>
    <row r="63" spans="2:7">
      <c r="B63" s="2"/>
      <c r="C63" s="49" t="s">
        <v>131</v>
      </c>
      <c r="D63" s="19"/>
      <c r="E63" s="19"/>
      <c r="F63" s="34">
        <v>1235</v>
      </c>
      <c r="G63" s="34">
        <v>988</v>
      </c>
    </row>
    <row r="64" spans="2:7">
      <c r="B64" s="2"/>
      <c r="C64" s="50" t="s">
        <v>199</v>
      </c>
      <c r="D64" s="19"/>
      <c r="E64" s="19"/>
      <c r="F64" s="127">
        <v>200</v>
      </c>
      <c r="G64" s="127">
        <v>160</v>
      </c>
    </row>
    <row r="65" spans="2:7">
      <c r="B65" s="2"/>
      <c r="C65" s="51" t="s">
        <v>33</v>
      </c>
      <c r="D65" s="32">
        <f>D28+D35+D64</f>
        <v>0</v>
      </c>
      <c r="E65" s="32">
        <f>E28+E35+E64</f>
        <v>0</v>
      </c>
      <c r="F65" s="32">
        <f>F28+F35+F64</f>
        <v>186910</v>
      </c>
      <c r="G65" s="32">
        <f>G28+G35+G64</f>
        <v>149528</v>
      </c>
    </row>
    <row r="66" spans="2:7">
      <c r="B66" s="2"/>
      <c r="C66" s="41" t="s">
        <v>34</v>
      </c>
      <c r="D66" s="19"/>
      <c r="E66" s="19"/>
      <c r="F66" s="71">
        <v>84684</v>
      </c>
      <c r="G66" s="71">
        <v>67747</v>
      </c>
    </row>
    <row r="67" spans="2:7">
      <c r="B67" s="2"/>
      <c r="C67" s="41" t="s">
        <v>35</v>
      </c>
      <c r="D67" s="19"/>
      <c r="E67" s="19"/>
      <c r="F67" s="71">
        <v>74099</v>
      </c>
      <c r="G67" s="71">
        <v>59279</v>
      </c>
    </row>
    <row r="68" spans="2:7">
      <c r="B68" s="2"/>
      <c r="C68" s="3" t="s">
        <v>36</v>
      </c>
      <c r="D68" s="19"/>
      <c r="E68" s="19"/>
      <c r="F68" s="71">
        <v>52927</v>
      </c>
      <c r="G68" s="71">
        <v>42342</v>
      </c>
    </row>
    <row r="69" spans="2:7">
      <c r="B69" s="5"/>
      <c r="C69" s="52" t="s">
        <v>168</v>
      </c>
      <c r="D69" s="74"/>
      <c r="E69" s="74"/>
      <c r="F69" s="72"/>
      <c r="G69" s="72"/>
    </row>
    <row r="70" spans="2:7">
      <c r="B70" s="2"/>
      <c r="C70" s="53" t="s">
        <v>135</v>
      </c>
      <c r="D70" s="19"/>
      <c r="E70" s="19"/>
      <c r="F70" s="73">
        <v>15878</v>
      </c>
      <c r="G70" s="73">
        <v>12702</v>
      </c>
    </row>
    <row r="71" spans="2:7">
      <c r="B71" s="2"/>
      <c r="C71" s="53" t="s">
        <v>136</v>
      </c>
      <c r="D71" s="19"/>
      <c r="E71" s="19"/>
      <c r="F71" s="73">
        <v>47635</v>
      </c>
      <c r="G71" s="73">
        <v>38108</v>
      </c>
    </row>
    <row r="72" spans="2:7">
      <c r="B72" s="2"/>
      <c r="C72" s="53" t="s">
        <v>137</v>
      </c>
      <c r="D72" s="19"/>
      <c r="E72" s="19"/>
      <c r="F72" s="73">
        <v>55574</v>
      </c>
      <c r="G72" s="73">
        <v>44459</v>
      </c>
    </row>
    <row r="73" spans="2:7">
      <c r="B73" s="2"/>
      <c r="C73" s="53" t="s">
        <v>138</v>
      </c>
      <c r="D73" s="19"/>
      <c r="E73" s="19"/>
      <c r="F73" s="73">
        <v>39696</v>
      </c>
      <c r="G73" s="73">
        <v>31757</v>
      </c>
    </row>
    <row r="74" spans="2:7">
      <c r="B74" s="2"/>
      <c r="C74" s="47" t="s">
        <v>164</v>
      </c>
      <c r="D74" s="70"/>
      <c r="E74" s="70"/>
      <c r="F74" s="70"/>
      <c r="G74" s="70"/>
    </row>
    <row r="75" spans="2:7">
      <c r="B75" s="5"/>
      <c r="C75" s="48" t="s">
        <v>169</v>
      </c>
      <c r="D75" s="31">
        <f>SUM(D76:D81)</f>
        <v>238677</v>
      </c>
      <c r="E75" s="31">
        <f>SUM(E76:E81)</f>
        <v>40</v>
      </c>
      <c r="F75" s="31">
        <f>SUM(F76:F81)</f>
        <v>100000</v>
      </c>
      <c r="G75" s="31">
        <f>SUM(G76:G81)</f>
        <v>80000</v>
      </c>
    </row>
    <row r="76" spans="2:7">
      <c r="B76" s="2"/>
      <c r="C76" s="49" t="s">
        <v>99</v>
      </c>
      <c r="D76" s="19">
        <v>25748</v>
      </c>
      <c r="E76" s="19">
        <v>4</v>
      </c>
      <c r="F76" s="34">
        <v>9091</v>
      </c>
      <c r="G76" s="34">
        <v>7273</v>
      </c>
    </row>
    <row r="77" spans="2:7">
      <c r="B77" s="2"/>
      <c r="C77" s="49" t="s">
        <v>100</v>
      </c>
      <c r="D77" s="19">
        <v>62476</v>
      </c>
      <c r="E77" s="19">
        <v>9</v>
      </c>
      <c r="F77" s="34">
        <v>36364</v>
      </c>
      <c r="G77" s="34">
        <v>29091</v>
      </c>
    </row>
    <row r="78" spans="2:7">
      <c r="B78" s="2"/>
      <c r="C78" s="49" t="s">
        <v>101</v>
      </c>
      <c r="D78" s="19">
        <v>88384</v>
      </c>
      <c r="E78" s="19">
        <v>17</v>
      </c>
      <c r="F78" s="34">
        <v>45455</v>
      </c>
      <c r="G78" s="34">
        <v>36364</v>
      </c>
    </row>
    <row r="79" spans="2:7">
      <c r="B79" s="2"/>
      <c r="C79" s="49" t="s">
        <v>102</v>
      </c>
      <c r="D79" s="19">
        <v>21294</v>
      </c>
      <c r="E79" s="19">
        <v>3</v>
      </c>
      <c r="F79" s="34">
        <v>1818</v>
      </c>
      <c r="G79" s="34">
        <v>1454</v>
      </c>
    </row>
    <row r="80" spans="2:7">
      <c r="B80" s="2"/>
      <c r="C80" s="49" t="s">
        <v>103</v>
      </c>
      <c r="D80" s="19">
        <v>3648</v>
      </c>
      <c r="E80" s="19">
        <v>0</v>
      </c>
      <c r="F80" s="34">
        <v>5455</v>
      </c>
      <c r="G80" s="34">
        <v>4364</v>
      </c>
    </row>
    <row r="81" spans="2:7">
      <c r="B81" s="2"/>
      <c r="C81" s="49" t="s">
        <v>104</v>
      </c>
      <c r="D81" s="19">
        <v>37127</v>
      </c>
      <c r="E81" s="19">
        <v>7</v>
      </c>
      <c r="F81" s="34">
        <v>1817</v>
      </c>
      <c r="G81" s="34">
        <v>1454</v>
      </c>
    </row>
    <row r="82" spans="2:7">
      <c r="B82" s="54"/>
      <c r="C82" s="48" t="s">
        <v>165</v>
      </c>
      <c r="D82" s="31">
        <f>SUM(D83:D110)</f>
        <v>62730</v>
      </c>
      <c r="E82" s="31">
        <f>SUM(E83:E110)</f>
        <v>3</v>
      </c>
      <c r="F82" s="31">
        <f>SUM(F83:F110)</f>
        <v>86710</v>
      </c>
      <c r="G82" s="31">
        <f>SUM(G83:G110)</f>
        <v>69368</v>
      </c>
    </row>
    <row r="83" spans="2:7">
      <c r="B83" s="2"/>
      <c r="C83" s="49" t="s">
        <v>105</v>
      </c>
      <c r="D83" s="19">
        <v>1921</v>
      </c>
      <c r="E83" s="19">
        <v>0</v>
      </c>
      <c r="F83" s="34">
        <v>12500</v>
      </c>
      <c r="G83" s="34">
        <v>10000</v>
      </c>
    </row>
    <row r="84" spans="2:7">
      <c r="B84" s="2"/>
      <c r="C84" s="49" t="s">
        <v>106</v>
      </c>
      <c r="D84" s="19">
        <v>8951</v>
      </c>
      <c r="E84" s="19">
        <v>0</v>
      </c>
      <c r="F84" s="34">
        <v>5000</v>
      </c>
      <c r="G84" s="34">
        <v>4000</v>
      </c>
    </row>
    <row r="85" spans="2:7">
      <c r="B85" s="2"/>
      <c r="C85" s="49" t="s">
        <v>107</v>
      </c>
      <c r="D85" s="19">
        <v>3479</v>
      </c>
      <c r="E85" s="19">
        <v>0</v>
      </c>
      <c r="F85" s="34">
        <v>2500</v>
      </c>
      <c r="G85" s="34">
        <v>2000</v>
      </c>
    </row>
    <row r="86" spans="2:7">
      <c r="B86" s="2"/>
      <c r="C86" s="49" t="s">
        <v>108</v>
      </c>
      <c r="D86" s="19">
        <v>3856</v>
      </c>
      <c r="E86" s="19">
        <v>0</v>
      </c>
      <c r="F86" s="34">
        <v>1250</v>
      </c>
      <c r="G86" s="34">
        <v>1000</v>
      </c>
    </row>
    <row r="87" spans="2:7">
      <c r="B87" s="2"/>
      <c r="C87" s="49" t="s">
        <v>109</v>
      </c>
      <c r="D87" s="19">
        <v>2465</v>
      </c>
      <c r="E87" s="19">
        <v>0</v>
      </c>
      <c r="F87" s="34">
        <v>500</v>
      </c>
      <c r="G87" s="34">
        <v>400</v>
      </c>
    </row>
    <row r="88" spans="2:7">
      <c r="B88" s="2"/>
      <c r="C88" s="49" t="s">
        <v>110</v>
      </c>
      <c r="D88" s="19">
        <v>494</v>
      </c>
      <c r="E88" s="19">
        <v>0</v>
      </c>
      <c r="F88" s="34">
        <v>250</v>
      </c>
      <c r="G88" s="34">
        <v>200</v>
      </c>
    </row>
    <row r="89" spans="2:7">
      <c r="B89" s="2"/>
      <c r="C89" s="49" t="s">
        <v>111</v>
      </c>
      <c r="D89" s="19">
        <v>2068</v>
      </c>
      <c r="E89" s="19">
        <v>1</v>
      </c>
      <c r="F89" s="34">
        <v>125</v>
      </c>
      <c r="G89" s="34">
        <v>100</v>
      </c>
    </row>
    <row r="90" spans="2:7">
      <c r="B90" s="2"/>
      <c r="C90" s="49" t="s">
        <v>112</v>
      </c>
      <c r="D90" s="19">
        <v>4754</v>
      </c>
      <c r="E90" s="19">
        <v>0</v>
      </c>
      <c r="F90" s="34">
        <v>50</v>
      </c>
      <c r="G90" s="34">
        <v>40</v>
      </c>
    </row>
    <row r="91" spans="2:7">
      <c r="B91" s="2"/>
      <c r="C91" s="49" t="s">
        <v>113</v>
      </c>
      <c r="D91" s="19">
        <v>978</v>
      </c>
      <c r="E91" s="19">
        <v>0</v>
      </c>
      <c r="F91" s="34">
        <v>25</v>
      </c>
      <c r="G91" s="34">
        <v>20</v>
      </c>
    </row>
    <row r="92" spans="2:7">
      <c r="B92" s="2"/>
      <c r="C92" s="49" t="s">
        <v>132</v>
      </c>
      <c r="D92" s="19">
        <v>3833</v>
      </c>
      <c r="E92" s="19">
        <v>0</v>
      </c>
      <c r="F92" s="34">
        <v>2800</v>
      </c>
      <c r="G92" s="34">
        <v>2240</v>
      </c>
    </row>
    <row r="93" spans="2:7">
      <c r="B93" s="2"/>
      <c r="C93" s="49" t="s">
        <v>115</v>
      </c>
      <c r="D93" s="19">
        <v>2263</v>
      </c>
      <c r="E93" s="19">
        <v>0</v>
      </c>
      <c r="F93" s="34">
        <v>1658</v>
      </c>
      <c r="G93" s="34">
        <v>1326</v>
      </c>
    </row>
    <row r="94" spans="2:7">
      <c r="B94" s="2"/>
      <c r="C94" s="49" t="s">
        <v>116</v>
      </c>
      <c r="D94" s="19">
        <v>1205</v>
      </c>
      <c r="E94" s="19">
        <v>0</v>
      </c>
      <c r="F94" s="34">
        <v>213</v>
      </c>
      <c r="G94" s="34">
        <v>170</v>
      </c>
    </row>
    <row r="95" spans="2:7">
      <c r="B95" s="2"/>
      <c r="C95" s="49" t="s">
        <v>117</v>
      </c>
      <c r="D95" s="19">
        <v>455</v>
      </c>
      <c r="E95" s="19">
        <v>0</v>
      </c>
      <c r="F95" s="34">
        <v>231</v>
      </c>
      <c r="G95" s="34">
        <v>185</v>
      </c>
    </row>
    <row r="96" spans="2:7">
      <c r="B96" s="2"/>
      <c r="C96" s="49" t="s">
        <v>118</v>
      </c>
      <c r="D96" s="19">
        <v>4170</v>
      </c>
      <c r="E96" s="19">
        <v>0</v>
      </c>
      <c r="F96" s="34">
        <v>848</v>
      </c>
      <c r="G96" s="34">
        <v>678</v>
      </c>
    </row>
    <row r="97" spans="2:7">
      <c r="B97" s="2"/>
      <c r="C97" s="49" t="s">
        <v>119</v>
      </c>
      <c r="D97" s="19">
        <v>2834</v>
      </c>
      <c r="E97" s="19">
        <v>0</v>
      </c>
      <c r="F97" s="34">
        <v>1533</v>
      </c>
      <c r="G97" s="34">
        <v>1226</v>
      </c>
    </row>
    <row r="98" spans="2:7">
      <c r="B98" s="2"/>
      <c r="C98" s="49" t="s">
        <v>120</v>
      </c>
      <c r="D98" s="19">
        <v>4644</v>
      </c>
      <c r="E98" s="19">
        <v>0</v>
      </c>
      <c r="F98" s="34">
        <v>2132</v>
      </c>
      <c r="G98" s="34">
        <v>1706</v>
      </c>
    </row>
    <row r="99" spans="2:7">
      <c r="B99" s="2"/>
      <c r="C99" s="49" t="s">
        <v>121</v>
      </c>
      <c r="D99" s="19">
        <v>872</v>
      </c>
      <c r="E99" s="19">
        <v>1</v>
      </c>
      <c r="F99" s="34">
        <v>2168</v>
      </c>
      <c r="G99" s="34">
        <v>1734</v>
      </c>
    </row>
    <row r="100" spans="2:7">
      <c r="B100" s="2"/>
      <c r="C100" s="49" t="s">
        <v>122</v>
      </c>
      <c r="D100" s="19">
        <v>241</v>
      </c>
      <c r="E100" s="19">
        <v>0</v>
      </c>
      <c r="F100" s="34">
        <v>8421</v>
      </c>
      <c r="G100" s="34">
        <v>6737</v>
      </c>
    </row>
    <row r="101" spans="2:7">
      <c r="B101" s="2"/>
      <c r="C101" s="49" t="s">
        <v>123</v>
      </c>
      <c r="D101" s="19">
        <v>219</v>
      </c>
      <c r="E101" s="19">
        <v>0</v>
      </c>
      <c r="F101" s="34">
        <v>974</v>
      </c>
      <c r="G101" s="34">
        <v>779</v>
      </c>
    </row>
    <row r="102" spans="2:7">
      <c r="B102" s="2"/>
      <c r="C102" s="49" t="s">
        <v>226</v>
      </c>
      <c r="D102" s="19">
        <v>5596</v>
      </c>
      <c r="E102" s="19">
        <v>0</v>
      </c>
      <c r="F102" s="34">
        <v>9852</v>
      </c>
      <c r="G102" s="34">
        <v>7882</v>
      </c>
    </row>
    <row r="103" spans="2:7">
      <c r="B103" s="2"/>
      <c r="C103" s="49" t="s">
        <v>124</v>
      </c>
      <c r="D103" s="19">
        <v>624</v>
      </c>
      <c r="E103" s="19">
        <v>0</v>
      </c>
      <c r="F103" s="34">
        <v>3216</v>
      </c>
      <c r="G103" s="34">
        <v>2573</v>
      </c>
    </row>
    <row r="104" spans="2:7">
      <c r="B104" s="2"/>
      <c r="C104" s="49" t="s">
        <v>125</v>
      </c>
      <c r="D104" s="19">
        <v>5073</v>
      </c>
      <c r="E104" s="19">
        <v>1</v>
      </c>
      <c r="F104" s="34">
        <v>3121</v>
      </c>
      <c r="G104" s="34">
        <v>2497</v>
      </c>
    </row>
    <row r="105" spans="2:7">
      <c r="B105" s="2"/>
      <c r="C105" s="49" t="s">
        <v>126</v>
      </c>
      <c r="D105" s="19">
        <v>45</v>
      </c>
      <c r="E105" s="19">
        <v>0</v>
      </c>
      <c r="F105" s="34">
        <v>7896</v>
      </c>
      <c r="G105" s="34">
        <v>6317</v>
      </c>
    </row>
    <row r="106" spans="2:7">
      <c r="B106" s="2"/>
      <c r="C106" s="49" t="s">
        <v>127</v>
      </c>
      <c r="D106" s="19">
        <v>477</v>
      </c>
      <c r="E106" s="19">
        <v>0</v>
      </c>
      <c r="F106" s="34">
        <v>1255</v>
      </c>
      <c r="G106" s="34">
        <v>1004</v>
      </c>
    </row>
    <row r="107" spans="2:7" s="126" customFormat="1">
      <c r="B107" s="2"/>
      <c r="C107" s="49" t="s">
        <v>128</v>
      </c>
      <c r="D107" s="19">
        <v>197</v>
      </c>
      <c r="E107" s="19">
        <v>0</v>
      </c>
      <c r="F107" s="34">
        <v>4522</v>
      </c>
      <c r="G107" s="34">
        <v>3618</v>
      </c>
    </row>
    <row r="108" spans="2:7" s="126" customFormat="1">
      <c r="B108" s="2"/>
      <c r="C108" s="49" t="s">
        <v>129</v>
      </c>
      <c r="D108" s="19">
        <v>311</v>
      </c>
      <c r="E108" s="19">
        <v>0</v>
      </c>
      <c r="F108" s="34">
        <v>4584</v>
      </c>
      <c r="G108" s="34">
        <v>3667</v>
      </c>
    </row>
    <row r="109" spans="2:7">
      <c r="B109" s="2"/>
      <c r="C109" s="49" t="s">
        <v>130</v>
      </c>
      <c r="D109" s="19">
        <v>205</v>
      </c>
      <c r="E109" s="19">
        <v>0</v>
      </c>
      <c r="F109" s="34">
        <v>7851</v>
      </c>
      <c r="G109" s="34">
        <v>6281</v>
      </c>
    </row>
    <row r="110" spans="2:7">
      <c r="B110" s="2"/>
      <c r="C110" s="49" t="s">
        <v>131</v>
      </c>
      <c r="D110" s="19">
        <v>500</v>
      </c>
      <c r="E110" s="19">
        <v>0</v>
      </c>
      <c r="F110" s="34">
        <v>1235</v>
      </c>
      <c r="G110" s="34">
        <v>988</v>
      </c>
    </row>
    <row r="111" spans="2:7">
      <c r="B111" s="2"/>
      <c r="C111" s="51" t="s">
        <v>39</v>
      </c>
      <c r="D111" s="32">
        <f>D75+D82</f>
        <v>301407</v>
      </c>
      <c r="E111" s="32">
        <f>E75+E82</f>
        <v>43</v>
      </c>
      <c r="F111" s="32">
        <f>F75+F82</f>
        <v>186710</v>
      </c>
      <c r="G111" s="32">
        <f>G75+G82</f>
        <v>149368</v>
      </c>
    </row>
    <row r="112" spans="2:7">
      <c r="B112" s="2"/>
      <c r="C112" s="41" t="s">
        <v>34</v>
      </c>
      <c r="D112" s="19">
        <v>143978</v>
      </c>
      <c r="E112" s="19">
        <v>22</v>
      </c>
      <c r="F112" s="71">
        <v>74684</v>
      </c>
      <c r="G112" s="71">
        <v>59747</v>
      </c>
    </row>
    <row r="113" spans="2:10">
      <c r="B113" s="2"/>
      <c r="C113" s="41" t="s">
        <v>35</v>
      </c>
      <c r="D113" s="19">
        <v>157429</v>
      </c>
      <c r="E113" s="19">
        <v>21</v>
      </c>
      <c r="F113" s="71">
        <v>65349</v>
      </c>
      <c r="G113" s="71">
        <v>52279</v>
      </c>
    </row>
    <row r="114" spans="2:10">
      <c r="B114" s="2"/>
      <c r="C114" s="3" t="s">
        <v>36</v>
      </c>
      <c r="D114" s="19"/>
      <c r="E114" s="19"/>
      <c r="F114" s="71">
        <v>46677</v>
      </c>
      <c r="G114" s="71">
        <v>37342</v>
      </c>
    </row>
    <row r="115" spans="2:10">
      <c r="B115" s="5"/>
      <c r="C115" s="52" t="s">
        <v>283</v>
      </c>
      <c r="D115" s="74"/>
      <c r="E115" s="74"/>
      <c r="F115" s="74"/>
      <c r="G115" s="74"/>
    </row>
    <row r="116" spans="2:10">
      <c r="B116" s="2"/>
      <c r="C116" s="53" t="s">
        <v>135</v>
      </c>
      <c r="D116" s="19">
        <v>74557</v>
      </c>
      <c r="E116" s="19">
        <v>0</v>
      </c>
      <c r="F116" s="73">
        <v>14003</v>
      </c>
      <c r="G116" s="73">
        <v>11202</v>
      </c>
    </row>
    <row r="117" spans="2:10">
      <c r="B117" s="2"/>
      <c r="C117" s="53" t="s">
        <v>136</v>
      </c>
      <c r="D117" s="19">
        <v>154713</v>
      </c>
      <c r="E117" s="19">
        <v>27</v>
      </c>
      <c r="F117" s="73">
        <v>56013</v>
      </c>
      <c r="G117" s="73">
        <v>44810</v>
      </c>
    </row>
    <row r="118" spans="2:10">
      <c r="B118" s="2"/>
      <c r="C118" s="53" t="s">
        <v>137</v>
      </c>
      <c r="D118" s="19">
        <v>71608</v>
      </c>
      <c r="E118" s="19">
        <v>16</v>
      </c>
      <c r="F118" s="73">
        <v>42010</v>
      </c>
      <c r="G118" s="73">
        <v>33608</v>
      </c>
    </row>
    <row r="119" spans="2:10">
      <c r="B119" s="2"/>
      <c r="C119" s="53" t="s">
        <v>138</v>
      </c>
      <c r="D119" s="19">
        <v>529</v>
      </c>
      <c r="E119" s="19">
        <v>0</v>
      </c>
      <c r="F119" s="73">
        <v>28007</v>
      </c>
      <c r="G119" s="73">
        <v>22406</v>
      </c>
    </row>
    <row r="120" spans="2:10">
      <c r="B120" s="2">
        <v>17</v>
      </c>
      <c r="C120" s="47" t="s">
        <v>139</v>
      </c>
      <c r="D120" s="70"/>
      <c r="E120" s="70"/>
      <c r="F120" s="75"/>
      <c r="G120" s="75"/>
    </row>
    <row r="121" spans="2:10">
      <c r="B121" s="2"/>
      <c r="C121" s="47" t="s">
        <v>140</v>
      </c>
      <c r="D121" s="70"/>
      <c r="E121" s="70"/>
      <c r="F121" s="70"/>
      <c r="G121" s="70"/>
    </row>
    <row r="122" spans="2:10">
      <c r="B122" s="55"/>
      <c r="C122" s="56" t="s">
        <v>141</v>
      </c>
      <c r="D122" s="33">
        <f>SUM(D123:D128)</f>
        <v>0</v>
      </c>
      <c r="E122" s="33">
        <f>SUM(E123:E128)</f>
        <v>43</v>
      </c>
      <c r="F122" s="33">
        <f>SUM(F123:F128)</f>
        <v>150002</v>
      </c>
      <c r="G122" s="33">
        <f>SUM(G123:G128)</f>
        <v>120002</v>
      </c>
    </row>
    <row r="123" spans="2:10">
      <c r="B123" s="2"/>
      <c r="C123" s="49" t="s">
        <v>99</v>
      </c>
      <c r="D123" s="196"/>
      <c r="E123" s="196"/>
      <c r="F123" s="34">
        <v>13637</v>
      </c>
      <c r="G123" s="34">
        <v>10910</v>
      </c>
      <c r="I123" s="148"/>
      <c r="J123" s="148"/>
    </row>
    <row r="124" spans="2:10">
      <c r="B124" s="2"/>
      <c r="C124" s="49" t="s">
        <v>100</v>
      </c>
      <c r="D124" s="196" t="s">
        <v>320</v>
      </c>
      <c r="E124" s="196">
        <v>13</v>
      </c>
      <c r="F124" s="34">
        <v>54546</v>
      </c>
      <c r="G124" s="34">
        <v>43637</v>
      </c>
      <c r="I124" s="148"/>
      <c r="J124" s="148"/>
    </row>
    <row r="125" spans="2:10">
      <c r="B125" s="2"/>
      <c r="C125" s="49" t="s">
        <v>101</v>
      </c>
      <c r="D125" s="196" t="s">
        <v>313</v>
      </c>
      <c r="E125" s="196">
        <v>30</v>
      </c>
      <c r="F125" s="34">
        <v>68183</v>
      </c>
      <c r="G125" s="34">
        <v>54546</v>
      </c>
      <c r="I125" s="148"/>
      <c r="J125" s="148"/>
    </row>
    <row r="126" spans="2:10">
      <c r="B126" s="2"/>
      <c r="C126" s="49" t="s">
        <v>102</v>
      </c>
      <c r="D126" s="196"/>
      <c r="E126" s="196"/>
      <c r="F126" s="34">
        <v>2727</v>
      </c>
      <c r="G126" s="34">
        <v>2182</v>
      </c>
      <c r="I126" s="148"/>
      <c r="J126" s="148"/>
    </row>
    <row r="127" spans="2:10">
      <c r="B127" s="2"/>
      <c r="C127" s="49" t="s">
        <v>103</v>
      </c>
      <c r="D127" s="196"/>
      <c r="E127" s="196"/>
      <c r="F127" s="34">
        <v>8183</v>
      </c>
      <c r="G127" s="34">
        <v>6546</v>
      </c>
      <c r="I127" s="148"/>
      <c r="J127" s="148"/>
    </row>
    <row r="128" spans="2:10">
      <c r="B128" s="2"/>
      <c r="C128" s="49" t="s">
        <v>104</v>
      </c>
      <c r="D128" s="196"/>
      <c r="E128" s="196"/>
      <c r="F128" s="34">
        <v>2726</v>
      </c>
      <c r="G128" s="34">
        <v>2181</v>
      </c>
      <c r="I128" s="148"/>
      <c r="J128" s="148"/>
    </row>
    <row r="129" spans="2:10">
      <c r="B129" s="55"/>
      <c r="C129" s="56" t="s">
        <v>142</v>
      </c>
      <c r="D129" s="33">
        <f>SUM(D130:D157)</f>
        <v>0</v>
      </c>
      <c r="E129" s="33">
        <f>SUM(E130:E157)</f>
        <v>907289</v>
      </c>
      <c r="F129" s="33">
        <f>SUM(F130:F157)</f>
        <v>130070</v>
      </c>
      <c r="G129" s="33">
        <f>SUM(G130:G157)</f>
        <v>104056</v>
      </c>
      <c r="I129" s="148"/>
      <c r="J129" s="148"/>
    </row>
    <row r="130" spans="2:10">
      <c r="B130" s="2"/>
      <c r="C130" s="49" t="s">
        <v>105</v>
      </c>
      <c r="D130" s="19" t="s">
        <v>314</v>
      </c>
      <c r="E130" s="19">
        <v>135026</v>
      </c>
      <c r="F130" s="34">
        <v>18750</v>
      </c>
      <c r="G130" s="34">
        <v>15000</v>
      </c>
      <c r="I130" s="148"/>
      <c r="J130" s="148"/>
    </row>
    <row r="131" spans="2:10">
      <c r="B131" s="2"/>
      <c r="C131" s="49" t="s">
        <v>106</v>
      </c>
      <c r="D131" s="19" t="s">
        <v>315</v>
      </c>
      <c r="E131" s="19">
        <v>36461</v>
      </c>
      <c r="F131" s="34">
        <v>7500</v>
      </c>
      <c r="G131" s="34">
        <v>6000</v>
      </c>
      <c r="I131" s="148"/>
      <c r="J131" s="148"/>
    </row>
    <row r="132" spans="2:10">
      <c r="B132" s="2"/>
      <c r="C132" s="49" t="s">
        <v>107</v>
      </c>
      <c r="D132" s="19" t="s">
        <v>316</v>
      </c>
      <c r="E132" s="19">
        <v>46</v>
      </c>
      <c r="F132" s="34">
        <v>3750</v>
      </c>
      <c r="G132" s="34">
        <v>3000</v>
      </c>
      <c r="I132" s="148"/>
      <c r="J132" s="148"/>
    </row>
    <row r="133" spans="2:10">
      <c r="B133" s="2"/>
      <c r="C133" s="49" t="s">
        <v>108</v>
      </c>
      <c r="D133" s="19" t="s">
        <v>317</v>
      </c>
      <c r="E133" s="19">
        <v>18763</v>
      </c>
      <c r="F133" s="34">
        <v>1875</v>
      </c>
      <c r="G133" s="34">
        <v>1500</v>
      </c>
      <c r="I133" s="148"/>
      <c r="J133" s="148"/>
    </row>
    <row r="134" spans="2:10">
      <c r="B134" s="2"/>
      <c r="C134" s="49" t="s">
        <v>109</v>
      </c>
      <c r="D134" s="19" t="s">
        <v>318</v>
      </c>
      <c r="E134" s="19">
        <v>34358</v>
      </c>
      <c r="F134" s="34">
        <v>750</v>
      </c>
      <c r="G134" s="34">
        <v>600</v>
      </c>
      <c r="I134" s="148"/>
      <c r="J134" s="148"/>
    </row>
    <row r="135" spans="2:10">
      <c r="B135" s="2"/>
      <c r="C135" s="49" t="s">
        <v>110</v>
      </c>
      <c r="D135" s="19" t="s">
        <v>319</v>
      </c>
      <c r="E135" s="19">
        <v>58091</v>
      </c>
      <c r="F135" s="34">
        <v>375</v>
      </c>
      <c r="G135" s="34">
        <v>300</v>
      </c>
      <c r="I135" s="148"/>
      <c r="J135" s="148"/>
    </row>
    <row r="136" spans="2:10">
      <c r="B136" s="2"/>
      <c r="C136" s="49" t="s">
        <v>111</v>
      </c>
      <c r="D136" s="19" t="s">
        <v>320</v>
      </c>
      <c r="E136" s="19">
        <v>195164</v>
      </c>
      <c r="F136" s="34">
        <v>188</v>
      </c>
      <c r="G136" s="34">
        <v>150</v>
      </c>
      <c r="I136" s="148"/>
      <c r="J136" s="148"/>
    </row>
    <row r="137" spans="2:10">
      <c r="B137" s="2"/>
      <c r="C137" s="49" t="s">
        <v>112</v>
      </c>
      <c r="D137" s="19" t="s">
        <v>321</v>
      </c>
      <c r="E137" s="19">
        <v>72334</v>
      </c>
      <c r="F137" s="34">
        <v>75</v>
      </c>
      <c r="G137" s="34">
        <v>60</v>
      </c>
      <c r="I137" s="148"/>
      <c r="J137" s="148"/>
    </row>
    <row r="138" spans="2:10">
      <c r="B138" s="2"/>
      <c r="C138" s="49" t="s">
        <v>113</v>
      </c>
      <c r="D138" s="19" t="s">
        <v>322</v>
      </c>
      <c r="E138" s="19">
        <v>22179</v>
      </c>
      <c r="F138" s="34">
        <v>38</v>
      </c>
      <c r="G138" s="34">
        <v>30</v>
      </c>
      <c r="I138" s="148"/>
      <c r="J138" s="148"/>
    </row>
    <row r="139" spans="2:10">
      <c r="B139" s="2"/>
      <c r="C139" s="49" t="s">
        <v>114</v>
      </c>
      <c r="D139" s="19" t="s">
        <v>323</v>
      </c>
      <c r="E139" s="19">
        <v>26004</v>
      </c>
      <c r="F139" s="34">
        <v>4200</v>
      </c>
      <c r="G139" s="34">
        <v>3360</v>
      </c>
      <c r="I139" s="148"/>
      <c r="J139" s="148"/>
    </row>
    <row r="140" spans="2:10">
      <c r="B140" s="2"/>
      <c r="C140" s="49" t="s">
        <v>115</v>
      </c>
      <c r="D140" s="19" t="s">
        <v>324</v>
      </c>
      <c r="E140" s="19">
        <v>9397</v>
      </c>
      <c r="F140" s="34">
        <v>2487</v>
      </c>
      <c r="G140" s="34">
        <v>1990</v>
      </c>
      <c r="I140" s="148"/>
      <c r="J140" s="148"/>
    </row>
    <row r="141" spans="2:10">
      <c r="B141" s="2"/>
      <c r="C141" s="49" t="s">
        <v>116</v>
      </c>
      <c r="D141" s="19" t="s">
        <v>313</v>
      </c>
      <c r="E141" s="19">
        <v>279877</v>
      </c>
      <c r="F141" s="34">
        <v>320</v>
      </c>
      <c r="G141" s="34">
        <v>256</v>
      </c>
      <c r="I141" s="148"/>
      <c r="J141" s="148"/>
    </row>
    <row r="142" spans="2:10">
      <c r="B142" s="2"/>
      <c r="C142" s="49" t="s">
        <v>117</v>
      </c>
      <c r="D142" s="19" t="s">
        <v>325</v>
      </c>
      <c r="E142" s="19">
        <v>19589</v>
      </c>
      <c r="F142" s="34">
        <v>347</v>
      </c>
      <c r="G142" s="34">
        <v>278</v>
      </c>
      <c r="I142" s="148"/>
      <c r="J142" s="148"/>
    </row>
    <row r="143" spans="2:10">
      <c r="B143" s="2"/>
      <c r="C143" s="49" t="s">
        <v>118</v>
      </c>
      <c r="D143" s="19"/>
      <c r="E143" s="19"/>
      <c r="F143" s="34">
        <v>1272</v>
      </c>
      <c r="G143" s="34">
        <v>1018</v>
      </c>
      <c r="I143" s="148"/>
      <c r="J143" s="148"/>
    </row>
    <row r="144" spans="2:10">
      <c r="B144" s="2"/>
      <c r="C144" s="49" t="s">
        <v>119</v>
      </c>
      <c r="D144" s="19"/>
      <c r="E144" s="19"/>
      <c r="F144" s="34">
        <v>2300</v>
      </c>
      <c r="G144" s="34">
        <v>1840</v>
      </c>
      <c r="I144" s="148"/>
      <c r="J144" s="148"/>
    </row>
    <row r="145" spans="2:10">
      <c r="B145" s="2"/>
      <c r="C145" s="49" t="s">
        <v>120</v>
      </c>
      <c r="D145" s="19"/>
      <c r="E145" s="19"/>
      <c r="F145" s="34">
        <v>3198</v>
      </c>
      <c r="G145" s="34">
        <v>2558</v>
      </c>
      <c r="I145" s="148"/>
      <c r="J145" s="148"/>
    </row>
    <row r="146" spans="2:10">
      <c r="B146" s="2"/>
      <c r="C146" s="49" t="s">
        <v>121</v>
      </c>
      <c r="D146" s="19"/>
      <c r="E146" s="19"/>
      <c r="F146" s="34">
        <v>3252</v>
      </c>
      <c r="G146" s="34">
        <v>2602</v>
      </c>
      <c r="I146" s="148"/>
      <c r="J146" s="148"/>
    </row>
    <row r="147" spans="2:10">
      <c r="B147" s="2"/>
      <c r="C147" s="49" t="s">
        <v>122</v>
      </c>
      <c r="D147" s="19"/>
      <c r="E147" s="19"/>
      <c r="F147" s="34">
        <v>12632</v>
      </c>
      <c r="G147" s="34">
        <v>10106</v>
      </c>
      <c r="I147" s="148"/>
      <c r="J147" s="148"/>
    </row>
    <row r="148" spans="2:10">
      <c r="B148" s="2"/>
      <c r="C148" s="49" t="s">
        <v>123</v>
      </c>
      <c r="D148" s="19"/>
      <c r="E148" s="19"/>
      <c r="F148" s="34">
        <v>1461</v>
      </c>
      <c r="G148" s="34">
        <v>1169</v>
      </c>
      <c r="I148" s="148"/>
      <c r="J148" s="148"/>
    </row>
    <row r="149" spans="2:10">
      <c r="B149" s="2"/>
      <c r="C149" s="49" t="s">
        <v>226</v>
      </c>
      <c r="D149" s="19"/>
      <c r="E149" s="19"/>
      <c r="F149" s="34">
        <v>14778</v>
      </c>
      <c r="G149" s="34">
        <v>11822</v>
      </c>
      <c r="I149" s="148"/>
      <c r="J149" s="148"/>
    </row>
    <row r="150" spans="2:10">
      <c r="B150" s="2"/>
      <c r="C150" s="49" t="s">
        <v>124</v>
      </c>
      <c r="D150" s="19"/>
      <c r="E150" s="19"/>
      <c r="F150" s="34">
        <v>4824</v>
      </c>
      <c r="G150" s="34">
        <v>3859</v>
      </c>
      <c r="I150" s="148"/>
      <c r="J150" s="148"/>
    </row>
    <row r="151" spans="2:10">
      <c r="B151" s="2"/>
      <c r="C151" s="49" t="s">
        <v>125</v>
      </c>
      <c r="D151" s="19"/>
      <c r="E151" s="19"/>
      <c r="F151" s="34">
        <v>4682</v>
      </c>
      <c r="G151" s="34">
        <v>3746</v>
      </c>
      <c r="I151" s="148"/>
      <c r="J151" s="148"/>
    </row>
    <row r="152" spans="2:10">
      <c r="B152" s="2"/>
      <c r="C152" s="49" t="s">
        <v>126</v>
      </c>
      <c r="D152" s="19"/>
      <c r="E152" s="19"/>
      <c r="F152" s="34">
        <v>11844</v>
      </c>
      <c r="G152" s="34">
        <v>9475</v>
      </c>
      <c r="I152" s="148"/>
      <c r="J152" s="148"/>
    </row>
    <row r="153" spans="2:10">
      <c r="B153" s="2"/>
      <c r="C153" s="49" t="s">
        <v>127</v>
      </c>
      <c r="D153" s="19"/>
      <c r="E153" s="19"/>
      <c r="F153" s="34">
        <v>1883</v>
      </c>
      <c r="G153" s="34">
        <v>1506</v>
      </c>
      <c r="I153" s="148"/>
      <c r="J153" s="148"/>
    </row>
    <row r="154" spans="2:10">
      <c r="B154" s="2"/>
      <c r="C154" s="49" t="s">
        <v>128</v>
      </c>
      <c r="D154" s="19"/>
      <c r="E154" s="19"/>
      <c r="F154" s="34">
        <v>6783</v>
      </c>
      <c r="G154" s="34">
        <v>5426</v>
      </c>
      <c r="I154" s="148"/>
      <c r="J154" s="148"/>
    </row>
    <row r="155" spans="2:10">
      <c r="B155" s="2"/>
      <c r="C155" s="49" t="s">
        <v>129</v>
      </c>
      <c r="D155" s="19"/>
      <c r="E155" s="19"/>
      <c r="F155" s="34">
        <v>6876</v>
      </c>
      <c r="G155" s="34">
        <v>5501</v>
      </c>
      <c r="I155" s="148"/>
      <c r="J155" s="148"/>
    </row>
    <row r="156" spans="2:10">
      <c r="B156" s="2"/>
      <c r="C156" s="49" t="s">
        <v>130</v>
      </c>
      <c r="D156" s="19"/>
      <c r="E156" s="19"/>
      <c r="F156" s="34">
        <v>11777</v>
      </c>
      <c r="G156" s="34">
        <v>9422</v>
      </c>
      <c r="I156" s="148"/>
      <c r="J156" s="148"/>
    </row>
    <row r="157" spans="2:10">
      <c r="B157" s="2"/>
      <c r="C157" s="49" t="s">
        <v>131</v>
      </c>
      <c r="D157" s="19"/>
      <c r="E157" s="19"/>
      <c r="F157" s="34">
        <v>1853</v>
      </c>
      <c r="G157" s="34">
        <v>1482</v>
      </c>
      <c r="I157" s="148"/>
      <c r="J157" s="148"/>
    </row>
    <row r="158" spans="2:10">
      <c r="B158" s="2"/>
      <c r="C158" s="41" t="s">
        <v>144</v>
      </c>
      <c r="D158" s="19"/>
      <c r="E158" s="19"/>
      <c r="F158" s="34">
        <v>300</v>
      </c>
      <c r="G158" s="34">
        <v>240</v>
      </c>
      <c r="I158" s="148"/>
      <c r="J158" s="148"/>
    </row>
    <row r="159" spans="2:10">
      <c r="B159" s="2"/>
      <c r="C159" s="51" t="s">
        <v>33</v>
      </c>
      <c r="D159" s="32">
        <f>D122+D129+D158</f>
        <v>0</v>
      </c>
      <c r="E159" s="32">
        <f>E122+E129+E158</f>
        <v>907332</v>
      </c>
      <c r="F159" s="32">
        <f>F122+F129+F158</f>
        <v>280372</v>
      </c>
      <c r="G159" s="32">
        <f>G122+G129+G158</f>
        <v>224298</v>
      </c>
      <c r="I159" s="148"/>
      <c r="J159" s="148"/>
    </row>
    <row r="160" spans="2:10">
      <c r="B160" s="2"/>
      <c r="C160" s="41" t="s">
        <v>34</v>
      </c>
      <c r="D160" s="197"/>
      <c r="E160" s="197"/>
      <c r="F160" s="71">
        <v>127026</v>
      </c>
      <c r="G160" s="71">
        <v>101621</v>
      </c>
      <c r="I160" s="148"/>
      <c r="J160" s="148"/>
    </row>
    <row r="161" spans="2:12">
      <c r="B161" s="2"/>
      <c r="C161" s="41" t="s">
        <v>35</v>
      </c>
      <c r="D161" s="197"/>
      <c r="E161" s="197"/>
      <c r="F161" s="71">
        <v>111149</v>
      </c>
      <c r="G161" s="71">
        <v>88919</v>
      </c>
      <c r="I161" s="148"/>
      <c r="J161" s="148"/>
    </row>
    <row r="162" spans="2:12">
      <c r="B162" s="2"/>
      <c r="C162" s="3" t="s">
        <v>36</v>
      </c>
      <c r="D162" s="19"/>
      <c r="E162" s="19"/>
      <c r="F162" s="71">
        <v>79391</v>
      </c>
      <c r="G162" s="71">
        <v>63513</v>
      </c>
      <c r="I162" s="148"/>
      <c r="J162" s="148"/>
    </row>
    <row r="163" spans="2:12">
      <c r="B163" s="5"/>
      <c r="C163" s="52" t="s">
        <v>143</v>
      </c>
      <c r="D163" s="74"/>
      <c r="E163" s="74"/>
      <c r="F163" s="72"/>
      <c r="G163" s="72"/>
      <c r="I163" s="148"/>
      <c r="J163" s="148"/>
    </row>
    <row r="164" spans="2:12">
      <c r="B164" s="2"/>
      <c r="C164" s="53" t="s">
        <v>135</v>
      </c>
      <c r="D164" s="19"/>
      <c r="E164" s="19"/>
      <c r="F164" s="73">
        <v>23817</v>
      </c>
      <c r="G164" s="73">
        <v>19054</v>
      </c>
      <c r="I164" s="148"/>
      <c r="J164" s="148"/>
    </row>
    <row r="165" spans="2:12">
      <c r="B165" s="2"/>
      <c r="C165" s="53" t="s">
        <v>136</v>
      </c>
      <c r="D165" s="19"/>
      <c r="E165" s="19"/>
      <c r="F165" s="73">
        <v>71453</v>
      </c>
      <c r="G165" s="73">
        <v>57162</v>
      </c>
      <c r="I165" s="148"/>
      <c r="J165" s="148"/>
    </row>
    <row r="166" spans="2:12">
      <c r="B166" s="2"/>
      <c r="C166" s="53" t="s">
        <v>137</v>
      </c>
      <c r="D166" s="19"/>
      <c r="E166" s="19"/>
      <c r="F166" s="73">
        <v>83361</v>
      </c>
      <c r="G166" s="73">
        <v>66689</v>
      </c>
      <c r="I166" s="148"/>
      <c r="J166" s="148"/>
    </row>
    <row r="167" spans="2:12">
      <c r="B167" s="2"/>
      <c r="C167" s="53" t="s">
        <v>138</v>
      </c>
      <c r="D167" s="19"/>
      <c r="E167" s="19"/>
      <c r="F167" s="73">
        <v>59544</v>
      </c>
      <c r="G167" s="73">
        <v>47635</v>
      </c>
      <c r="I167" s="148"/>
      <c r="J167" s="148"/>
    </row>
    <row r="168" spans="2:12">
      <c r="B168" s="2"/>
      <c r="C168" s="47" t="s">
        <v>145</v>
      </c>
      <c r="D168" s="70"/>
      <c r="E168" s="70"/>
      <c r="F168" s="70"/>
      <c r="G168" s="70"/>
      <c r="I168" s="148"/>
      <c r="J168" s="148"/>
    </row>
    <row r="169" spans="2:12">
      <c r="B169" s="5"/>
      <c r="C169" s="48" t="s">
        <v>146</v>
      </c>
      <c r="D169" s="31">
        <f>SUM(D170:D175)</f>
        <v>740984</v>
      </c>
      <c r="E169" s="31">
        <f>SUM(E170:E175)</f>
        <v>40</v>
      </c>
      <c r="F169" s="31">
        <f>SUM(F170:F175)</f>
        <v>150002</v>
      </c>
      <c r="G169" s="31">
        <f>SUM(G170:G175)</f>
        <v>120002</v>
      </c>
      <c r="I169" s="148"/>
      <c r="J169" s="148"/>
    </row>
    <row r="170" spans="2:12">
      <c r="B170" s="2"/>
      <c r="C170" s="49" t="s">
        <v>99</v>
      </c>
      <c r="D170" s="196">
        <v>84822</v>
      </c>
      <c r="E170" s="196">
        <v>4</v>
      </c>
      <c r="F170" s="34">
        <v>13637</v>
      </c>
      <c r="G170" s="34">
        <v>10910</v>
      </c>
      <c r="I170" s="148"/>
      <c r="J170" s="148"/>
      <c r="K170" s="148"/>
      <c r="L170" s="148"/>
    </row>
    <row r="171" spans="2:12">
      <c r="B171" s="2"/>
      <c r="C171" s="49" t="s">
        <v>100</v>
      </c>
      <c r="D171" s="196">
        <v>203917</v>
      </c>
      <c r="E171" s="196">
        <v>9</v>
      </c>
      <c r="F171" s="34">
        <v>54546</v>
      </c>
      <c r="G171" s="34">
        <v>43637</v>
      </c>
      <c r="I171" s="148"/>
      <c r="J171" s="148"/>
      <c r="K171" s="148"/>
      <c r="L171" s="148"/>
    </row>
    <row r="172" spans="2:12">
      <c r="B172" s="2"/>
      <c r="C172" s="49" t="s">
        <v>101</v>
      </c>
      <c r="D172" s="196">
        <v>271315</v>
      </c>
      <c r="E172" s="196">
        <v>17</v>
      </c>
      <c r="F172" s="34">
        <v>68183</v>
      </c>
      <c r="G172" s="34">
        <v>54546</v>
      </c>
      <c r="I172" s="148"/>
      <c r="J172" s="148"/>
      <c r="K172" s="148"/>
      <c r="L172" s="148"/>
    </row>
    <row r="173" spans="2:12">
      <c r="B173" s="2"/>
      <c r="C173" s="49" t="s">
        <v>102</v>
      </c>
      <c r="D173" s="196">
        <v>59837</v>
      </c>
      <c r="E173" s="196">
        <v>3</v>
      </c>
      <c r="F173" s="34">
        <v>2727</v>
      </c>
      <c r="G173" s="34">
        <v>2182</v>
      </c>
      <c r="I173" s="148"/>
      <c r="J173" s="148"/>
      <c r="K173" s="148"/>
      <c r="L173" s="148"/>
    </row>
    <row r="174" spans="2:12">
      <c r="B174" s="2"/>
      <c r="C174" s="49" t="s">
        <v>103</v>
      </c>
      <c r="D174" s="196">
        <v>11766</v>
      </c>
      <c r="E174" s="196">
        <v>0</v>
      </c>
      <c r="F174" s="34">
        <v>8183</v>
      </c>
      <c r="G174" s="34">
        <v>6546</v>
      </c>
      <c r="I174" s="148"/>
      <c r="J174" s="148"/>
      <c r="K174" s="148"/>
      <c r="L174" s="148"/>
    </row>
    <row r="175" spans="2:12">
      <c r="B175" s="2"/>
      <c r="C175" s="49" t="s">
        <v>104</v>
      </c>
      <c r="D175" s="196">
        <v>109327</v>
      </c>
      <c r="E175" s="196">
        <v>7</v>
      </c>
      <c r="F175" s="34">
        <v>2726</v>
      </c>
      <c r="G175" s="34">
        <v>2181</v>
      </c>
      <c r="I175" s="148"/>
      <c r="J175" s="148"/>
      <c r="K175" s="148"/>
      <c r="L175" s="148"/>
    </row>
    <row r="176" spans="2:12">
      <c r="B176" s="54"/>
      <c r="C176" s="48" t="s">
        <v>147</v>
      </c>
      <c r="D176" s="31">
        <f>SUM(D177:D204)</f>
        <v>166305</v>
      </c>
      <c r="E176" s="31">
        <f>SUM(E177:E204)</f>
        <v>3</v>
      </c>
      <c r="F176" s="31">
        <f>SUM(F177:F204)</f>
        <v>130070</v>
      </c>
      <c r="G176" s="31">
        <f>SUM(G177:G204)</f>
        <v>104056</v>
      </c>
      <c r="I176" s="148"/>
      <c r="J176" s="148"/>
      <c r="K176" s="148"/>
      <c r="L176" s="148"/>
    </row>
    <row r="177" spans="2:12">
      <c r="B177" s="2"/>
      <c r="C177" s="49" t="s">
        <v>105</v>
      </c>
      <c r="D177" s="19">
        <v>4735</v>
      </c>
      <c r="E177" s="19">
        <v>0</v>
      </c>
      <c r="F177" s="34">
        <v>18750</v>
      </c>
      <c r="G177" s="34">
        <v>15000</v>
      </c>
      <c r="I177" s="148"/>
      <c r="J177" s="148"/>
      <c r="K177" s="148"/>
      <c r="L177" s="148"/>
    </row>
    <row r="178" spans="2:12">
      <c r="B178" s="2"/>
      <c r="C178" s="49" t="s">
        <v>106</v>
      </c>
      <c r="D178" s="19">
        <v>22297</v>
      </c>
      <c r="E178" s="19">
        <v>0</v>
      </c>
      <c r="F178" s="34">
        <v>7500</v>
      </c>
      <c r="G178" s="34">
        <v>6000</v>
      </c>
      <c r="I178" s="148"/>
      <c r="J178" s="148"/>
      <c r="K178" s="148"/>
      <c r="L178" s="148"/>
    </row>
    <row r="179" spans="2:12">
      <c r="B179" s="2"/>
      <c r="C179" s="49" t="s">
        <v>107</v>
      </c>
      <c r="D179" s="19">
        <v>8760</v>
      </c>
      <c r="E179" s="19">
        <v>0</v>
      </c>
      <c r="F179" s="34">
        <v>3750</v>
      </c>
      <c r="G179" s="34">
        <v>3000</v>
      </c>
      <c r="I179" s="148"/>
      <c r="J179" s="148"/>
      <c r="K179" s="148"/>
      <c r="L179" s="148"/>
    </row>
    <row r="180" spans="2:12">
      <c r="B180" s="2"/>
      <c r="C180" s="49" t="s">
        <v>108</v>
      </c>
      <c r="D180" s="19">
        <v>9713</v>
      </c>
      <c r="E180" s="19">
        <v>0</v>
      </c>
      <c r="F180" s="34">
        <v>1875</v>
      </c>
      <c r="G180" s="34">
        <v>1500</v>
      </c>
      <c r="I180" s="148"/>
      <c r="J180" s="148"/>
      <c r="K180" s="148"/>
      <c r="L180" s="148"/>
    </row>
    <row r="181" spans="2:12">
      <c r="B181" s="2"/>
      <c r="C181" s="49" t="s">
        <v>109</v>
      </c>
      <c r="D181" s="19">
        <v>7129</v>
      </c>
      <c r="E181" s="19">
        <v>0</v>
      </c>
      <c r="F181" s="34">
        <v>750</v>
      </c>
      <c r="G181" s="34">
        <v>600</v>
      </c>
      <c r="I181" s="148"/>
      <c r="J181" s="148"/>
      <c r="K181" s="148"/>
      <c r="L181" s="148"/>
    </row>
    <row r="182" spans="2:12">
      <c r="B182" s="2"/>
      <c r="C182" s="49" t="s">
        <v>110</v>
      </c>
      <c r="D182" s="19">
        <v>1344</v>
      </c>
      <c r="E182" s="19">
        <v>0</v>
      </c>
      <c r="F182" s="34">
        <v>375</v>
      </c>
      <c r="G182" s="34">
        <v>300</v>
      </c>
      <c r="I182" s="148"/>
      <c r="J182" s="148"/>
      <c r="K182" s="148"/>
      <c r="L182" s="148"/>
    </row>
    <row r="183" spans="2:12">
      <c r="B183" s="2"/>
      <c r="C183" s="49" t="s">
        <v>111</v>
      </c>
      <c r="D183" s="19">
        <v>5404</v>
      </c>
      <c r="E183" s="19">
        <v>1</v>
      </c>
      <c r="F183" s="34">
        <v>188</v>
      </c>
      <c r="G183" s="34">
        <v>150</v>
      </c>
      <c r="I183" s="148"/>
      <c r="J183" s="148"/>
      <c r="K183" s="148"/>
      <c r="L183" s="148"/>
    </row>
    <row r="184" spans="2:12">
      <c r="B184" s="2"/>
      <c r="C184" s="49" t="s">
        <v>112</v>
      </c>
      <c r="D184" s="19">
        <v>11838</v>
      </c>
      <c r="E184" s="19">
        <v>0</v>
      </c>
      <c r="F184" s="34">
        <v>75</v>
      </c>
      <c r="G184" s="34">
        <v>60</v>
      </c>
      <c r="I184" s="148"/>
      <c r="J184" s="148"/>
      <c r="K184" s="148"/>
      <c r="L184" s="148"/>
    </row>
    <row r="185" spans="2:12">
      <c r="B185" s="2"/>
      <c r="C185" s="49" t="s">
        <v>113</v>
      </c>
      <c r="D185" s="19">
        <v>2399</v>
      </c>
      <c r="E185" s="19">
        <v>0</v>
      </c>
      <c r="F185" s="34">
        <v>38</v>
      </c>
      <c r="G185" s="34">
        <v>30</v>
      </c>
      <c r="I185" s="148"/>
      <c r="J185" s="148"/>
      <c r="K185" s="148"/>
      <c r="L185" s="148"/>
    </row>
    <row r="186" spans="2:12">
      <c r="B186" s="2"/>
      <c r="C186" s="49" t="s">
        <v>132</v>
      </c>
      <c r="D186" s="19">
        <v>9782</v>
      </c>
      <c r="E186" s="19">
        <v>0</v>
      </c>
      <c r="F186" s="34">
        <v>4200</v>
      </c>
      <c r="G186" s="34">
        <v>3360</v>
      </c>
      <c r="I186" s="148"/>
      <c r="J186" s="148"/>
      <c r="K186" s="148"/>
      <c r="L186" s="148"/>
    </row>
    <row r="187" spans="2:12">
      <c r="B187" s="2"/>
      <c r="C187" s="49" t="s">
        <v>115</v>
      </c>
      <c r="D187" s="19">
        <v>6073</v>
      </c>
      <c r="E187" s="19">
        <v>0</v>
      </c>
      <c r="F187" s="34">
        <v>2487</v>
      </c>
      <c r="G187" s="34">
        <v>1990</v>
      </c>
      <c r="I187" s="148"/>
      <c r="J187" s="148"/>
      <c r="K187" s="148"/>
      <c r="L187" s="148"/>
    </row>
    <row r="188" spans="2:12">
      <c r="B188" s="2"/>
      <c r="C188" s="49" t="s">
        <v>116</v>
      </c>
      <c r="D188" s="19">
        <v>3152</v>
      </c>
      <c r="E188" s="19">
        <v>0</v>
      </c>
      <c r="F188" s="34">
        <v>320</v>
      </c>
      <c r="G188" s="34">
        <v>256</v>
      </c>
      <c r="I188" s="148"/>
      <c r="J188" s="148"/>
      <c r="K188" s="148"/>
      <c r="L188" s="148"/>
    </row>
    <row r="189" spans="2:12">
      <c r="B189" s="2"/>
      <c r="C189" s="49" t="s">
        <v>117</v>
      </c>
      <c r="D189" s="19">
        <v>1135</v>
      </c>
      <c r="E189" s="19">
        <v>0</v>
      </c>
      <c r="F189" s="34">
        <v>347</v>
      </c>
      <c r="G189" s="34">
        <v>278</v>
      </c>
      <c r="I189" s="148"/>
      <c r="J189" s="148"/>
      <c r="K189" s="148"/>
      <c r="L189" s="148"/>
    </row>
    <row r="190" spans="2:12">
      <c r="B190" s="2"/>
      <c r="C190" s="49" t="s">
        <v>118</v>
      </c>
      <c r="D190" s="19">
        <v>11716</v>
      </c>
      <c r="E190" s="19">
        <v>0</v>
      </c>
      <c r="F190" s="34">
        <v>1272</v>
      </c>
      <c r="G190" s="34">
        <v>1018</v>
      </c>
      <c r="I190" s="148"/>
      <c r="J190" s="148"/>
      <c r="K190" s="148"/>
      <c r="L190" s="148"/>
    </row>
    <row r="191" spans="2:12">
      <c r="B191" s="2"/>
      <c r="C191" s="49" t="s">
        <v>119</v>
      </c>
      <c r="D191" s="19">
        <v>7581</v>
      </c>
      <c r="E191" s="19">
        <v>0</v>
      </c>
      <c r="F191" s="34">
        <v>2300</v>
      </c>
      <c r="G191" s="34">
        <v>1840</v>
      </c>
      <c r="I191" s="148"/>
      <c r="J191" s="148"/>
      <c r="K191" s="148"/>
      <c r="L191" s="148"/>
    </row>
    <row r="192" spans="2:12">
      <c r="B192" s="2"/>
      <c r="C192" s="49" t="s">
        <v>120</v>
      </c>
      <c r="D192" s="19">
        <v>11237</v>
      </c>
      <c r="E192" s="19">
        <v>0</v>
      </c>
      <c r="F192" s="34">
        <v>3198</v>
      </c>
      <c r="G192" s="34">
        <v>2558</v>
      </c>
      <c r="I192" s="148"/>
      <c r="J192" s="148"/>
      <c r="K192" s="148"/>
      <c r="L192" s="148"/>
    </row>
    <row r="193" spans="2:13">
      <c r="B193" s="2"/>
      <c r="C193" s="49" t="s">
        <v>121</v>
      </c>
      <c r="D193" s="19">
        <v>1889</v>
      </c>
      <c r="E193" s="19">
        <v>1</v>
      </c>
      <c r="F193" s="34">
        <v>3252</v>
      </c>
      <c r="G193" s="34">
        <v>2602</v>
      </c>
      <c r="I193" s="148"/>
      <c r="J193" s="148"/>
      <c r="K193" s="148"/>
      <c r="L193" s="148"/>
    </row>
    <row r="194" spans="2:13">
      <c r="B194" s="2"/>
      <c r="C194" s="49" t="s">
        <v>122</v>
      </c>
      <c r="D194" s="19">
        <v>567</v>
      </c>
      <c r="E194" s="19">
        <v>0</v>
      </c>
      <c r="F194" s="34">
        <v>12632</v>
      </c>
      <c r="G194" s="34">
        <v>10106</v>
      </c>
      <c r="I194" s="148"/>
      <c r="J194" s="148"/>
      <c r="K194" s="148"/>
      <c r="L194" s="148"/>
    </row>
    <row r="195" spans="2:13">
      <c r="B195" s="2"/>
      <c r="C195" s="49" t="s">
        <v>123</v>
      </c>
      <c r="D195" s="19">
        <v>515</v>
      </c>
      <c r="E195" s="19">
        <v>0</v>
      </c>
      <c r="F195" s="34">
        <v>1461</v>
      </c>
      <c r="G195" s="34">
        <v>1169</v>
      </c>
      <c r="I195" s="148"/>
      <c r="J195" s="148"/>
      <c r="K195" s="148"/>
      <c r="L195" s="148"/>
    </row>
    <row r="196" spans="2:13">
      <c r="B196" s="2"/>
      <c r="C196" s="49" t="s">
        <v>226</v>
      </c>
      <c r="D196" s="19">
        <v>15086</v>
      </c>
      <c r="E196" s="19">
        <v>0</v>
      </c>
      <c r="F196" s="34">
        <v>14778</v>
      </c>
      <c r="G196" s="34">
        <v>11822</v>
      </c>
      <c r="I196" s="148"/>
      <c r="J196" s="148"/>
      <c r="K196" s="148"/>
      <c r="L196" s="148"/>
    </row>
    <row r="197" spans="2:13">
      <c r="B197" s="2"/>
      <c r="C197" s="49" t="s">
        <v>124</v>
      </c>
      <c r="D197" s="19">
        <v>1488</v>
      </c>
      <c r="E197" s="19">
        <v>0</v>
      </c>
      <c r="F197" s="34">
        <v>4824</v>
      </c>
      <c r="G197" s="34">
        <v>3859</v>
      </c>
      <c r="I197" s="148"/>
      <c r="J197" s="148"/>
      <c r="K197" s="148"/>
      <c r="L197" s="148"/>
    </row>
    <row r="198" spans="2:13">
      <c r="B198" s="2"/>
      <c r="C198" s="49" t="s">
        <v>125</v>
      </c>
      <c r="D198" s="19">
        <v>17991</v>
      </c>
      <c r="E198" s="19">
        <v>1</v>
      </c>
      <c r="F198" s="34">
        <v>4682</v>
      </c>
      <c r="G198" s="34">
        <v>3746</v>
      </c>
      <c r="I198" s="148"/>
      <c r="J198" s="148"/>
      <c r="K198" s="148"/>
      <c r="L198" s="148"/>
    </row>
    <row r="199" spans="2:13">
      <c r="B199" s="2"/>
      <c r="C199" s="49" t="s">
        <v>126</v>
      </c>
      <c r="D199" s="19">
        <v>52</v>
      </c>
      <c r="E199" s="19">
        <v>0</v>
      </c>
      <c r="F199" s="34">
        <v>11844</v>
      </c>
      <c r="G199" s="34">
        <v>9475</v>
      </c>
      <c r="I199" s="148"/>
      <c r="J199" s="148"/>
      <c r="K199" s="148"/>
      <c r="L199" s="148"/>
    </row>
    <row r="200" spans="2:13">
      <c r="B200" s="2"/>
      <c r="C200" s="49" t="s">
        <v>127</v>
      </c>
      <c r="D200" s="19">
        <v>1335</v>
      </c>
      <c r="E200" s="19">
        <v>0</v>
      </c>
      <c r="F200" s="34">
        <v>1883</v>
      </c>
      <c r="G200" s="34">
        <v>1506</v>
      </c>
      <c r="I200" s="148"/>
      <c r="J200" s="148"/>
      <c r="K200" s="148"/>
      <c r="L200" s="148"/>
    </row>
    <row r="201" spans="2:13" s="126" customFormat="1">
      <c r="B201" s="2"/>
      <c r="C201" s="49" t="s">
        <v>128</v>
      </c>
      <c r="D201" s="19">
        <v>465</v>
      </c>
      <c r="E201" s="19">
        <v>0</v>
      </c>
      <c r="F201" s="34">
        <v>6783</v>
      </c>
      <c r="G201" s="34">
        <v>5426</v>
      </c>
      <c r="I201" s="148"/>
      <c r="J201" s="148"/>
      <c r="K201" s="148"/>
      <c r="L201" s="148"/>
      <c r="M201" s="8"/>
    </row>
    <row r="202" spans="2:13" s="126" customFormat="1">
      <c r="B202" s="2"/>
      <c r="C202" s="49" t="s">
        <v>129</v>
      </c>
      <c r="D202" s="19">
        <v>809</v>
      </c>
      <c r="E202" s="19">
        <v>0</v>
      </c>
      <c r="F202" s="34">
        <v>6876</v>
      </c>
      <c r="G202" s="34">
        <v>5501</v>
      </c>
      <c r="I202" s="148"/>
      <c r="J202" s="148"/>
      <c r="K202" s="148"/>
      <c r="L202" s="148"/>
      <c r="M202" s="8"/>
    </row>
    <row r="203" spans="2:13">
      <c r="B203" s="2"/>
      <c r="C203" s="49" t="s">
        <v>130</v>
      </c>
      <c r="D203" s="19">
        <v>539</v>
      </c>
      <c r="E203" s="19">
        <v>0</v>
      </c>
      <c r="F203" s="34">
        <v>11777</v>
      </c>
      <c r="G203" s="34">
        <v>9422</v>
      </c>
      <c r="I203" s="148"/>
      <c r="J203" s="148"/>
      <c r="K203" s="148"/>
      <c r="L203" s="148"/>
    </row>
    <row r="204" spans="2:13">
      <c r="B204" s="2"/>
      <c r="C204" s="49" t="s">
        <v>131</v>
      </c>
      <c r="D204" s="19">
        <v>1274</v>
      </c>
      <c r="E204" s="19">
        <v>0</v>
      </c>
      <c r="F204" s="34">
        <v>1853</v>
      </c>
      <c r="G204" s="34">
        <v>1482</v>
      </c>
      <c r="I204" s="148"/>
      <c r="J204" s="148"/>
      <c r="K204" s="148"/>
      <c r="L204" s="148"/>
    </row>
    <row r="205" spans="2:13">
      <c r="B205" s="2"/>
      <c r="C205" s="51" t="s">
        <v>39</v>
      </c>
      <c r="D205" s="32">
        <f>D169+D176</f>
        <v>907289</v>
      </c>
      <c r="E205" s="32">
        <f>E169+E176</f>
        <v>43</v>
      </c>
      <c r="F205" s="32">
        <f>F169+F176</f>
        <v>280072</v>
      </c>
      <c r="G205" s="32">
        <f>G169+G176</f>
        <v>224058</v>
      </c>
      <c r="I205" s="148"/>
      <c r="J205" s="148"/>
      <c r="K205" s="148"/>
      <c r="L205" s="148"/>
    </row>
    <row r="206" spans="2:13">
      <c r="B206" s="2"/>
      <c r="C206" s="41" t="s">
        <v>34</v>
      </c>
      <c r="D206" s="197">
        <v>405260</v>
      </c>
      <c r="E206" s="197">
        <v>22</v>
      </c>
      <c r="F206" s="71">
        <v>112026</v>
      </c>
      <c r="G206" s="71">
        <v>89621</v>
      </c>
      <c r="I206" s="148"/>
      <c r="J206" s="148"/>
      <c r="K206" s="148"/>
      <c r="L206" s="148"/>
    </row>
    <row r="207" spans="2:13">
      <c r="B207" s="2"/>
      <c r="C207" s="41" t="s">
        <v>35</v>
      </c>
      <c r="D207" s="197">
        <v>502029</v>
      </c>
      <c r="E207" s="197">
        <v>21</v>
      </c>
      <c r="F207" s="71">
        <v>98024</v>
      </c>
      <c r="G207" s="71">
        <v>78419</v>
      </c>
      <c r="I207" s="148"/>
      <c r="J207" s="148"/>
      <c r="K207" s="148"/>
      <c r="L207" s="148"/>
    </row>
    <row r="208" spans="2:13">
      <c r="B208" s="2"/>
      <c r="C208" s="3" t="s">
        <v>36</v>
      </c>
      <c r="D208" s="19"/>
      <c r="E208" s="19"/>
      <c r="F208" s="71">
        <v>70016</v>
      </c>
      <c r="G208" s="71">
        <v>56013</v>
      </c>
      <c r="I208" s="148"/>
      <c r="J208" s="148"/>
      <c r="K208" s="148"/>
      <c r="L208" s="148"/>
    </row>
    <row r="209" spans="2:12" ht="14.25" customHeight="1">
      <c r="B209" s="5"/>
      <c r="C209" s="52" t="s">
        <v>267</v>
      </c>
      <c r="D209" s="74"/>
      <c r="E209" s="74"/>
      <c r="F209" s="74"/>
      <c r="G209" s="74"/>
      <c r="I209" s="148"/>
      <c r="J209" s="148"/>
      <c r="K209" s="148"/>
      <c r="L209" s="148"/>
    </row>
    <row r="210" spans="2:12" ht="14.25" customHeight="1">
      <c r="B210" s="2"/>
      <c r="C210" s="53" t="s">
        <v>135</v>
      </c>
      <c r="D210" s="19">
        <v>288699</v>
      </c>
      <c r="E210" s="19">
        <v>0</v>
      </c>
      <c r="F210" s="73">
        <v>21005</v>
      </c>
      <c r="G210" s="73">
        <v>16804</v>
      </c>
      <c r="I210" s="148"/>
      <c r="J210" s="148"/>
      <c r="K210" s="148"/>
      <c r="L210" s="148"/>
    </row>
    <row r="211" spans="2:12">
      <c r="B211" s="2"/>
      <c r="C211" s="53" t="s">
        <v>136</v>
      </c>
      <c r="D211" s="19">
        <v>413398</v>
      </c>
      <c r="E211" s="19">
        <v>27</v>
      </c>
      <c r="F211" s="73">
        <v>84020</v>
      </c>
      <c r="G211" s="73">
        <v>67216</v>
      </c>
      <c r="I211" s="148"/>
      <c r="J211" s="148"/>
      <c r="K211" s="148"/>
      <c r="L211" s="148"/>
    </row>
    <row r="212" spans="2:12">
      <c r="B212" s="2"/>
      <c r="C212" s="53" t="s">
        <v>137</v>
      </c>
      <c r="D212" s="19">
        <v>204159</v>
      </c>
      <c r="E212" s="19">
        <v>16</v>
      </c>
      <c r="F212" s="73">
        <v>63015</v>
      </c>
      <c r="G212" s="73">
        <v>50412</v>
      </c>
      <c r="I212" s="148"/>
      <c r="J212" s="148"/>
      <c r="K212" s="148"/>
      <c r="L212" s="148"/>
    </row>
    <row r="213" spans="2:12">
      <c r="B213" s="2"/>
      <c r="C213" s="53" t="s">
        <v>138</v>
      </c>
      <c r="D213" s="19">
        <v>1033</v>
      </c>
      <c r="E213" s="19">
        <v>0</v>
      </c>
      <c r="F213" s="73">
        <v>42011</v>
      </c>
      <c r="G213" s="73">
        <v>33609</v>
      </c>
      <c r="I213" s="148"/>
      <c r="J213" s="148"/>
      <c r="K213" s="148"/>
      <c r="L213" s="148"/>
    </row>
    <row r="214" spans="2:12" ht="31.35" customHeight="1">
      <c r="B214" s="216"/>
      <c r="C214" s="220" t="s">
        <v>40</v>
      </c>
      <c r="D214" s="225" t="s">
        <v>300</v>
      </c>
      <c r="E214" s="223" t="s">
        <v>301</v>
      </c>
      <c r="F214" s="204" t="s">
        <v>302</v>
      </c>
      <c r="G214" s="205" t="s">
        <v>301</v>
      </c>
    </row>
    <row r="215" spans="2:12" ht="31.35" customHeight="1">
      <c r="B215" s="216"/>
      <c r="C215" s="221"/>
      <c r="D215" s="226"/>
      <c r="E215" s="224"/>
      <c r="F215" s="204"/>
      <c r="G215" s="205"/>
    </row>
    <row r="216" spans="2:12">
      <c r="B216" s="57">
        <v>18</v>
      </c>
      <c r="C216" s="58" t="s">
        <v>41</v>
      </c>
      <c r="D216" s="93"/>
      <c r="E216" s="93"/>
      <c r="F216" s="76"/>
      <c r="G216" s="76"/>
    </row>
    <row r="217" spans="2:12">
      <c r="B217" s="5"/>
      <c r="C217" s="48" t="s">
        <v>30</v>
      </c>
      <c r="D217" s="31">
        <f>SUM(D218:D223)</f>
        <v>0</v>
      </c>
      <c r="E217" s="31">
        <f>SUM(E218:E223)</f>
        <v>51600000</v>
      </c>
      <c r="F217" s="31">
        <f>SUM(F218:F223)</f>
        <v>150002000000</v>
      </c>
      <c r="G217" s="31">
        <f>SUM(G218:G223)</f>
        <v>45000600000</v>
      </c>
    </row>
    <row r="218" spans="2:12">
      <c r="B218" s="2"/>
      <c r="C218" s="49" t="s">
        <v>99</v>
      </c>
      <c r="D218" s="20"/>
      <c r="E218" s="19"/>
      <c r="F218" s="34">
        <v>13637000000</v>
      </c>
      <c r="G218" s="34">
        <v>4091100000</v>
      </c>
    </row>
    <row r="219" spans="2:12">
      <c r="B219" s="2"/>
      <c r="C219" s="49" t="s">
        <v>100</v>
      </c>
      <c r="D219" s="20" t="s">
        <v>320</v>
      </c>
      <c r="E219" s="19">
        <v>15600000</v>
      </c>
      <c r="F219" s="34">
        <v>54546000000</v>
      </c>
      <c r="G219" s="34">
        <v>16363800000</v>
      </c>
    </row>
    <row r="220" spans="2:12">
      <c r="B220" s="2"/>
      <c r="C220" s="49" t="s">
        <v>101</v>
      </c>
      <c r="D220" s="20" t="s">
        <v>313</v>
      </c>
      <c r="E220" s="19">
        <v>36000000</v>
      </c>
      <c r="F220" s="34">
        <v>68183000000</v>
      </c>
      <c r="G220" s="34">
        <v>20454900000</v>
      </c>
    </row>
    <row r="221" spans="2:12">
      <c r="B221" s="2"/>
      <c r="C221" s="49" t="s">
        <v>102</v>
      </c>
      <c r="D221" s="20"/>
      <c r="E221" s="19"/>
      <c r="F221" s="34">
        <v>2727000000</v>
      </c>
      <c r="G221" s="34">
        <v>818100000</v>
      </c>
    </row>
    <row r="222" spans="2:12">
      <c r="B222" s="2"/>
      <c r="C222" s="49" t="s">
        <v>103</v>
      </c>
      <c r="D222" s="20"/>
      <c r="E222" s="19"/>
      <c r="F222" s="34">
        <v>8183000000</v>
      </c>
      <c r="G222" s="34">
        <v>2454900000</v>
      </c>
    </row>
    <row r="223" spans="2:12">
      <c r="B223" s="2"/>
      <c r="C223" s="49" t="s">
        <v>104</v>
      </c>
      <c r="D223" s="20"/>
      <c r="E223" s="19"/>
      <c r="F223" s="34">
        <v>2726000000</v>
      </c>
      <c r="G223" s="34">
        <v>817800000</v>
      </c>
    </row>
    <row r="224" spans="2:12">
      <c r="B224" s="5"/>
      <c r="C224" s="48" t="s">
        <v>31</v>
      </c>
      <c r="D224" s="31">
        <f>SUM(D225:D252)</f>
        <v>0</v>
      </c>
      <c r="E224" s="31">
        <f>SUM(E225:E252)</f>
        <v>769045861300</v>
      </c>
      <c r="F224" s="31">
        <f>SUM(F225:F252)</f>
        <v>130070000000</v>
      </c>
      <c r="G224" s="31">
        <f>SUM(G225:G252)</f>
        <v>39021000000</v>
      </c>
    </row>
    <row r="225" spans="2:7">
      <c r="B225" s="2"/>
      <c r="C225" s="49" t="s">
        <v>105</v>
      </c>
      <c r="D225" s="19"/>
      <c r="E225" s="19"/>
      <c r="F225" s="71">
        <v>18750000000</v>
      </c>
      <c r="G225" s="71">
        <v>5625000000</v>
      </c>
    </row>
    <row r="226" spans="2:7">
      <c r="B226" s="2"/>
      <c r="C226" s="49" t="s">
        <v>106</v>
      </c>
      <c r="D226" s="19"/>
      <c r="E226" s="19"/>
      <c r="F226" s="71">
        <v>7500000000</v>
      </c>
      <c r="G226" s="71">
        <v>2250000000</v>
      </c>
    </row>
    <row r="227" spans="2:7">
      <c r="B227" s="2"/>
      <c r="C227" s="49" t="s">
        <v>107</v>
      </c>
      <c r="D227" s="19"/>
      <c r="E227" s="19"/>
      <c r="F227" s="71">
        <v>3750000000</v>
      </c>
      <c r="G227" s="71">
        <v>1125000000</v>
      </c>
    </row>
    <row r="228" spans="2:7">
      <c r="B228" s="2"/>
      <c r="C228" s="49" t="s">
        <v>108</v>
      </c>
      <c r="D228" s="19" t="s">
        <v>314</v>
      </c>
      <c r="E228" s="19">
        <v>133921700000</v>
      </c>
      <c r="F228" s="71">
        <v>1875000000</v>
      </c>
      <c r="G228" s="71">
        <v>562500000</v>
      </c>
    </row>
    <row r="229" spans="2:7">
      <c r="B229" s="2"/>
      <c r="C229" s="49" t="s">
        <v>109</v>
      </c>
      <c r="D229" s="19" t="s">
        <v>315</v>
      </c>
      <c r="E229" s="19">
        <v>35532000000</v>
      </c>
      <c r="F229" s="71">
        <v>750000000</v>
      </c>
      <c r="G229" s="71">
        <v>225000000</v>
      </c>
    </row>
    <row r="230" spans="2:7">
      <c r="B230" s="2"/>
      <c r="C230" s="49" t="s">
        <v>110</v>
      </c>
      <c r="D230" s="19" t="s">
        <v>316</v>
      </c>
      <c r="E230" s="19">
        <v>46000000</v>
      </c>
      <c r="F230" s="71">
        <v>375000000</v>
      </c>
      <c r="G230" s="71">
        <v>112500000</v>
      </c>
    </row>
    <row r="231" spans="2:7">
      <c r="B231" s="2"/>
      <c r="C231" s="49" t="s">
        <v>111</v>
      </c>
      <c r="D231" s="19" t="s">
        <v>317</v>
      </c>
      <c r="E231" s="19">
        <v>17758600000</v>
      </c>
      <c r="F231" s="71">
        <v>188000000</v>
      </c>
      <c r="G231" s="71">
        <v>56400000</v>
      </c>
    </row>
    <row r="232" spans="2:7">
      <c r="B232" s="2"/>
      <c r="C232" s="49" t="s">
        <v>112</v>
      </c>
      <c r="D232" s="19" t="s">
        <v>318</v>
      </c>
      <c r="E232" s="19">
        <v>34389800000</v>
      </c>
      <c r="F232" s="71">
        <v>75000000</v>
      </c>
      <c r="G232" s="71">
        <v>22500000</v>
      </c>
    </row>
    <row r="233" spans="2:7">
      <c r="B233" s="2"/>
      <c r="C233" s="49" t="s">
        <v>113</v>
      </c>
      <c r="D233" s="19" t="s">
        <v>319</v>
      </c>
      <c r="E233" s="19">
        <v>58583800000</v>
      </c>
      <c r="F233" s="71">
        <v>38000000</v>
      </c>
      <c r="G233" s="71">
        <v>11400000</v>
      </c>
    </row>
    <row r="234" spans="2:7">
      <c r="B234" s="2"/>
      <c r="C234" s="49" t="s">
        <v>132</v>
      </c>
      <c r="D234" s="19" t="s">
        <v>320</v>
      </c>
      <c r="E234" s="19">
        <v>161914196500</v>
      </c>
      <c r="F234" s="71">
        <v>4200000000</v>
      </c>
      <c r="G234" s="71">
        <v>1260000000</v>
      </c>
    </row>
    <row r="235" spans="2:7">
      <c r="B235" s="2"/>
      <c r="C235" s="49" t="s">
        <v>115</v>
      </c>
      <c r="D235" s="19" t="s">
        <v>321</v>
      </c>
      <c r="E235" s="19">
        <v>40862200000</v>
      </c>
      <c r="F235" s="71">
        <v>2487000000</v>
      </c>
      <c r="G235" s="71">
        <v>746100000</v>
      </c>
    </row>
    <row r="236" spans="2:7">
      <c r="B236" s="2"/>
      <c r="C236" s="49" t="s">
        <v>116</v>
      </c>
      <c r="D236" s="19" t="s">
        <v>322</v>
      </c>
      <c r="E236" s="19">
        <v>21556740000</v>
      </c>
      <c r="F236" s="71">
        <v>320000000</v>
      </c>
      <c r="G236" s="71">
        <v>96000000</v>
      </c>
    </row>
    <row r="237" spans="2:7">
      <c r="B237" s="2"/>
      <c r="C237" s="49" t="s">
        <v>117</v>
      </c>
      <c r="D237" s="19" t="s">
        <v>323</v>
      </c>
      <c r="E237" s="19">
        <v>23637100000</v>
      </c>
      <c r="F237" s="71">
        <v>347000000</v>
      </c>
      <c r="G237" s="71">
        <v>104100000</v>
      </c>
    </row>
    <row r="238" spans="2:7">
      <c r="B238" s="2"/>
      <c r="C238" s="49" t="s">
        <v>118</v>
      </c>
      <c r="D238" s="19" t="s">
        <v>324</v>
      </c>
      <c r="E238" s="19">
        <v>5237300000</v>
      </c>
      <c r="F238" s="71">
        <v>1272000000</v>
      </c>
      <c r="G238" s="71">
        <v>381600000</v>
      </c>
    </row>
    <row r="239" spans="2:7">
      <c r="B239" s="2"/>
      <c r="C239" s="49" t="s">
        <v>119</v>
      </c>
      <c r="D239" s="19" t="s">
        <v>313</v>
      </c>
      <c r="E239" s="19">
        <v>217060464800</v>
      </c>
      <c r="F239" s="71">
        <v>2300000000</v>
      </c>
      <c r="G239" s="71">
        <v>690000000</v>
      </c>
    </row>
    <row r="240" spans="2:7">
      <c r="B240" s="2"/>
      <c r="C240" s="49" t="s">
        <v>120</v>
      </c>
      <c r="D240" s="19" t="s">
        <v>325</v>
      </c>
      <c r="E240" s="19">
        <v>18545960000</v>
      </c>
      <c r="F240" s="71">
        <v>3198000000</v>
      </c>
      <c r="G240" s="71">
        <v>959400000</v>
      </c>
    </row>
    <row r="241" spans="2:7">
      <c r="B241" s="2"/>
      <c r="C241" s="49" t="s">
        <v>121</v>
      </c>
      <c r="D241" s="19"/>
      <c r="E241" s="19"/>
      <c r="F241" s="71">
        <v>3252000000</v>
      </c>
      <c r="G241" s="71">
        <v>975600000</v>
      </c>
    </row>
    <row r="242" spans="2:7">
      <c r="B242" s="2"/>
      <c r="C242" s="49" t="s">
        <v>122</v>
      </c>
      <c r="D242" s="19"/>
      <c r="E242" s="19"/>
      <c r="F242" s="71">
        <v>12632000000</v>
      </c>
      <c r="G242" s="71">
        <v>3789600000</v>
      </c>
    </row>
    <row r="243" spans="2:7">
      <c r="B243" s="2"/>
      <c r="C243" s="49" t="s">
        <v>123</v>
      </c>
      <c r="D243" s="19"/>
      <c r="E243" s="19"/>
      <c r="F243" s="71">
        <v>1461000000</v>
      </c>
      <c r="G243" s="71">
        <v>438300000</v>
      </c>
    </row>
    <row r="244" spans="2:7">
      <c r="B244" s="2"/>
      <c r="C244" s="49" t="s">
        <v>226</v>
      </c>
      <c r="D244" s="19"/>
      <c r="E244" s="19"/>
      <c r="F244" s="71">
        <v>14778000000</v>
      </c>
      <c r="G244" s="71">
        <v>4433400000</v>
      </c>
    </row>
    <row r="245" spans="2:7">
      <c r="B245" s="2"/>
      <c r="C245" s="49" t="s">
        <v>124</v>
      </c>
      <c r="D245" s="19"/>
      <c r="E245" s="19"/>
      <c r="F245" s="71">
        <v>4824000000</v>
      </c>
      <c r="G245" s="71">
        <v>1447200000</v>
      </c>
    </row>
    <row r="246" spans="2:7">
      <c r="B246" s="2"/>
      <c r="C246" s="49" t="s">
        <v>125</v>
      </c>
      <c r="D246" s="19"/>
      <c r="E246" s="19"/>
      <c r="F246" s="71">
        <v>4682000000</v>
      </c>
      <c r="G246" s="71">
        <v>1404600000</v>
      </c>
    </row>
    <row r="247" spans="2:7">
      <c r="B247" s="2"/>
      <c r="C247" s="49" t="s">
        <v>126</v>
      </c>
      <c r="D247" s="19"/>
      <c r="E247" s="19"/>
      <c r="F247" s="71">
        <v>11844000000</v>
      </c>
      <c r="G247" s="71">
        <v>3553200000</v>
      </c>
    </row>
    <row r="248" spans="2:7">
      <c r="B248" s="2"/>
      <c r="C248" s="49" t="s">
        <v>127</v>
      </c>
      <c r="D248" s="19"/>
      <c r="E248" s="19"/>
      <c r="F248" s="71">
        <v>1883000000</v>
      </c>
      <c r="G248" s="71">
        <v>564900000</v>
      </c>
    </row>
    <row r="249" spans="2:7">
      <c r="B249" s="2"/>
      <c r="C249" s="49" t="s">
        <v>128</v>
      </c>
      <c r="D249" s="19"/>
      <c r="E249" s="19"/>
      <c r="F249" s="71">
        <v>6783000000</v>
      </c>
      <c r="G249" s="71">
        <v>2034900000</v>
      </c>
    </row>
    <row r="250" spans="2:7">
      <c r="B250" s="2"/>
      <c r="C250" s="49" t="s">
        <v>129</v>
      </c>
      <c r="D250" s="19"/>
      <c r="E250" s="19"/>
      <c r="F250" s="71">
        <v>6876000000</v>
      </c>
      <c r="G250" s="71">
        <v>2062800000</v>
      </c>
    </row>
    <row r="251" spans="2:7">
      <c r="B251" s="2"/>
      <c r="C251" s="49" t="s">
        <v>130</v>
      </c>
      <c r="D251" s="19"/>
      <c r="E251" s="19"/>
      <c r="F251" s="71">
        <v>11777000000</v>
      </c>
      <c r="G251" s="71">
        <v>3533100000</v>
      </c>
    </row>
    <row r="252" spans="2:7">
      <c r="B252" s="2"/>
      <c r="C252" s="49" t="s">
        <v>131</v>
      </c>
      <c r="D252" s="19"/>
      <c r="E252" s="19"/>
      <c r="F252" s="71">
        <v>1853000000</v>
      </c>
      <c r="G252" s="71">
        <v>555900000</v>
      </c>
    </row>
    <row r="253" spans="2:7">
      <c r="B253" s="2"/>
      <c r="C253" s="41" t="s">
        <v>32</v>
      </c>
      <c r="D253" s="19"/>
      <c r="E253" s="19"/>
      <c r="F253" s="34">
        <v>300000000</v>
      </c>
      <c r="G253" s="34">
        <v>90000000</v>
      </c>
    </row>
    <row r="254" spans="2:7">
      <c r="B254" s="2"/>
      <c r="C254" s="51" t="s">
        <v>33</v>
      </c>
      <c r="D254" s="32">
        <f>D217+D224+D253</f>
        <v>0</v>
      </c>
      <c r="E254" s="32">
        <f>E217+E224+E253</f>
        <v>769097461300</v>
      </c>
      <c r="F254" s="32">
        <f>F217+F224+F253</f>
        <v>280372000000</v>
      </c>
      <c r="G254" s="32">
        <f>G217+G224+G253</f>
        <v>84111600000</v>
      </c>
    </row>
    <row r="255" spans="2:7">
      <c r="B255" s="2"/>
      <c r="C255" s="3" t="s">
        <v>42</v>
      </c>
      <c r="D255" s="34" t="e">
        <f>D254/D65</f>
        <v>#DIV/0!</v>
      </c>
      <c r="E255" s="34" t="e">
        <f>E254/E65</f>
        <v>#DIV/0!</v>
      </c>
      <c r="F255" s="34">
        <f>F254/F65</f>
        <v>1500037.4511797121</v>
      </c>
      <c r="G255" s="34">
        <f>G254/G65</f>
        <v>562514.04419239203</v>
      </c>
    </row>
    <row r="256" spans="2:7">
      <c r="B256" s="57">
        <v>19</v>
      </c>
      <c r="C256" s="58" t="s">
        <v>152</v>
      </c>
      <c r="D256" s="93"/>
      <c r="E256" s="93"/>
      <c r="F256" s="76"/>
      <c r="G256" s="76"/>
    </row>
    <row r="257" spans="2:7">
      <c r="B257" s="54"/>
      <c r="C257" s="48" t="s">
        <v>37</v>
      </c>
      <c r="D257" s="31">
        <f>SUM(D258:D263)</f>
        <v>644668226660</v>
      </c>
      <c r="E257" s="31">
        <f>SUM(E258:E263)</f>
        <v>48000000</v>
      </c>
      <c r="F257" s="31">
        <f>SUM(F258:F263)</f>
        <v>135001800000</v>
      </c>
      <c r="G257" s="31">
        <f>SUM(G258:G263)</f>
        <v>40500540000</v>
      </c>
    </row>
    <row r="258" spans="2:7">
      <c r="B258" s="2"/>
      <c r="C258" s="49" t="s">
        <v>99</v>
      </c>
      <c r="D258" s="198">
        <v>76491301000</v>
      </c>
      <c r="E258" s="19">
        <v>4800000</v>
      </c>
      <c r="F258" s="34">
        <v>12273300000</v>
      </c>
      <c r="G258" s="34">
        <v>3681990000</v>
      </c>
    </row>
    <row r="259" spans="2:7">
      <c r="B259" s="2"/>
      <c r="C259" s="49" t="s">
        <v>100</v>
      </c>
      <c r="D259" s="20">
        <v>187825232540</v>
      </c>
      <c r="E259" s="19">
        <v>10800000</v>
      </c>
      <c r="F259" s="34">
        <v>49091400000</v>
      </c>
      <c r="G259" s="34">
        <v>14727420000</v>
      </c>
    </row>
    <row r="260" spans="2:7">
      <c r="B260" s="2"/>
      <c r="C260" s="49" t="s">
        <v>101</v>
      </c>
      <c r="D260" s="20">
        <v>232495172960</v>
      </c>
      <c r="E260" s="19">
        <v>20400000</v>
      </c>
      <c r="F260" s="34">
        <v>61364700000</v>
      </c>
      <c r="G260" s="34">
        <v>18409410000</v>
      </c>
    </row>
    <row r="261" spans="2:7">
      <c r="B261" s="2"/>
      <c r="C261" s="49" t="s">
        <v>102</v>
      </c>
      <c r="D261" s="20">
        <v>44636298480</v>
      </c>
      <c r="E261" s="19">
        <v>3600000</v>
      </c>
      <c r="F261" s="34">
        <v>2454300000</v>
      </c>
      <c r="G261" s="34">
        <v>736290000</v>
      </c>
    </row>
    <row r="262" spans="2:7">
      <c r="B262" s="2"/>
      <c r="C262" s="49" t="s">
        <v>103</v>
      </c>
      <c r="D262" s="20">
        <v>10311942600</v>
      </c>
      <c r="E262" s="19">
        <v>0</v>
      </c>
      <c r="F262" s="34">
        <v>7364700000</v>
      </c>
      <c r="G262" s="34">
        <v>2209410000</v>
      </c>
    </row>
    <row r="263" spans="2:7">
      <c r="B263" s="2"/>
      <c r="C263" s="49" t="s">
        <v>104</v>
      </c>
      <c r="D263" s="20">
        <v>92908279080</v>
      </c>
      <c r="E263" s="19">
        <v>8400000</v>
      </c>
      <c r="F263" s="34">
        <v>2453400000</v>
      </c>
      <c r="G263" s="34">
        <v>736020000</v>
      </c>
    </row>
    <row r="264" spans="2:7">
      <c r="B264" s="54"/>
      <c r="C264" s="48" t="s">
        <v>38</v>
      </c>
      <c r="D264" s="31">
        <f>SUM(D265:D292)</f>
        <v>124377634640</v>
      </c>
      <c r="E264" s="31">
        <f>SUM(E265:E292)</f>
        <v>3600000</v>
      </c>
      <c r="F264" s="31">
        <f>SUM(F265:F292)</f>
        <v>117063000000</v>
      </c>
      <c r="G264" s="31">
        <f>SUM(G265:G292)</f>
        <v>35118900000</v>
      </c>
    </row>
    <row r="265" spans="2:7">
      <c r="B265" s="2"/>
      <c r="C265" s="49" t="s">
        <v>105</v>
      </c>
      <c r="D265" s="19">
        <v>2990410000</v>
      </c>
      <c r="E265" s="19">
        <v>0</v>
      </c>
      <c r="F265" s="71">
        <v>16875000000</v>
      </c>
      <c r="G265" s="71">
        <v>5062500000</v>
      </c>
    </row>
    <row r="266" spans="2:7">
      <c r="B266" s="2"/>
      <c r="C266" s="49" t="s">
        <v>106</v>
      </c>
      <c r="D266" s="19">
        <v>15795650000</v>
      </c>
      <c r="E266" s="19">
        <v>0</v>
      </c>
      <c r="F266" s="71">
        <v>6750000000</v>
      </c>
      <c r="G266" s="71">
        <v>2025000000</v>
      </c>
    </row>
    <row r="267" spans="2:7">
      <c r="B267" s="2"/>
      <c r="C267" s="49" t="s">
        <v>107</v>
      </c>
      <c r="D267" s="19">
        <v>6284313600</v>
      </c>
      <c r="E267" s="19">
        <v>0</v>
      </c>
      <c r="F267" s="71">
        <v>3375000000</v>
      </c>
      <c r="G267" s="71">
        <v>1012500000</v>
      </c>
    </row>
    <row r="268" spans="2:7">
      <c r="B268" s="2"/>
      <c r="C268" s="49" t="s">
        <v>108</v>
      </c>
      <c r="D268" s="19">
        <v>7005020000</v>
      </c>
      <c r="E268" s="19">
        <v>0</v>
      </c>
      <c r="F268" s="71">
        <v>1687500000</v>
      </c>
      <c r="G268" s="71">
        <v>506250000</v>
      </c>
    </row>
    <row r="269" spans="2:7">
      <c r="B269" s="2"/>
      <c r="C269" s="49" t="s">
        <v>109</v>
      </c>
      <c r="D269" s="19">
        <v>6040133080</v>
      </c>
      <c r="E269" s="19">
        <v>0</v>
      </c>
      <c r="F269" s="71">
        <v>675000000</v>
      </c>
      <c r="G269" s="71">
        <v>202500000</v>
      </c>
    </row>
    <row r="270" spans="2:7">
      <c r="B270" s="2"/>
      <c r="C270" s="49" t="s">
        <v>110</v>
      </c>
      <c r="D270" s="19">
        <v>800110000</v>
      </c>
      <c r="E270" s="19">
        <v>0</v>
      </c>
      <c r="F270" s="71">
        <v>337500000</v>
      </c>
      <c r="G270" s="71">
        <v>101250000</v>
      </c>
    </row>
    <row r="271" spans="2:7">
      <c r="B271" s="2"/>
      <c r="C271" s="49" t="s">
        <v>111</v>
      </c>
      <c r="D271" s="19">
        <v>3907990000</v>
      </c>
      <c r="E271" s="19">
        <v>1200000</v>
      </c>
      <c r="F271" s="71">
        <v>169200000</v>
      </c>
      <c r="G271" s="71">
        <v>50760000</v>
      </c>
    </row>
    <row r="272" spans="2:7">
      <c r="B272" s="2"/>
      <c r="C272" s="49" t="s">
        <v>112</v>
      </c>
      <c r="D272" s="19">
        <v>7583290200</v>
      </c>
      <c r="E272" s="19">
        <v>0</v>
      </c>
      <c r="F272" s="71">
        <v>67500000</v>
      </c>
      <c r="G272" s="71">
        <v>20250000</v>
      </c>
    </row>
    <row r="273" spans="2:10">
      <c r="B273" s="2"/>
      <c r="C273" s="49" t="s">
        <v>113</v>
      </c>
      <c r="D273" s="19">
        <v>1620210000</v>
      </c>
      <c r="E273" s="19">
        <v>0</v>
      </c>
      <c r="F273" s="71">
        <v>34200000</v>
      </c>
      <c r="G273" s="71">
        <v>10260000</v>
      </c>
    </row>
    <row r="274" spans="2:10">
      <c r="B274" s="2"/>
      <c r="C274" s="49" t="s">
        <v>132</v>
      </c>
      <c r="D274" s="19">
        <v>7359840000</v>
      </c>
      <c r="E274" s="19">
        <v>0</v>
      </c>
      <c r="F274" s="71">
        <v>3780000000</v>
      </c>
      <c r="G274" s="71">
        <v>1134000000</v>
      </c>
    </row>
    <row r="275" spans="2:10">
      <c r="B275" s="2"/>
      <c r="C275" s="49" t="s">
        <v>115</v>
      </c>
      <c r="D275" s="19">
        <v>4398410000</v>
      </c>
      <c r="E275" s="19">
        <v>0</v>
      </c>
      <c r="F275" s="71">
        <v>2238300000</v>
      </c>
      <c r="G275" s="71">
        <v>671490000</v>
      </c>
    </row>
    <row r="276" spans="2:10">
      <c r="B276" s="2"/>
      <c r="C276" s="49" t="s">
        <v>116</v>
      </c>
      <c r="D276" s="19">
        <v>2067535200</v>
      </c>
      <c r="E276" s="19">
        <v>0</v>
      </c>
      <c r="F276" s="71">
        <v>288000000</v>
      </c>
      <c r="G276" s="71">
        <v>86400000</v>
      </c>
    </row>
    <row r="277" spans="2:10">
      <c r="B277" s="2"/>
      <c r="C277" s="49" t="s">
        <v>117</v>
      </c>
      <c r="D277" s="19">
        <v>750090000</v>
      </c>
      <c r="E277" s="19">
        <v>0</v>
      </c>
      <c r="F277" s="71">
        <v>312300000</v>
      </c>
      <c r="G277" s="71">
        <v>93690000</v>
      </c>
    </row>
    <row r="278" spans="2:10">
      <c r="B278" s="2"/>
      <c r="C278" s="49" t="s">
        <v>118</v>
      </c>
      <c r="D278" s="19">
        <v>9101510400</v>
      </c>
      <c r="E278" s="19">
        <v>0</v>
      </c>
      <c r="F278" s="71">
        <v>1144800000</v>
      </c>
      <c r="G278" s="71">
        <v>343440000</v>
      </c>
    </row>
    <row r="279" spans="2:10">
      <c r="B279" s="2"/>
      <c r="C279" s="49" t="s">
        <v>119</v>
      </c>
      <c r="D279" s="19">
        <v>5333050720</v>
      </c>
      <c r="E279" s="19">
        <v>0</v>
      </c>
      <c r="F279" s="71">
        <v>2070000000</v>
      </c>
      <c r="G279" s="71">
        <v>621000000</v>
      </c>
    </row>
    <row r="280" spans="2:10">
      <c r="B280" s="2"/>
      <c r="C280" s="49" t="s">
        <v>120</v>
      </c>
      <c r="D280" s="19">
        <v>8189083400</v>
      </c>
      <c r="E280" s="19">
        <v>0</v>
      </c>
      <c r="F280" s="71">
        <v>2878200000</v>
      </c>
      <c r="G280" s="71">
        <v>863460000</v>
      </c>
    </row>
    <row r="281" spans="2:10">
      <c r="B281" s="2"/>
      <c r="C281" s="49" t="s">
        <v>121</v>
      </c>
      <c r="D281" s="19">
        <v>1186640000</v>
      </c>
      <c r="E281" s="19">
        <v>1200000</v>
      </c>
      <c r="F281" s="71">
        <v>2926800000</v>
      </c>
      <c r="G281" s="71">
        <v>878040000</v>
      </c>
    </row>
    <row r="282" spans="2:10">
      <c r="B282" s="2"/>
      <c r="C282" s="49" t="s">
        <v>122</v>
      </c>
      <c r="D282" s="19">
        <v>348580000</v>
      </c>
      <c r="E282" s="19">
        <v>0</v>
      </c>
      <c r="F282" s="71">
        <v>11368800000</v>
      </c>
      <c r="G282" s="71">
        <v>3410640000</v>
      </c>
    </row>
    <row r="283" spans="2:10" s="126" customFormat="1">
      <c r="B283" s="2"/>
      <c r="C283" s="49" t="s">
        <v>123</v>
      </c>
      <c r="D283" s="19">
        <v>321280000</v>
      </c>
      <c r="E283" s="19">
        <v>0</v>
      </c>
      <c r="F283" s="71">
        <v>1314900000</v>
      </c>
      <c r="G283" s="71">
        <v>394470000</v>
      </c>
      <c r="I283" s="8"/>
      <c r="J283" s="8"/>
    </row>
    <row r="284" spans="2:10" s="126" customFormat="1">
      <c r="B284" s="2"/>
      <c r="C284" s="49" t="s">
        <v>226</v>
      </c>
      <c r="D284" s="19">
        <v>12154686440</v>
      </c>
      <c r="E284" s="19">
        <v>0</v>
      </c>
      <c r="F284" s="71">
        <v>13300200000</v>
      </c>
      <c r="G284" s="71">
        <v>3990060000</v>
      </c>
      <c r="I284" s="8"/>
      <c r="J284" s="8"/>
    </row>
    <row r="285" spans="2:10">
      <c r="B285" s="2"/>
      <c r="C285" s="49" t="s">
        <v>124</v>
      </c>
      <c r="D285" s="19">
        <v>950430000</v>
      </c>
      <c r="E285" s="19">
        <v>0</v>
      </c>
      <c r="F285" s="71">
        <v>4341600000</v>
      </c>
      <c r="G285" s="71">
        <v>1302480000</v>
      </c>
    </row>
    <row r="286" spans="2:10">
      <c r="B286" s="2"/>
      <c r="C286" s="49" t="s">
        <v>125</v>
      </c>
      <c r="D286" s="19">
        <v>17438351600</v>
      </c>
      <c r="E286" s="19">
        <v>1200000</v>
      </c>
      <c r="F286" s="71">
        <v>4213800000</v>
      </c>
      <c r="G286" s="71">
        <v>1264140000</v>
      </c>
    </row>
    <row r="287" spans="2:10">
      <c r="B287" s="2"/>
      <c r="C287" s="49" t="s">
        <v>126</v>
      </c>
      <c r="D287" s="19">
        <v>46060000</v>
      </c>
      <c r="E287" s="19">
        <v>0</v>
      </c>
      <c r="F287" s="71">
        <v>10659600000</v>
      </c>
      <c r="G287" s="71">
        <v>3197880000</v>
      </c>
    </row>
    <row r="288" spans="2:10">
      <c r="B288" s="2"/>
      <c r="C288" s="49" t="s">
        <v>127</v>
      </c>
      <c r="D288" s="19">
        <v>821800000</v>
      </c>
      <c r="E288" s="19">
        <v>0</v>
      </c>
      <c r="F288" s="71">
        <v>1694700000</v>
      </c>
      <c r="G288" s="71">
        <v>508410000</v>
      </c>
    </row>
    <row r="289" spans="2:11" s="126" customFormat="1">
      <c r="B289" s="2"/>
      <c r="C289" s="49" t="s">
        <v>128</v>
      </c>
      <c r="D289" s="19">
        <v>284680000</v>
      </c>
      <c r="E289" s="19">
        <v>0</v>
      </c>
      <c r="F289" s="71">
        <v>6104700000</v>
      </c>
      <c r="G289" s="71">
        <v>1831410000</v>
      </c>
      <c r="I289" s="8"/>
      <c r="J289" s="8"/>
    </row>
    <row r="290" spans="2:11" s="126" customFormat="1">
      <c r="B290" s="2"/>
      <c r="C290" s="49" t="s">
        <v>129</v>
      </c>
      <c r="D290" s="19">
        <v>497940000</v>
      </c>
      <c r="E290" s="19">
        <v>0</v>
      </c>
      <c r="F290" s="71">
        <v>6188400000</v>
      </c>
      <c r="G290" s="71">
        <v>1856520000</v>
      </c>
      <c r="I290" s="8"/>
      <c r="J290" s="8"/>
    </row>
    <row r="291" spans="2:11">
      <c r="B291" s="2"/>
      <c r="C291" s="49" t="s">
        <v>130</v>
      </c>
      <c r="D291" s="19">
        <v>330020000</v>
      </c>
      <c r="E291" s="19">
        <v>0</v>
      </c>
      <c r="F291" s="71">
        <v>10599300000</v>
      </c>
      <c r="G291" s="71">
        <v>3179790000</v>
      </c>
    </row>
    <row r="292" spans="2:11">
      <c r="B292" s="2"/>
      <c r="C292" s="49" t="s">
        <v>131</v>
      </c>
      <c r="D292" s="19">
        <v>770520000</v>
      </c>
      <c r="E292" s="19">
        <v>0</v>
      </c>
      <c r="F292" s="71">
        <v>1667700000</v>
      </c>
      <c r="G292" s="71">
        <v>500310000</v>
      </c>
    </row>
    <row r="293" spans="2:11">
      <c r="B293" s="2"/>
      <c r="C293" s="51" t="s">
        <v>39</v>
      </c>
      <c r="D293" s="32">
        <f>D257+D264</f>
        <v>769045861300</v>
      </c>
      <c r="E293" s="32">
        <f>E257+E264</f>
        <v>51600000</v>
      </c>
      <c r="F293" s="32">
        <f>F257+F264</f>
        <v>252064800000</v>
      </c>
      <c r="G293" s="32">
        <f>G257+G264</f>
        <v>75619440000</v>
      </c>
    </row>
    <row r="294" spans="2:11">
      <c r="B294" s="2"/>
      <c r="C294" s="3" t="s">
        <v>43</v>
      </c>
      <c r="D294" s="34">
        <f>D293/D111</f>
        <v>2551519.5775147891</v>
      </c>
      <c r="E294" s="34">
        <f>E293/E111</f>
        <v>1200000</v>
      </c>
      <c r="F294" s="34">
        <f>F293/F111</f>
        <v>1350033.7421669969</v>
      </c>
      <c r="G294" s="34">
        <f>G293/G111</f>
        <v>506262.65331262385</v>
      </c>
    </row>
    <row r="295" spans="2:11" s="126" customFormat="1">
      <c r="B295" s="2">
        <v>20</v>
      </c>
      <c r="C295" s="60" t="s">
        <v>303</v>
      </c>
      <c r="D295" s="107"/>
      <c r="E295" s="108"/>
      <c r="F295" s="229"/>
      <c r="G295" s="229"/>
    </row>
    <row r="296" spans="2:11">
      <c r="B296" s="54"/>
      <c r="C296" s="48" t="s">
        <v>238</v>
      </c>
      <c r="D296" s="269">
        <f>SUM(D297:D302)</f>
        <v>1090000000</v>
      </c>
      <c r="E296" s="270"/>
      <c r="F296" s="275">
        <f>SUM(F297:G302)</f>
        <v>67500900000</v>
      </c>
      <c r="G296" s="275"/>
    </row>
    <row r="297" spans="2:11">
      <c r="B297" s="2"/>
      <c r="C297" s="49" t="s">
        <v>99</v>
      </c>
      <c r="D297" s="267">
        <v>117200000</v>
      </c>
      <c r="E297" s="268"/>
      <c r="F297" s="276">
        <v>6136650000</v>
      </c>
      <c r="G297" s="276"/>
      <c r="I297" s="147"/>
      <c r="J297" s="147"/>
      <c r="K297" s="147"/>
    </row>
    <row r="298" spans="2:11">
      <c r="B298" s="2"/>
      <c r="C298" s="49" t="s">
        <v>100</v>
      </c>
      <c r="D298" s="267">
        <v>320900000</v>
      </c>
      <c r="E298" s="268"/>
      <c r="F298" s="276">
        <v>24545700000</v>
      </c>
      <c r="G298" s="276"/>
      <c r="I298" s="147"/>
      <c r="J298" s="147"/>
      <c r="K298" s="147"/>
    </row>
    <row r="299" spans="2:11">
      <c r="B299" s="2"/>
      <c r="C299" s="49" t="s">
        <v>101</v>
      </c>
      <c r="D299" s="267">
        <v>378100000</v>
      </c>
      <c r="E299" s="268"/>
      <c r="F299" s="276">
        <v>30682350000</v>
      </c>
      <c r="G299" s="276"/>
      <c r="I299" s="147"/>
      <c r="J299" s="147"/>
      <c r="K299" s="147"/>
    </row>
    <row r="300" spans="2:11">
      <c r="B300" s="2"/>
      <c r="C300" s="49" t="s">
        <v>102</v>
      </c>
      <c r="D300" s="267">
        <v>85200000</v>
      </c>
      <c r="E300" s="268"/>
      <c r="F300" s="276">
        <v>1227150000</v>
      </c>
      <c r="G300" s="276"/>
      <c r="I300" s="147"/>
      <c r="J300" s="147"/>
      <c r="K300" s="147"/>
    </row>
    <row r="301" spans="2:11">
      <c r="B301" s="2"/>
      <c r="C301" s="49" t="s">
        <v>103</v>
      </c>
      <c r="D301" s="267">
        <v>22500000</v>
      </c>
      <c r="E301" s="268"/>
      <c r="F301" s="276">
        <v>3682350000</v>
      </c>
      <c r="G301" s="276"/>
      <c r="I301" s="147"/>
      <c r="J301" s="147"/>
      <c r="K301" s="147"/>
    </row>
    <row r="302" spans="2:11">
      <c r="B302" s="2"/>
      <c r="C302" s="49" t="s">
        <v>104</v>
      </c>
      <c r="D302" s="267">
        <v>166100000</v>
      </c>
      <c r="E302" s="268"/>
      <c r="F302" s="276">
        <v>1226700000</v>
      </c>
      <c r="G302" s="276"/>
      <c r="I302" s="147"/>
      <c r="J302" s="147"/>
      <c r="K302" s="147"/>
    </row>
    <row r="303" spans="2:11">
      <c r="B303" s="54"/>
      <c r="C303" s="48" t="s">
        <v>239</v>
      </c>
      <c r="D303" s="269">
        <f>SUM(D304:D331)</f>
        <v>212100000</v>
      </c>
      <c r="E303" s="270"/>
      <c r="F303" s="275">
        <f>SUM(F304:G331)</f>
        <v>58531500000</v>
      </c>
      <c r="G303" s="275"/>
      <c r="I303" s="147"/>
      <c r="J303" s="147"/>
      <c r="K303" s="147"/>
    </row>
    <row r="304" spans="2:11">
      <c r="B304" s="2"/>
      <c r="C304" s="49" t="s">
        <v>105</v>
      </c>
      <c r="D304" s="208">
        <v>10700000</v>
      </c>
      <c r="E304" s="209"/>
      <c r="F304" s="215">
        <v>8437500000</v>
      </c>
      <c r="G304" s="215"/>
      <c r="I304" s="147"/>
      <c r="J304" s="147"/>
      <c r="K304" s="147"/>
    </row>
    <row r="305" spans="2:11">
      <c r="B305" s="2"/>
      <c r="C305" s="49" t="s">
        <v>106</v>
      </c>
      <c r="D305" s="208">
        <v>24300000</v>
      </c>
      <c r="E305" s="209"/>
      <c r="F305" s="215">
        <v>3375000000</v>
      </c>
      <c r="G305" s="215"/>
      <c r="I305" s="147"/>
      <c r="J305" s="147"/>
      <c r="K305" s="147"/>
    </row>
    <row r="306" spans="2:11">
      <c r="B306" s="2"/>
      <c r="C306" s="49" t="s">
        <v>107</v>
      </c>
      <c r="D306" s="208">
        <v>7500000</v>
      </c>
      <c r="E306" s="209"/>
      <c r="F306" s="215">
        <v>1687500000</v>
      </c>
      <c r="G306" s="215"/>
      <c r="I306" s="147"/>
      <c r="J306" s="147"/>
      <c r="K306" s="147"/>
    </row>
    <row r="307" spans="2:11">
      <c r="B307" s="2"/>
      <c r="C307" s="49" t="s">
        <v>108</v>
      </c>
      <c r="D307" s="208">
        <v>6300000</v>
      </c>
      <c r="E307" s="209"/>
      <c r="F307" s="215">
        <v>843750000</v>
      </c>
      <c r="G307" s="215"/>
      <c r="I307" s="147"/>
      <c r="J307" s="147"/>
      <c r="K307" s="147"/>
    </row>
    <row r="308" spans="2:11">
      <c r="B308" s="2"/>
      <c r="C308" s="49" t="s">
        <v>109</v>
      </c>
      <c r="D308" s="208">
        <v>14100000</v>
      </c>
      <c r="E308" s="209"/>
      <c r="F308" s="215">
        <v>337500000</v>
      </c>
      <c r="G308" s="215"/>
      <c r="I308" s="147"/>
      <c r="J308" s="147"/>
      <c r="K308" s="147"/>
    </row>
    <row r="309" spans="2:11">
      <c r="B309" s="2"/>
      <c r="C309" s="49" t="s">
        <v>110</v>
      </c>
      <c r="D309" s="208">
        <v>4200000</v>
      </c>
      <c r="E309" s="209"/>
      <c r="F309" s="215">
        <v>168750000</v>
      </c>
      <c r="G309" s="215"/>
      <c r="I309" s="147"/>
      <c r="J309" s="147"/>
      <c r="K309" s="147"/>
    </row>
    <row r="310" spans="2:11">
      <c r="B310" s="2"/>
      <c r="C310" s="49" t="s">
        <v>111</v>
      </c>
      <c r="D310" s="208">
        <v>13200000</v>
      </c>
      <c r="E310" s="209"/>
      <c r="F310" s="215">
        <v>84600000</v>
      </c>
      <c r="G310" s="215"/>
      <c r="I310" s="147"/>
      <c r="J310" s="147"/>
      <c r="K310" s="147"/>
    </row>
    <row r="311" spans="2:11">
      <c r="B311" s="2"/>
      <c r="C311" s="49" t="s">
        <v>112</v>
      </c>
      <c r="D311" s="208">
        <v>9600000</v>
      </c>
      <c r="E311" s="209"/>
      <c r="F311" s="215">
        <v>33750000</v>
      </c>
      <c r="G311" s="215"/>
      <c r="I311" s="147"/>
      <c r="J311" s="147"/>
      <c r="K311" s="147"/>
    </row>
    <row r="312" spans="2:11">
      <c r="B312" s="2"/>
      <c r="C312" s="49" t="s">
        <v>113</v>
      </c>
      <c r="D312" s="208">
        <v>5100000</v>
      </c>
      <c r="E312" s="209"/>
      <c r="F312" s="215">
        <v>17100000</v>
      </c>
      <c r="G312" s="215"/>
      <c r="I312" s="147"/>
      <c r="J312" s="147"/>
      <c r="K312" s="147"/>
    </row>
    <row r="313" spans="2:11">
      <c r="B313" s="2"/>
      <c r="C313" s="49" t="s">
        <v>132</v>
      </c>
      <c r="D313" s="208">
        <v>13800000</v>
      </c>
      <c r="E313" s="209"/>
      <c r="F313" s="215">
        <v>1890000000</v>
      </c>
      <c r="G313" s="215"/>
      <c r="I313" s="147"/>
      <c r="J313" s="147"/>
      <c r="K313" s="147"/>
    </row>
    <row r="314" spans="2:11">
      <c r="B314" s="2"/>
      <c r="C314" s="49" t="s">
        <v>115</v>
      </c>
      <c r="D314" s="208">
        <v>5400000</v>
      </c>
      <c r="E314" s="209"/>
      <c r="F314" s="215">
        <v>1119150000</v>
      </c>
      <c r="G314" s="215"/>
      <c r="I314" s="147"/>
      <c r="J314" s="147"/>
      <c r="K314" s="147"/>
    </row>
    <row r="315" spans="2:11">
      <c r="B315" s="2"/>
      <c r="C315" s="49" t="s">
        <v>116</v>
      </c>
      <c r="D315" s="208">
        <v>2400000</v>
      </c>
      <c r="E315" s="209"/>
      <c r="F315" s="215">
        <v>144000000</v>
      </c>
      <c r="G315" s="215"/>
      <c r="I315" s="147"/>
      <c r="J315" s="147"/>
      <c r="K315" s="147"/>
    </row>
    <row r="316" spans="2:11">
      <c r="B316" s="2"/>
      <c r="C316" s="49" t="s">
        <v>117</v>
      </c>
      <c r="D316" s="208">
        <v>3600000</v>
      </c>
      <c r="E316" s="209"/>
      <c r="F316" s="215">
        <v>156150000</v>
      </c>
      <c r="G316" s="215"/>
      <c r="I316" s="147"/>
      <c r="J316" s="147"/>
      <c r="K316" s="147"/>
    </row>
    <row r="317" spans="2:11">
      <c r="B317" s="2"/>
      <c r="C317" s="49" t="s">
        <v>118</v>
      </c>
      <c r="D317" s="208">
        <v>18700000</v>
      </c>
      <c r="E317" s="209"/>
      <c r="F317" s="215">
        <v>572400000</v>
      </c>
      <c r="G317" s="215"/>
      <c r="I317" s="147"/>
      <c r="J317" s="147"/>
      <c r="K317" s="147"/>
    </row>
    <row r="318" spans="2:11">
      <c r="B318" s="2"/>
      <c r="C318" s="49" t="s">
        <v>119</v>
      </c>
      <c r="D318" s="208">
        <v>10200000</v>
      </c>
      <c r="E318" s="209"/>
      <c r="F318" s="215">
        <v>1035000000</v>
      </c>
      <c r="G318" s="215"/>
      <c r="I318" s="147"/>
      <c r="J318" s="147"/>
      <c r="K318" s="147"/>
    </row>
    <row r="319" spans="2:11">
      <c r="B319" s="2"/>
      <c r="C319" s="49" t="s">
        <v>120</v>
      </c>
      <c r="D319" s="208">
        <v>1500000</v>
      </c>
      <c r="E319" s="209"/>
      <c r="F319" s="215">
        <v>1439100000</v>
      </c>
      <c r="G319" s="215"/>
      <c r="I319" s="147"/>
      <c r="J319" s="147"/>
      <c r="K319" s="147"/>
    </row>
    <row r="320" spans="2:11">
      <c r="B320" s="2"/>
      <c r="C320" s="49" t="s">
        <v>121</v>
      </c>
      <c r="D320" s="208">
        <v>5600000</v>
      </c>
      <c r="E320" s="209"/>
      <c r="F320" s="215">
        <v>1463400000</v>
      </c>
      <c r="G320" s="215"/>
      <c r="I320" s="147"/>
      <c r="J320" s="147"/>
      <c r="K320" s="147"/>
    </row>
    <row r="321" spans="2:11">
      <c r="B321" s="2"/>
      <c r="C321" s="49" t="s">
        <v>122</v>
      </c>
      <c r="D321" s="208">
        <v>1200000</v>
      </c>
      <c r="E321" s="209"/>
      <c r="F321" s="215">
        <v>5684400000</v>
      </c>
      <c r="G321" s="215"/>
      <c r="I321" s="147"/>
      <c r="J321" s="147"/>
      <c r="K321" s="147"/>
    </row>
    <row r="322" spans="2:11" s="126" customFormat="1">
      <c r="B322" s="2"/>
      <c r="C322" s="49" t="s">
        <v>123</v>
      </c>
      <c r="D322" s="208">
        <v>1500000</v>
      </c>
      <c r="E322" s="209"/>
      <c r="F322" s="215">
        <v>657450000</v>
      </c>
      <c r="G322" s="215"/>
      <c r="I322" s="147"/>
      <c r="J322" s="147"/>
      <c r="K322" s="147"/>
    </row>
    <row r="323" spans="2:11" s="126" customFormat="1">
      <c r="B323" s="2"/>
      <c r="C323" s="49" t="s">
        <v>226</v>
      </c>
      <c r="D323" s="208">
        <v>23700000</v>
      </c>
      <c r="E323" s="209"/>
      <c r="F323" s="215">
        <v>6650100000</v>
      </c>
      <c r="G323" s="215"/>
      <c r="I323" s="147"/>
      <c r="J323" s="147"/>
      <c r="K323" s="147"/>
    </row>
    <row r="324" spans="2:11">
      <c r="B324" s="2"/>
      <c r="C324" s="49" t="s">
        <v>124</v>
      </c>
      <c r="D324" s="208">
        <v>0</v>
      </c>
      <c r="E324" s="209"/>
      <c r="F324" s="215">
        <v>2170800000</v>
      </c>
      <c r="G324" s="215"/>
      <c r="I324" s="147"/>
      <c r="J324" s="147"/>
      <c r="K324" s="147"/>
    </row>
    <row r="325" spans="2:11">
      <c r="B325" s="2"/>
      <c r="C325" s="49" t="s">
        <v>125</v>
      </c>
      <c r="D325" s="208">
        <v>23600000</v>
      </c>
      <c r="E325" s="209"/>
      <c r="F325" s="215">
        <v>2106900000</v>
      </c>
      <c r="G325" s="215"/>
      <c r="I325" s="147"/>
      <c r="J325" s="147"/>
      <c r="K325" s="147"/>
    </row>
    <row r="326" spans="2:11">
      <c r="B326" s="2"/>
      <c r="C326" s="49" t="s">
        <v>126</v>
      </c>
      <c r="D326" s="208">
        <v>1200000</v>
      </c>
      <c r="E326" s="209"/>
      <c r="F326" s="215">
        <v>5329800000</v>
      </c>
      <c r="G326" s="215"/>
      <c r="I326" s="147"/>
      <c r="J326" s="147"/>
      <c r="K326" s="147"/>
    </row>
    <row r="327" spans="2:11">
      <c r="B327" s="2"/>
      <c r="C327" s="49" t="s">
        <v>127</v>
      </c>
      <c r="D327" s="208">
        <v>2700000</v>
      </c>
      <c r="E327" s="209"/>
      <c r="F327" s="215">
        <v>847350000</v>
      </c>
      <c r="G327" s="215"/>
      <c r="I327" s="147"/>
      <c r="J327" s="147"/>
      <c r="K327" s="147"/>
    </row>
    <row r="328" spans="2:11" s="126" customFormat="1">
      <c r="B328" s="2"/>
      <c r="C328" s="49" t="s">
        <v>128</v>
      </c>
      <c r="D328" s="208">
        <v>0</v>
      </c>
      <c r="E328" s="209"/>
      <c r="F328" s="215">
        <v>3052350000</v>
      </c>
      <c r="G328" s="215"/>
      <c r="I328" s="147"/>
      <c r="J328" s="147"/>
      <c r="K328" s="147"/>
    </row>
    <row r="329" spans="2:11" s="126" customFormat="1">
      <c r="B329" s="2"/>
      <c r="C329" s="49" t="s">
        <v>129</v>
      </c>
      <c r="D329" s="208">
        <v>0</v>
      </c>
      <c r="E329" s="209"/>
      <c r="F329" s="215">
        <v>3094200000</v>
      </c>
      <c r="G329" s="215"/>
      <c r="I329" s="147"/>
      <c r="J329" s="147"/>
      <c r="K329" s="147"/>
    </row>
    <row r="330" spans="2:11">
      <c r="B330" s="2"/>
      <c r="C330" s="49" t="s">
        <v>130</v>
      </c>
      <c r="D330" s="208">
        <v>0</v>
      </c>
      <c r="E330" s="209"/>
      <c r="F330" s="215">
        <v>5299650000</v>
      </c>
      <c r="G330" s="215"/>
      <c r="I330" s="147"/>
      <c r="J330" s="147"/>
      <c r="K330" s="147"/>
    </row>
    <row r="331" spans="2:11">
      <c r="B331" s="2"/>
      <c r="C331" s="49" t="s">
        <v>131</v>
      </c>
      <c r="D331" s="208">
        <v>2000000</v>
      </c>
      <c r="E331" s="209"/>
      <c r="F331" s="215">
        <v>833850000</v>
      </c>
      <c r="G331" s="215"/>
      <c r="I331" s="147"/>
      <c r="J331" s="147"/>
      <c r="K331" s="147"/>
    </row>
    <row r="332" spans="2:11">
      <c r="B332" s="2"/>
      <c r="C332" s="51" t="s">
        <v>39</v>
      </c>
      <c r="D332" s="273">
        <f>D296+D303</f>
        <v>1302100000</v>
      </c>
      <c r="E332" s="274"/>
      <c r="F332" s="272">
        <f>F303+F296</f>
        <v>126032400000</v>
      </c>
      <c r="G332" s="272"/>
      <c r="I332" s="147"/>
    </row>
    <row r="333" spans="2:11" s="126" customFormat="1">
      <c r="B333" s="2">
        <v>21</v>
      </c>
      <c r="C333" s="3" t="s">
        <v>304</v>
      </c>
      <c r="D333" s="261"/>
      <c r="E333" s="262"/>
      <c r="F333" s="229">
        <v>28307200000</v>
      </c>
      <c r="G333" s="229"/>
    </row>
    <row r="334" spans="2:11" ht="29.45" customHeight="1">
      <c r="B334" s="216"/>
      <c r="C334" s="227" t="s">
        <v>44</v>
      </c>
      <c r="D334" s="263" t="s">
        <v>300</v>
      </c>
      <c r="E334" s="264"/>
      <c r="F334" s="204" t="s">
        <v>302</v>
      </c>
      <c r="G334" s="204"/>
    </row>
    <row r="335" spans="2:11" ht="29.45" customHeight="1">
      <c r="B335" s="216"/>
      <c r="C335" s="228"/>
      <c r="D335" s="265"/>
      <c r="E335" s="266"/>
      <c r="F335" s="204"/>
      <c r="G335" s="204"/>
    </row>
    <row r="336" spans="2:11">
      <c r="B336" s="2">
        <v>22</v>
      </c>
      <c r="C336" s="3" t="s">
        <v>45</v>
      </c>
      <c r="D336" s="212">
        <f>'Form 2'!E47/'Form 1'!D332:E332</f>
        <v>6.2360801781737196E-2</v>
      </c>
      <c r="E336" s="213"/>
      <c r="F336" s="214">
        <f>'Form 2'!G47/F332</f>
        <v>0.95</v>
      </c>
      <c r="G336" s="214"/>
    </row>
    <row r="337" spans="2:7">
      <c r="B337" s="2">
        <v>23</v>
      </c>
      <c r="C337" s="3" t="s">
        <v>46</v>
      </c>
      <c r="D337" s="212">
        <f>'Form 2'!E94/'Form 1'!D332:E332</f>
        <v>0.9376391982182628</v>
      </c>
      <c r="E337" s="213"/>
      <c r="F337" s="214">
        <f>'Form 2'!G94/F332</f>
        <v>0.03</v>
      </c>
      <c r="G337" s="214"/>
    </row>
    <row r="338" spans="2:7" s="126" customFormat="1">
      <c r="B338" s="2">
        <v>24</v>
      </c>
      <c r="C338" s="3" t="s">
        <v>47</v>
      </c>
      <c r="D338" s="212">
        <f>'Form 2'!E141/'Form 1'!D332:E332</f>
        <v>114.27139390215805</v>
      </c>
      <c r="E338" s="213"/>
      <c r="F338" s="214">
        <f>'Form 2'!G141/F332</f>
        <v>0.02</v>
      </c>
      <c r="G338" s="214"/>
    </row>
    <row r="339" spans="2:7" s="126" customFormat="1">
      <c r="B339" s="2"/>
      <c r="C339" s="59" t="s">
        <v>48</v>
      </c>
      <c r="D339" s="212">
        <f>SUM(D336:D338)</f>
        <v>115.27139390215805</v>
      </c>
      <c r="E339" s="213"/>
      <c r="F339" s="214">
        <f>SUM(F336:F338)</f>
        <v>1</v>
      </c>
      <c r="G339" s="214"/>
    </row>
    <row r="340" spans="2:7">
      <c r="B340" s="5">
        <v>25</v>
      </c>
      <c r="C340" s="7" t="s">
        <v>156</v>
      </c>
      <c r="D340" s="9"/>
      <c r="E340" s="9"/>
      <c r="F340" s="10"/>
      <c r="G340" s="10"/>
    </row>
    <row r="341" spans="2:7">
      <c r="B341" s="2"/>
      <c r="C341" s="3" t="s">
        <v>158</v>
      </c>
      <c r="D341" s="206"/>
      <c r="E341" s="206"/>
      <c r="F341" s="207" t="s">
        <v>11</v>
      </c>
      <c r="G341" s="207"/>
    </row>
    <row r="342" spans="2:7">
      <c r="B342" s="2"/>
      <c r="C342" s="3" t="s">
        <v>157</v>
      </c>
      <c r="D342" s="206"/>
      <c r="E342" s="206"/>
      <c r="F342" s="207" t="s">
        <v>11</v>
      </c>
      <c r="G342" s="207"/>
    </row>
    <row r="343" spans="2:7" ht="30.6" customHeight="1">
      <c r="B343" s="216"/>
      <c r="C343" s="210" t="s">
        <v>49</v>
      </c>
      <c r="D343" s="225" t="s">
        <v>300</v>
      </c>
      <c r="E343" s="223" t="s">
        <v>301</v>
      </c>
      <c r="F343" s="204" t="s">
        <v>302</v>
      </c>
      <c r="G343" s="205" t="s">
        <v>301</v>
      </c>
    </row>
    <row r="344" spans="2:7" ht="30.6" customHeight="1">
      <c r="B344" s="216"/>
      <c r="C344" s="210"/>
      <c r="D344" s="226"/>
      <c r="E344" s="224"/>
      <c r="F344" s="204"/>
      <c r="G344" s="205"/>
    </row>
    <row r="345" spans="2:7">
      <c r="B345" s="2">
        <v>26</v>
      </c>
      <c r="C345" s="3" t="s">
        <v>50</v>
      </c>
      <c r="D345" s="92"/>
      <c r="E345" s="92"/>
      <c r="F345" s="77"/>
      <c r="G345" s="77"/>
    </row>
    <row r="346" spans="2:7">
      <c r="B346" s="2"/>
      <c r="C346" s="3" t="s">
        <v>51</v>
      </c>
      <c r="D346" s="21"/>
      <c r="E346" s="21"/>
      <c r="F346" s="35">
        <v>0.14000000000000001</v>
      </c>
      <c r="G346" s="35">
        <v>0.14000000000000001</v>
      </c>
    </row>
    <row r="347" spans="2:7">
      <c r="B347" s="2"/>
      <c r="C347" s="3" t="s">
        <v>52</v>
      </c>
      <c r="D347" s="21"/>
      <c r="E347" s="21"/>
      <c r="F347" s="35">
        <v>0.18</v>
      </c>
      <c r="G347" s="35">
        <v>0.18</v>
      </c>
    </row>
    <row r="348" spans="2:7">
      <c r="B348" s="2"/>
      <c r="C348" s="3" t="s">
        <v>53</v>
      </c>
      <c r="D348" s="21"/>
      <c r="E348" s="21"/>
      <c r="F348" s="35">
        <v>0.15</v>
      </c>
      <c r="G348" s="35">
        <v>0.15</v>
      </c>
    </row>
    <row r="349" spans="2:7" ht="29.45" customHeight="1">
      <c r="B349" s="216"/>
      <c r="C349" s="210" t="s">
        <v>54</v>
      </c>
      <c r="D349" s="225" t="s">
        <v>300</v>
      </c>
      <c r="E349" s="223" t="s">
        <v>301</v>
      </c>
      <c r="F349" s="204" t="s">
        <v>302</v>
      </c>
      <c r="G349" s="205" t="s">
        <v>301</v>
      </c>
    </row>
    <row r="350" spans="2:7" ht="29.45" customHeight="1">
      <c r="B350" s="216"/>
      <c r="C350" s="210"/>
      <c r="D350" s="226"/>
      <c r="E350" s="224"/>
      <c r="F350" s="204"/>
      <c r="G350" s="205"/>
    </row>
    <row r="351" spans="2:7">
      <c r="B351" s="2">
        <v>27</v>
      </c>
      <c r="C351" s="3" t="s">
        <v>55</v>
      </c>
      <c r="D351" s="92"/>
      <c r="E351" s="92"/>
      <c r="F351" s="77"/>
      <c r="G351" s="77"/>
    </row>
    <row r="352" spans="2:7">
      <c r="B352" s="2"/>
      <c r="C352" s="3" t="s">
        <v>56</v>
      </c>
      <c r="D352" s="21"/>
      <c r="E352" s="21"/>
      <c r="F352" s="35">
        <v>0.1</v>
      </c>
      <c r="G352" s="35">
        <v>0.1</v>
      </c>
    </row>
    <row r="353" spans="2:7">
      <c r="B353" s="2"/>
      <c r="C353" s="3" t="s">
        <v>57</v>
      </c>
      <c r="D353" s="21"/>
      <c r="E353" s="21"/>
      <c r="F353" s="35">
        <v>0.18</v>
      </c>
      <c r="G353" s="35">
        <v>0.18</v>
      </c>
    </row>
    <row r="354" spans="2:7">
      <c r="B354" s="2"/>
      <c r="C354" s="3" t="s">
        <v>58</v>
      </c>
      <c r="D354" s="21"/>
      <c r="E354" s="21"/>
      <c r="F354" s="35">
        <v>0.14000000000000001</v>
      </c>
      <c r="G354" s="35">
        <v>0.14000000000000001</v>
      </c>
    </row>
    <row r="355" spans="2:7" s="126" customFormat="1" ht="30" customHeight="1">
      <c r="B355" s="216"/>
      <c r="C355" s="210" t="s">
        <v>59</v>
      </c>
      <c r="D355" s="225" t="s">
        <v>300</v>
      </c>
      <c r="E355" s="223" t="s">
        <v>301</v>
      </c>
      <c r="F355" s="204" t="s">
        <v>302</v>
      </c>
      <c r="G355" s="205" t="s">
        <v>301</v>
      </c>
    </row>
    <row r="356" spans="2:7" s="126" customFormat="1" ht="30" customHeight="1">
      <c r="B356" s="216"/>
      <c r="C356" s="210"/>
      <c r="D356" s="226"/>
      <c r="E356" s="224"/>
      <c r="F356" s="204"/>
      <c r="G356" s="205"/>
    </row>
    <row r="357" spans="2:7">
      <c r="B357" s="1">
        <v>28</v>
      </c>
      <c r="C357" s="3" t="s">
        <v>60</v>
      </c>
      <c r="D357" s="92"/>
      <c r="E357" s="92"/>
      <c r="F357" s="77"/>
      <c r="G357" s="77"/>
    </row>
    <row r="358" spans="2:7">
      <c r="B358" s="2"/>
      <c r="C358" s="3" t="s">
        <v>61</v>
      </c>
      <c r="D358" s="22">
        <v>7</v>
      </c>
      <c r="E358" s="22">
        <v>42</v>
      </c>
      <c r="F358" s="78">
        <v>14</v>
      </c>
      <c r="G358" s="78">
        <v>10</v>
      </c>
    </row>
    <row r="359" spans="2:7">
      <c r="B359" s="2"/>
      <c r="C359" s="3" t="s">
        <v>62</v>
      </c>
      <c r="D359" s="22">
        <v>90</v>
      </c>
      <c r="E359" s="22">
        <v>42</v>
      </c>
      <c r="F359" s="78">
        <v>30</v>
      </c>
      <c r="G359" s="78">
        <v>60</v>
      </c>
    </row>
    <row r="360" spans="2:7">
      <c r="B360" s="2"/>
      <c r="C360" s="3" t="s">
        <v>63</v>
      </c>
      <c r="D360" s="22">
        <v>30</v>
      </c>
      <c r="E360" s="22">
        <v>42</v>
      </c>
      <c r="F360" s="78">
        <v>20</v>
      </c>
      <c r="G360" s="78">
        <v>30</v>
      </c>
    </row>
    <row r="361" spans="2:7">
      <c r="B361" s="2">
        <v>29</v>
      </c>
      <c r="C361" s="3" t="s">
        <v>64</v>
      </c>
      <c r="D361" s="91"/>
      <c r="E361" s="91"/>
      <c r="F361" s="79"/>
      <c r="G361" s="79"/>
    </row>
    <row r="362" spans="2:7">
      <c r="B362" s="2"/>
      <c r="C362" s="3" t="s">
        <v>65</v>
      </c>
      <c r="D362" s="23" t="s">
        <v>310</v>
      </c>
      <c r="E362" s="23" t="s">
        <v>329</v>
      </c>
      <c r="F362" s="80" t="s">
        <v>66</v>
      </c>
      <c r="G362" s="80" t="s">
        <v>67</v>
      </c>
    </row>
    <row r="363" spans="2:7">
      <c r="B363" s="2"/>
      <c r="C363" s="3" t="s">
        <v>68</v>
      </c>
      <c r="D363" s="23" t="s">
        <v>312</v>
      </c>
      <c r="E363" s="23" t="s">
        <v>330</v>
      </c>
      <c r="F363" s="80" t="s">
        <v>69</v>
      </c>
      <c r="G363" s="80" t="s">
        <v>70</v>
      </c>
    </row>
    <row r="364" spans="2:7" s="126" customFormat="1">
      <c r="B364" s="2"/>
      <c r="C364" s="3" t="s">
        <v>71</v>
      </c>
      <c r="D364" s="23" t="s">
        <v>311</v>
      </c>
      <c r="E364" s="23" t="s">
        <v>331</v>
      </c>
      <c r="F364" s="80" t="s">
        <v>72</v>
      </c>
      <c r="G364" s="80" t="s">
        <v>73</v>
      </c>
    </row>
    <row r="365" spans="2:7" s="126" customFormat="1">
      <c r="B365" s="2">
        <v>30</v>
      </c>
      <c r="C365" s="3" t="s">
        <v>74</v>
      </c>
      <c r="D365" s="91"/>
      <c r="E365" s="91"/>
      <c r="F365" s="79"/>
      <c r="G365" s="79"/>
    </row>
    <row r="366" spans="2:7">
      <c r="B366" s="2"/>
      <c r="C366" s="3" t="s">
        <v>75</v>
      </c>
      <c r="D366" s="23" t="s">
        <v>310</v>
      </c>
      <c r="E366" s="23" t="s">
        <v>326</v>
      </c>
      <c r="F366" s="80" t="s">
        <v>76</v>
      </c>
      <c r="G366" s="80" t="s">
        <v>77</v>
      </c>
    </row>
    <row r="367" spans="2:7">
      <c r="B367" s="2"/>
      <c r="C367" s="3" t="s">
        <v>78</v>
      </c>
      <c r="D367" s="23" t="s">
        <v>312</v>
      </c>
      <c r="E367" s="23" t="s">
        <v>332</v>
      </c>
      <c r="F367" s="80" t="s">
        <v>79</v>
      </c>
      <c r="G367" s="80" t="s">
        <v>80</v>
      </c>
    </row>
    <row r="368" spans="2:7">
      <c r="B368" s="2"/>
      <c r="C368" s="3" t="s">
        <v>81</v>
      </c>
      <c r="D368" s="23" t="s">
        <v>327</v>
      </c>
      <c r="E368" s="23" t="s">
        <v>333</v>
      </c>
      <c r="F368" s="80" t="s">
        <v>82</v>
      </c>
      <c r="G368" s="80" t="s">
        <v>83</v>
      </c>
    </row>
    <row r="369" spans="2:7" ht="30" customHeight="1">
      <c r="B369" s="216"/>
      <c r="C369" s="217" t="s">
        <v>173</v>
      </c>
      <c r="D369" s="225" t="s">
        <v>300</v>
      </c>
      <c r="E369" s="223" t="s">
        <v>301</v>
      </c>
      <c r="F369" s="204" t="s">
        <v>302</v>
      </c>
      <c r="G369" s="205" t="s">
        <v>301</v>
      </c>
    </row>
    <row r="370" spans="2:7" ht="30" customHeight="1">
      <c r="B370" s="216"/>
      <c r="C370" s="217"/>
      <c r="D370" s="226"/>
      <c r="E370" s="224"/>
      <c r="F370" s="204"/>
      <c r="G370" s="205"/>
    </row>
    <row r="371" spans="2:7">
      <c r="B371" s="2">
        <v>31</v>
      </c>
      <c r="C371" s="3" t="s">
        <v>86</v>
      </c>
      <c r="D371" s="84">
        <f>D372/D293</f>
        <v>0.38265922154830012</v>
      </c>
      <c r="E371" s="84">
        <f>E372/E293</f>
        <v>0.55813953488372092</v>
      </c>
      <c r="F371" s="82">
        <v>0.60619999999999996</v>
      </c>
      <c r="G371" s="82">
        <v>0.70620000000000005</v>
      </c>
    </row>
    <row r="372" spans="2:7">
      <c r="B372" s="2">
        <v>32</v>
      </c>
      <c r="C372" s="60" t="s">
        <v>134</v>
      </c>
      <c r="D372" s="38">
        <f>SUM(D374:D394)</f>
        <v>294282490620</v>
      </c>
      <c r="E372" s="38">
        <f>SUM(E374:E394)</f>
        <v>28800000</v>
      </c>
      <c r="F372" s="128">
        <f>F371*F293</f>
        <v>152801681760</v>
      </c>
      <c r="G372" s="128">
        <f>G371*G293</f>
        <v>53402448528</v>
      </c>
    </row>
    <row r="373" spans="2:7">
      <c r="B373" s="6">
        <v>33</v>
      </c>
      <c r="C373" s="61" t="s">
        <v>176</v>
      </c>
      <c r="D373" s="90"/>
      <c r="E373" s="90"/>
      <c r="F373" s="81"/>
      <c r="G373" s="81"/>
    </row>
    <row r="374" spans="2:7">
      <c r="B374" s="62"/>
      <c r="C374" s="63" t="s">
        <v>177</v>
      </c>
      <c r="D374" s="36">
        <v>16000000</v>
      </c>
      <c r="E374" s="37">
        <v>1200000</v>
      </c>
      <c r="F374" s="1"/>
      <c r="G374" s="1"/>
    </row>
    <row r="375" spans="2:7">
      <c r="B375" s="62"/>
      <c r="C375" s="63" t="s">
        <v>178</v>
      </c>
      <c r="D375" s="36">
        <v>3600000</v>
      </c>
      <c r="E375" s="37">
        <v>0</v>
      </c>
      <c r="F375" s="1"/>
      <c r="G375" s="1"/>
    </row>
    <row r="376" spans="2:7">
      <c r="B376" s="62"/>
      <c r="C376" s="63" t="s">
        <v>179</v>
      </c>
      <c r="D376" s="36">
        <v>0</v>
      </c>
      <c r="E376" s="37">
        <v>0</v>
      </c>
      <c r="F376" s="1"/>
      <c r="G376" s="1"/>
    </row>
    <row r="377" spans="2:7">
      <c r="B377" s="62"/>
      <c r="C377" s="63" t="s">
        <v>180</v>
      </c>
      <c r="D377" s="36">
        <v>40400000</v>
      </c>
      <c r="E377" s="37">
        <v>0</v>
      </c>
      <c r="F377" s="1"/>
      <c r="G377" s="1"/>
    </row>
    <row r="378" spans="2:7">
      <c r="B378" s="62"/>
      <c r="C378" s="63" t="s">
        <v>181</v>
      </c>
      <c r="D378" s="36">
        <v>0</v>
      </c>
      <c r="E378" s="37">
        <v>0</v>
      </c>
      <c r="F378" s="1"/>
      <c r="G378" s="1"/>
    </row>
    <row r="379" spans="2:7">
      <c r="B379" s="62"/>
      <c r="C379" s="63" t="s">
        <v>182</v>
      </c>
      <c r="D379" s="36">
        <v>8400000</v>
      </c>
      <c r="E379" s="37">
        <v>0</v>
      </c>
      <c r="F379" s="1"/>
      <c r="G379" s="1"/>
    </row>
    <row r="380" spans="2:7">
      <c r="B380" s="62"/>
      <c r="C380" s="63" t="s">
        <v>183</v>
      </c>
      <c r="D380" s="36">
        <v>49006364400</v>
      </c>
      <c r="E380" s="37">
        <v>19200000</v>
      </c>
      <c r="F380" s="1"/>
      <c r="G380" s="1"/>
    </row>
    <row r="381" spans="2:7">
      <c r="B381" s="62"/>
      <c r="C381" s="64" t="s">
        <v>184</v>
      </c>
      <c r="D381" s="37">
        <v>220400000</v>
      </c>
      <c r="E381" s="37">
        <v>1200000</v>
      </c>
      <c r="F381" s="1"/>
      <c r="G381" s="1"/>
    </row>
    <row r="382" spans="2:7">
      <c r="B382" s="62"/>
      <c r="C382" s="63" t="s">
        <v>185</v>
      </c>
      <c r="D382" s="36">
        <v>8800000</v>
      </c>
      <c r="E382" s="37">
        <v>1200000</v>
      </c>
      <c r="F382" s="1"/>
      <c r="G382" s="1"/>
    </row>
    <row r="383" spans="2:7">
      <c r="B383" s="62"/>
      <c r="C383" s="63" t="s">
        <v>186</v>
      </c>
      <c r="D383" s="36">
        <v>0</v>
      </c>
      <c r="E383" s="37">
        <v>0</v>
      </c>
      <c r="F383" s="1"/>
      <c r="G383" s="1"/>
    </row>
    <row r="384" spans="2:7">
      <c r="B384" s="62"/>
      <c r="C384" s="63" t="s">
        <v>187</v>
      </c>
      <c r="D384" s="36">
        <v>13200000</v>
      </c>
      <c r="E384" s="37">
        <v>0</v>
      </c>
      <c r="F384" s="1"/>
      <c r="G384" s="1"/>
    </row>
    <row r="385" spans="2:7">
      <c r="B385" s="62"/>
      <c r="C385" s="63" t="s">
        <v>188</v>
      </c>
      <c r="D385" s="36">
        <v>0</v>
      </c>
      <c r="E385" s="37">
        <v>0</v>
      </c>
      <c r="F385" s="1"/>
      <c r="G385" s="1"/>
    </row>
    <row r="386" spans="2:7">
      <c r="B386" s="62"/>
      <c r="C386" s="63" t="s">
        <v>277</v>
      </c>
      <c r="D386" s="36">
        <v>205129241860</v>
      </c>
      <c r="E386" s="37">
        <v>4800000</v>
      </c>
      <c r="F386" s="1"/>
      <c r="G386" s="1"/>
    </row>
    <row r="387" spans="2:7">
      <c r="B387" s="62"/>
      <c r="C387" s="63" t="s">
        <v>189</v>
      </c>
      <c r="D387" s="37">
        <v>18000000</v>
      </c>
      <c r="E387" s="37">
        <v>0</v>
      </c>
      <c r="F387" s="1"/>
      <c r="G387" s="1"/>
    </row>
    <row r="388" spans="2:7">
      <c r="B388" s="62"/>
      <c r="C388" s="63" t="s">
        <v>190</v>
      </c>
      <c r="D388" s="36">
        <v>0</v>
      </c>
      <c r="E388" s="37">
        <v>0</v>
      </c>
      <c r="F388" s="1"/>
      <c r="G388" s="1"/>
    </row>
    <row r="389" spans="2:7">
      <c r="B389" s="62"/>
      <c r="C389" s="63" t="s">
        <v>191</v>
      </c>
      <c r="D389" s="36">
        <v>0</v>
      </c>
      <c r="E389" s="37">
        <v>0</v>
      </c>
      <c r="F389" s="1"/>
      <c r="G389" s="1"/>
    </row>
    <row r="390" spans="2:7">
      <c r="B390" s="62"/>
      <c r="C390" s="63" t="s">
        <v>192</v>
      </c>
      <c r="D390" s="36">
        <v>0</v>
      </c>
      <c r="E390" s="37">
        <v>0</v>
      </c>
      <c r="F390" s="1"/>
      <c r="G390" s="1"/>
    </row>
    <row r="391" spans="2:7">
      <c r="B391" s="62"/>
      <c r="C391" s="63" t="s">
        <v>193</v>
      </c>
      <c r="D391" s="36">
        <v>10000000</v>
      </c>
      <c r="E391" s="37">
        <v>0</v>
      </c>
      <c r="F391" s="1"/>
      <c r="G391" s="1"/>
    </row>
    <row r="392" spans="2:7">
      <c r="B392" s="62"/>
      <c r="C392" s="63" t="s">
        <v>194</v>
      </c>
      <c r="D392" s="36">
        <v>2400000</v>
      </c>
      <c r="E392" s="37">
        <v>1200000</v>
      </c>
      <c r="F392" s="1"/>
      <c r="G392" s="1"/>
    </row>
    <row r="393" spans="2:7">
      <c r="B393" s="62"/>
      <c r="C393" s="63" t="s">
        <v>195</v>
      </c>
      <c r="D393" s="36">
        <v>39710253960</v>
      </c>
      <c r="E393" s="37">
        <v>0</v>
      </c>
      <c r="F393" s="1"/>
      <c r="G393" s="1"/>
    </row>
    <row r="394" spans="2:7">
      <c r="B394" s="62"/>
      <c r="C394" s="63" t="s">
        <v>196</v>
      </c>
      <c r="D394" s="36">
        <v>95430400</v>
      </c>
      <c r="E394" s="37">
        <v>0</v>
      </c>
      <c r="F394" s="1"/>
      <c r="G394" s="1"/>
    </row>
    <row r="395" spans="2:7" ht="32.450000000000003" customHeight="1">
      <c r="B395" s="222"/>
      <c r="C395" s="210" t="s">
        <v>151</v>
      </c>
      <c r="D395" s="210" t="s">
        <v>300</v>
      </c>
      <c r="E395" s="211" t="s">
        <v>301</v>
      </c>
      <c r="F395" s="204" t="s">
        <v>302</v>
      </c>
      <c r="G395" s="205" t="s">
        <v>301</v>
      </c>
    </row>
    <row r="396" spans="2:7" ht="32.450000000000003" customHeight="1">
      <c r="B396" s="222"/>
      <c r="C396" s="210"/>
      <c r="D396" s="210"/>
      <c r="E396" s="211"/>
      <c r="F396" s="204"/>
      <c r="G396" s="205"/>
    </row>
    <row r="397" spans="2:7">
      <c r="B397" s="2">
        <v>34</v>
      </c>
      <c r="C397" s="3" t="s">
        <v>153</v>
      </c>
      <c r="D397" s="1"/>
      <c r="E397" s="11" t="s">
        <v>133</v>
      </c>
      <c r="F397" s="1"/>
      <c r="G397" s="1"/>
    </row>
    <row r="398" spans="2:7">
      <c r="B398" s="12"/>
      <c r="C398" s="13" t="s">
        <v>155</v>
      </c>
      <c r="D398" s="12"/>
      <c r="E398" s="12"/>
      <c r="F398" s="12"/>
      <c r="G398" s="12"/>
    </row>
    <row r="399" spans="2:7">
      <c r="B399" s="1"/>
      <c r="C399" s="11" t="s">
        <v>232</v>
      </c>
      <c r="D399" s="87"/>
      <c r="E399" s="87"/>
      <c r="F399" s="4">
        <v>1</v>
      </c>
      <c r="G399" s="4">
        <v>1</v>
      </c>
    </row>
    <row r="400" spans="2:7">
      <c r="B400" s="1"/>
      <c r="C400" s="11" t="s">
        <v>159</v>
      </c>
      <c r="D400" s="87"/>
      <c r="E400" s="87"/>
      <c r="F400" s="4">
        <v>20000000000</v>
      </c>
      <c r="G400" s="4">
        <v>2300000000</v>
      </c>
    </row>
    <row r="401" spans="2:7">
      <c r="B401" s="12"/>
      <c r="C401" s="13" t="s">
        <v>161</v>
      </c>
      <c r="D401" s="14"/>
      <c r="E401" s="14"/>
      <c r="F401" s="14"/>
      <c r="G401" s="14"/>
    </row>
    <row r="402" spans="2:7">
      <c r="B402" s="1"/>
      <c r="C402" s="3" t="s">
        <v>170</v>
      </c>
      <c r="D402" s="88"/>
      <c r="E402" s="88"/>
      <c r="F402" s="15">
        <v>0.99</v>
      </c>
      <c r="G402" s="15">
        <v>1</v>
      </c>
    </row>
    <row r="403" spans="2:7">
      <c r="B403" s="1"/>
      <c r="C403" s="3" t="s">
        <v>171</v>
      </c>
      <c r="D403" s="88"/>
      <c r="E403" s="88"/>
      <c r="F403" s="15">
        <v>1E-3</v>
      </c>
      <c r="G403" s="15">
        <v>0</v>
      </c>
    </row>
    <row r="404" spans="2:7">
      <c r="B404" s="1"/>
      <c r="C404" s="3" t="s">
        <v>172</v>
      </c>
      <c r="D404" s="88"/>
      <c r="E404" s="88"/>
      <c r="F404" s="15">
        <v>0</v>
      </c>
      <c r="G404" s="15">
        <v>0</v>
      </c>
    </row>
    <row r="405" spans="2:7">
      <c r="B405" s="1"/>
      <c r="C405" s="3" t="s">
        <v>160</v>
      </c>
      <c r="D405" s="15">
        <f>SUM(D402:D404)</f>
        <v>0</v>
      </c>
      <c r="E405" s="15">
        <f>SUM(E402:E404)</f>
        <v>0</v>
      </c>
      <c r="F405" s="15">
        <f>SUM(F402:F404)</f>
        <v>0.99099999999999999</v>
      </c>
      <c r="G405" s="15">
        <f>SUM(G402:G404)</f>
        <v>1</v>
      </c>
    </row>
    <row r="406" spans="2:7">
      <c r="B406" s="12"/>
      <c r="C406" s="13" t="s">
        <v>154</v>
      </c>
      <c r="D406" s="14"/>
      <c r="E406" s="14"/>
      <c r="F406" s="14"/>
      <c r="G406" s="14"/>
    </row>
    <row r="407" spans="2:7">
      <c r="B407" s="1"/>
      <c r="C407" s="11" t="s">
        <v>232</v>
      </c>
      <c r="D407" s="87"/>
      <c r="E407" s="87"/>
      <c r="F407" s="4">
        <v>11</v>
      </c>
      <c r="G407" s="4">
        <v>2</v>
      </c>
    </row>
    <row r="408" spans="2:7">
      <c r="B408" s="1"/>
      <c r="C408" s="11" t="s">
        <v>159</v>
      </c>
      <c r="D408" s="87"/>
      <c r="E408" s="87"/>
      <c r="F408" s="4">
        <v>15000000000</v>
      </c>
      <c r="G408" s="4">
        <v>700000000</v>
      </c>
    </row>
    <row r="409" spans="2:7">
      <c r="B409" s="12"/>
      <c r="C409" s="13" t="s">
        <v>161</v>
      </c>
      <c r="D409" s="14"/>
      <c r="E409" s="14"/>
      <c r="F409" s="14"/>
      <c r="G409" s="14"/>
    </row>
    <row r="410" spans="2:7">
      <c r="B410" s="1"/>
      <c r="C410" s="3" t="s">
        <v>170</v>
      </c>
      <c r="D410" s="88"/>
      <c r="E410" s="88"/>
      <c r="F410" s="15">
        <v>0.99</v>
      </c>
      <c r="G410" s="15">
        <v>1</v>
      </c>
    </row>
    <row r="411" spans="2:7">
      <c r="B411" s="1"/>
      <c r="C411" s="3" t="s">
        <v>171</v>
      </c>
      <c r="D411" s="88"/>
      <c r="E411" s="88"/>
      <c r="F411" s="15">
        <v>1E-3</v>
      </c>
      <c r="G411" s="15">
        <v>0</v>
      </c>
    </row>
    <row r="412" spans="2:7">
      <c r="B412" s="1"/>
      <c r="C412" s="3" t="s">
        <v>172</v>
      </c>
      <c r="D412" s="88"/>
      <c r="E412" s="88"/>
      <c r="F412" s="15">
        <v>0</v>
      </c>
      <c r="G412" s="15">
        <v>0</v>
      </c>
    </row>
    <row r="413" spans="2:7">
      <c r="B413" s="1"/>
      <c r="C413" s="3" t="s">
        <v>160</v>
      </c>
      <c r="D413" s="15">
        <f>SUM(D410:D412)</f>
        <v>0</v>
      </c>
      <c r="E413" s="15">
        <f>SUM(E410:E412)</f>
        <v>0</v>
      </c>
      <c r="F413" s="15">
        <f>SUM(F410:F412)</f>
        <v>0.99099999999999999</v>
      </c>
      <c r="G413" s="15">
        <f>SUM(G410:G412)</f>
        <v>1</v>
      </c>
    </row>
    <row r="414" spans="2:7" ht="29.1" customHeight="1">
      <c r="B414" s="218"/>
      <c r="C414" s="220" t="s">
        <v>84</v>
      </c>
      <c r="D414" s="225" t="s">
        <v>300</v>
      </c>
      <c r="E414" s="223" t="s">
        <v>301</v>
      </c>
      <c r="F414" s="204" t="s">
        <v>302</v>
      </c>
      <c r="G414" s="205" t="s">
        <v>301</v>
      </c>
    </row>
    <row r="415" spans="2:7" ht="29.1" customHeight="1">
      <c r="B415" s="219"/>
      <c r="C415" s="221"/>
      <c r="D415" s="226"/>
      <c r="E415" s="224"/>
      <c r="F415" s="204"/>
      <c r="G415" s="205"/>
    </row>
    <row r="416" spans="2:7">
      <c r="B416" s="2">
        <v>35</v>
      </c>
      <c r="C416" s="3" t="s">
        <v>85</v>
      </c>
      <c r="D416" s="24"/>
      <c r="E416" s="24"/>
      <c r="F416" s="82">
        <v>5.1200000000000002E-2</v>
      </c>
      <c r="G416" s="82">
        <v>6.1199999999999997E-2</v>
      </c>
    </row>
    <row r="417" spans="2:7">
      <c r="B417" s="2">
        <v>36</v>
      </c>
      <c r="C417" s="3" t="s">
        <v>87</v>
      </c>
      <c r="D417" s="89"/>
      <c r="E417" s="89"/>
      <c r="F417" s="77"/>
      <c r="G417" s="77"/>
    </row>
    <row r="418" spans="2:7">
      <c r="B418" s="2">
        <v>37</v>
      </c>
      <c r="C418" s="3" t="s">
        <v>88</v>
      </c>
      <c r="D418" s="101">
        <v>6000000</v>
      </c>
      <c r="E418" s="100">
        <v>1200000</v>
      </c>
      <c r="F418" s="34">
        <v>50000000</v>
      </c>
      <c r="G418" s="34">
        <v>100000000</v>
      </c>
    </row>
    <row r="419" spans="2:7">
      <c r="B419" s="2">
        <v>38</v>
      </c>
      <c r="C419" s="3" t="s">
        <v>89</v>
      </c>
      <c r="D419" s="100">
        <v>10000</v>
      </c>
      <c r="E419" s="100">
        <v>1200000</v>
      </c>
      <c r="F419" s="4">
        <v>2000000</v>
      </c>
      <c r="G419" s="4">
        <v>2000000</v>
      </c>
    </row>
    <row r="420" spans="2:7">
      <c r="B420" s="2">
        <v>39</v>
      </c>
      <c r="C420" s="3" t="s">
        <v>90</v>
      </c>
      <c r="D420" s="100">
        <v>1200000</v>
      </c>
      <c r="E420" s="100">
        <v>1200000</v>
      </c>
      <c r="F420" s="4">
        <v>15000000</v>
      </c>
      <c r="G420" s="4">
        <v>20000000</v>
      </c>
    </row>
    <row r="421" spans="2:7">
      <c r="B421" s="2">
        <v>40</v>
      </c>
      <c r="C421" s="3" t="s">
        <v>148</v>
      </c>
      <c r="D421" s="105">
        <v>1804358</v>
      </c>
      <c r="E421" s="105">
        <v>9000</v>
      </c>
      <c r="F421" s="129">
        <v>6000</v>
      </c>
      <c r="G421" s="106">
        <v>2000</v>
      </c>
    </row>
    <row r="422" spans="2:7">
      <c r="B422" s="85">
        <v>41</v>
      </c>
      <c r="C422" s="3" t="s">
        <v>149</v>
      </c>
      <c r="D422" s="105">
        <v>810452</v>
      </c>
      <c r="E422" s="105">
        <v>6670</v>
      </c>
      <c r="F422" s="130">
        <v>2000</v>
      </c>
      <c r="G422" s="130">
        <v>500</v>
      </c>
    </row>
    <row r="423" spans="2:7">
      <c r="B423" s="85">
        <v>42</v>
      </c>
      <c r="C423" s="50" t="s">
        <v>150</v>
      </c>
      <c r="D423" s="102"/>
      <c r="E423" s="103"/>
      <c r="F423" s="130">
        <v>2500</v>
      </c>
      <c r="G423" s="106">
        <v>750</v>
      </c>
    </row>
    <row r="424" spans="2:7">
      <c r="B424" s="216"/>
      <c r="C424" s="217" t="s">
        <v>95</v>
      </c>
      <c r="D424" s="263" t="s">
        <v>305</v>
      </c>
      <c r="E424" s="264"/>
      <c r="F424" s="204" t="s">
        <v>305</v>
      </c>
      <c r="G424" s="204"/>
    </row>
    <row r="425" spans="2:7">
      <c r="B425" s="216"/>
      <c r="C425" s="217"/>
      <c r="D425" s="265"/>
      <c r="E425" s="266"/>
      <c r="F425" s="204"/>
      <c r="G425" s="204"/>
    </row>
    <row r="426" spans="2:7">
      <c r="B426" s="65">
        <v>43</v>
      </c>
      <c r="C426" s="66" t="s">
        <v>98</v>
      </c>
      <c r="D426" s="258"/>
      <c r="E426" s="259"/>
      <c r="F426" s="260">
        <v>2500000000</v>
      </c>
      <c r="G426" s="260"/>
    </row>
    <row r="427" spans="2:7">
      <c r="B427" s="65">
        <v>44</v>
      </c>
      <c r="C427" s="1" t="s">
        <v>96</v>
      </c>
      <c r="D427" s="258"/>
      <c r="E427" s="259"/>
      <c r="F427" s="260">
        <v>0</v>
      </c>
      <c r="G427" s="260"/>
    </row>
    <row r="428" spans="2:7">
      <c r="B428" s="65">
        <v>45</v>
      </c>
      <c r="C428" s="1" t="s">
        <v>97</v>
      </c>
      <c r="D428" s="258"/>
      <c r="E428" s="259"/>
      <c r="F428" s="260">
        <v>2500000000</v>
      </c>
      <c r="G428" s="260"/>
    </row>
    <row r="429" spans="2:7">
      <c r="B429" s="65">
        <v>46</v>
      </c>
      <c r="C429" s="67" t="s">
        <v>91</v>
      </c>
      <c r="D429" s="258"/>
      <c r="E429" s="259"/>
      <c r="F429" s="260">
        <v>1000000000</v>
      </c>
      <c r="G429" s="260"/>
    </row>
    <row r="430" spans="2:7">
      <c r="B430" s="86">
        <v>47</v>
      </c>
      <c r="C430" s="67" t="s">
        <v>92</v>
      </c>
      <c r="D430" s="258"/>
      <c r="E430" s="259"/>
      <c r="F430" s="260">
        <v>800000000</v>
      </c>
      <c r="G430" s="260"/>
    </row>
    <row r="431" spans="2:7">
      <c r="B431" s="86">
        <v>48</v>
      </c>
      <c r="C431" s="67" t="s">
        <v>93</v>
      </c>
      <c r="D431" s="258"/>
      <c r="E431" s="259"/>
      <c r="F431" s="260">
        <f>F425-F429</f>
        <v>-1000000000</v>
      </c>
      <c r="G431" s="260"/>
    </row>
  </sheetData>
  <sheetProtection algorithmName="SHA-512" hashValue="beo61zpaUG2fJ3km52sJRvBlSKU0PmmEtJEQeOU9jMWCM4BPvHfIA52IZCcoFDFJ5crJq3MAqKeoJrLZKrHiZw==" saltValue="xxQBt+2408N+1bg1RQojkw==" spinCount="100000" sheet="1" selectLockedCells="1"/>
  <mergeCells count="193">
    <mergeCell ref="B5:G5"/>
    <mergeCell ref="B3:G3"/>
    <mergeCell ref="F332:G332"/>
    <mergeCell ref="D334:E335"/>
    <mergeCell ref="D336:E336"/>
    <mergeCell ref="D332:E332"/>
    <mergeCell ref="F318:G318"/>
    <mergeCell ref="F319:G319"/>
    <mergeCell ref="F320:G320"/>
    <mergeCell ref="F321:G321"/>
    <mergeCell ref="F322:G322"/>
    <mergeCell ref="F323:G323"/>
    <mergeCell ref="F324:G324"/>
    <mergeCell ref="F325:G325"/>
    <mergeCell ref="F326:G326"/>
    <mergeCell ref="F296:G296"/>
    <mergeCell ref="F297:G297"/>
    <mergeCell ref="F298:G298"/>
    <mergeCell ref="F299:G299"/>
    <mergeCell ref="F300:G300"/>
    <mergeCell ref="F301:G301"/>
    <mergeCell ref="F302:G302"/>
    <mergeCell ref="F303:G303"/>
    <mergeCell ref="D296:E296"/>
    <mergeCell ref="D297:E297"/>
    <mergeCell ref="D298:E298"/>
    <mergeCell ref="D299:E299"/>
    <mergeCell ref="D300:E300"/>
    <mergeCell ref="D301:E301"/>
    <mergeCell ref="D302:E302"/>
    <mergeCell ref="D303:E303"/>
    <mergeCell ref="F304:G304"/>
    <mergeCell ref="F305:G305"/>
    <mergeCell ref="D304:E304"/>
    <mergeCell ref="F306:G306"/>
    <mergeCell ref="F307:G307"/>
    <mergeCell ref="F308:G308"/>
    <mergeCell ref="F309:G309"/>
    <mergeCell ref="F310:G310"/>
    <mergeCell ref="F311:G311"/>
    <mergeCell ref="F312:G312"/>
    <mergeCell ref="F313:G313"/>
    <mergeCell ref="F314:G314"/>
    <mergeCell ref="D430:E430"/>
    <mergeCell ref="F429:G429"/>
    <mergeCell ref="F430:G430"/>
    <mergeCell ref="D431:E431"/>
    <mergeCell ref="F431:G431"/>
    <mergeCell ref="F424:G425"/>
    <mergeCell ref="D429:E429"/>
    <mergeCell ref="D333:E333"/>
    <mergeCell ref="F333:G333"/>
    <mergeCell ref="D426:E426"/>
    <mergeCell ref="D427:E427"/>
    <mergeCell ref="D428:E428"/>
    <mergeCell ref="F426:G426"/>
    <mergeCell ref="F427:G427"/>
    <mergeCell ref="F428:G428"/>
    <mergeCell ref="D424:E425"/>
    <mergeCell ref="G343:G344"/>
    <mergeCell ref="G355:G356"/>
    <mergeCell ref="D414:D415"/>
    <mergeCell ref="E414:E415"/>
    <mergeCell ref="F414:F415"/>
    <mergeCell ref="G414:G415"/>
    <mergeCell ref="F355:F356"/>
    <mergeCell ref="D355:D356"/>
    <mergeCell ref="B2:G2"/>
    <mergeCell ref="B4:G4"/>
    <mergeCell ref="F8:G8"/>
    <mergeCell ref="F19:G19"/>
    <mergeCell ref="D14:E14"/>
    <mergeCell ref="F14:G14"/>
    <mergeCell ref="F6:G6"/>
    <mergeCell ref="D7:E7"/>
    <mergeCell ref="F7:G7"/>
    <mergeCell ref="F17:G17"/>
    <mergeCell ref="F9:G9"/>
    <mergeCell ref="D6:E6"/>
    <mergeCell ref="D8:E8"/>
    <mergeCell ref="F10:G10"/>
    <mergeCell ref="F13:G13"/>
    <mergeCell ref="D9:E9"/>
    <mergeCell ref="D10:E10"/>
    <mergeCell ref="D13:E13"/>
    <mergeCell ref="F18:G18"/>
    <mergeCell ref="D19:E19"/>
    <mergeCell ref="F15:G15"/>
    <mergeCell ref="D15:E15"/>
    <mergeCell ref="F16:G16"/>
    <mergeCell ref="D16:E16"/>
    <mergeCell ref="B24:B25"/>
    <mergeCell ref="B334:B335"/>
    <mergeCell ref="C334:C335"/>
    <mergeCell ref="F295:G295"/>
    <mergeCell ref="D17:E17"/>
    <mergeCell ref="F23:G23"/>
    <mergeCell ref="D22:E22"/>
    <mergeCell ref="C24:C25"/>
    <mergeCell ref="D18:E18"/>
    <mergeCell ref="C214:C215"/>
    <mergeCell ref="F22:G22"/>
    <mergeCell ref="D23:E23"/>
    <mergeCell ref="F20:G20"/>
    <mergeCell ref="D21:E21"/>
    <mergeCell ref="F21:G21"/>
    <mergeCell ref="D20:E20"/>
    <mergeCell ref="E24:E25"/>
    <mergeCell ref="D24:D25"/>
    <mergeCell ref="G24:G25"/>
    <mergeCell ref="G214:G215"/>
    <mergeCell ref="D305:E305"/>
    <mergeCell ref="D306:E306"/>
    <mergeCell ref="D308:E308"/>
    <mergeCell ref="F214:F215"/>
    <mergeCell ref="F343:F344"/>
    <mergeCell ref="F349:F350"/>
    <mergeCell ref="D343:D344"/>
    <mergeCell ref="E343:E344"/>
    <mergeCell ref="D322:E322"/>
    <mergeCell ref="D323:E323"/>
    <mergeCell ref="D324:E324"/>
    <mergeCell ref="D325:E325"/>
    <mergeCell ref="D326:E326"/>
    <mergeCell ref="D327:E327"/>
    <mergeCell ref="D328:E328"/>
    <mergeCell ref="D329:E329"/>
    <mergeCell ref="D330:E330"/>
    <mergeCell ref="D331:E331"/>
    <mergeCell ref="F315:G315"/>
    <mergeCell ref="F316:G316"/>
    <mergeCell ref="F317:G317"/>
    <mergeCell ref="F24:F25"/>
    <mergeCell ref="B214:B215"/>
    <mergeCell ref="B343:B344"/>
    <mergeCell ref="C343:C344"/>
    <mergeCell ref="B369:B370"/>
    <mergeCell ref="C369:C370"/>
    <mergeCell ref="D369:D370"/>
    <mergeCell ref="E369:E370"/>
    <mergeCell ref="F369:F370"/>
    <mergeCell ref="D214:D215"/>
    <mergeCell ref="E214:E215"/>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07:E307"/>
    <mergeCell ref="B424:B425"/>
    <mergeCell ref="C424:C425"/>
    <mergeCell ref="B414:B415"/>
    <mergeCell ref="C414:C415"/>
    <mergeCell ref="B355:B356"/>
    <mergeCell ref="C355:C356"/>
    <mergeCell ref="B349:B350"/>
    <mergeCell ref="C349:C350"/>
    <mergeCell ref="B395:B396"/>
    <mergeCell ref="C395:C396"/>
    <mergeCell ref="E355:E356"/>
    <mergeCell ref="D349:D350"/>
    <mergeCell ref="E349:E350"/>
    <mergeCell ref="F395:F396"/>
    <mergeCell ref="G395:G396"/>
    <mergeCell ref="D341:E341"/>
    <mergeCell ref="F341:G341"/>
    <mergeCell ref="D342:E342"/>
    <mergeCell ref="F342:G342"/>
    <mergeCell ref="G369:G370"/>
    <mergeCell ref="G349:G350"/>
    <mergeCell ref="D321:E321"/>
    <mergeCell ref="D395:D396"/>
    <mergeCell ref="E395:E396"/>
    <mergeCell ref="D337:E337"/>
    <mergeCell ref="D338:E338"/>
    <mergeCell ref="D339:E339"/>
    <mergeCell ref="F336:G336"/>
    <mergeCell ref="F337:G337"/>
    <mergeCell ref="F338:G338"/>
    <mergeCell ref="F339:G339"/>
    <mergeCell ref="F334:G335"/>
    <mergeCell ref="F327:G327"/>
    <mergeCell ref="F328:G328"/>
    <mergeCell ref="F329:G329"/>
    <mergeCell ref="F330:G330"/>
    <mergeCell ref="F331:G331"/>
  </mergeCells>
  <phoneticPr fontId="27" type="noConversion"/>
  <dataValidations disablePrompts="1" count="2">
    <dataValidation type="list" allowBlank="1" showInputMessage="1" showErrorMessage="1" sqref="F10:G10" xr:uid="{00000000-0002-0000-0100-000000000000}">
      <formula1>$F$11:$F$12</formula1>
    </dataValidation>
    <dataValidation type="list" allowBlank="1" showInputMessage="1" showErrorMessage="1" sqref="D10:E10 D341:G342" xr:uid="{00000000-0002-0000-0100-000001000000}">
      <formula1>$D$11:$D$12</formula1>
    </dataValidation>
  </dataValidations>
  <hyperlinks>
    <hyperlink ref="F9" r:id="rId1" xr:uid="{00000000-0004-0000-0100-000000000000}"/>
    <hyperlink ref="F17" r:id="rId2" xr:uid="{00000000-0004-0000-0100-000001000000}"/>
    <hyperlink ref="F19" r:id="rId3" xr:uid="{00000000-0004-0000-0100-000002000000}"/>
  </hyperlinks>
  <pageMargins left="0.23622047244094491" right="0.23622047244094491" top="0.74803149606299213" bottom="0.74803149606299213" header="0.31496062992125984" footer="0.31496062992125984"/>
  <pageSetup paperSize="9" scale="50" fitToHeight="0"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0"/>
  <sheetViews>
    <sheetView topLeftCell="B76" zoomScale="90" zoomScaleNormal="90" workbookViewId="0">
      <selection activeCell="D12" sqref="D12"/>
    </sheetView>
  </sheetViews>
  <sheetFormatPr defaultColWidth="9.140625" defaultRowHeight="12.75"/>
  <cols>
    <col min="1" max="1" width="9.140625" style="8"/>
    <col min="2" max="2" width="3.42578125" style="8" bestFit="1" customWidth="1"/>
    <col min="3" max="3" width="73.5703125" style="8" bestFit="1" customWidth="1"/>
    <col min="4" max="5" width="28.5703125" style="8" customWidth="1"/>
    <col min="6" max="6" width="28.5703125" style="154" customWidth="1"/>
    <col min="7" max="7" width="30.140625" style="8" customWidth="1"/>
    <col min="8" max="8" width="9.140625" style="154"/>
    <col min="9" max="9" width="17.42578125" style="154" bestFit="1" customWidth="1"/>
    <col min="10" max="16384" width="9.140625" style="154"/>
  </cols>
  <sheetData>
    <row r="1" spans="2:9">
      <c r="F1" s="8"/>
    </row>
    <row r="2" spans="2:9" ht="15.6" customHeight="1">
      <c r="B2" s="238" t="s">
        <v>0</v>
      </c>
      <c r="C2" s="238"/>
      <c r="D2" s="238"/>
      <c r="E2" s="238"/>
      <c r="F2" s="238"/>
      <c r="G2" s="238"/>
      <c r="H2" s="155"/>
      <c r="I2" s="155"/>
    </row>
    <row r="3" spans="2:9" ht="15.6" customHeight="1">
      <c r="B3" s="239" t="str">
        <f>'Form 1'!B3</f>
        <v>Juni 2019</v>
      </c>
      <c r="C3" s="239"/>
      <c r="D3" s="239"/>
      <c r="E3" s="239"/>
      <c r="F3" s="239"/>
      <c r="G3" s="239"/>
      <c r="H3" s="155"/>
      <c r="I3" s="155"/>
    </row>
    <row r="4" spans="2:9">
      <c r="B4" s="154"/>
      <c r="C4" s="154"/>
      <c r="D4" s="154"/>
      <c r="E4" s="154"/>
      <c r="G4" s="154"/>
      <c r="H4" s="156"/>
      <c r="I4" s="156"/>
    </row>
    <row r="5" spans="2:9" ht="83.1" customHeight="1">
      <c r="B5" s="280" t="s">
        <v>309</v>
      </c>
      <c r="C5" s="280"/>
      <c r="D5" s="280"/>
      <c r="E5" s="280"/>
      <c r="F5" s="280"/>
      <c r="G5" s="280"/>
      <c r="H5" s="157"/>
      <c r="I5" s="157"/>
    </row>
    <row r="6" spans="2:9" ht="25.5" customHeight="1">
      <c r="B6" s="94" t="s">
        <v>1</v>
      </c>
      <c r="C6" s="39" t="s">
        <v>2</v>
      </c>
      <c r="D6" s="138"/>
      <c r="E6" s="104"/>
      <c r="F6" s="281" t="s">
        <v>3</v>
      </c>
      <c r="G6" s="281"/>
    </row>
    <row r="7" spans="2:9">
      <c r="B7" s="2">
        <v>1</v>
      </c>
      <c r="C7" s="3" t="s">
        <v>4</v>
      </c>
      <c r="D7" s="278">
        <f>'Form 1'!D7:E7</f>
        <v>0</v>
      </c>
      <c r="E7" s="279"/>
      <c r="F7" s="282" t="s">
        <v>5</v>
      </c>
      <c r="G7" s="282"/>
    </row>
    <row r="8" spans="2:9">
      <c r="B8" s="2">
        <v>2</v>
      </c>
      <c r="C8" s="3" t="s">
        <v>6</v>
      </c>
      <c r="D8" s="278">
        <f>'Form 1'!D8:E8</f>
        <v>0</v>
      </c>
      <c r="E8" s="279"/>
      <c r="F8" s="277" t="s">
        <v>7</v>
      </c>
      <c r="G8" s="277"/>
    </row>
    <row r="9" spans="2:9" ht="65.25" customHeight="1">
      <c r="B9" s="94"/>
      <c r="C9" s="39" t="s">
        <v>237</v>
      </c>
      <c r="D9" s="95" t="s">
        <v>307</v>
      </c>
      <c r="E9" s="95" t="s">
        <v>308</v>
      </c>
      <c r="F9" s="163" t="s">
        <v>307</v>
      </c>
      <c r="G9" s="163" t="s">
        <v>308</v>
      </c>
    </row>
    <row r="10" spans="2:9">
      <c r="B10" s="12">
        <v>3</v>
      </c>
      <c r="C10" s="12" t="s">
        <v>234</v>
      </c>
      <c r="D10" s="12"/>
      <c r="E10" s="12"/>
      <c r="F10" s="164"/>
      <c r="G10" s="12"/>
    </row>
    <row r="11" spans="2:9" ht="13.35" customHeight="1">
      <c r="B11" s="48"/>
      <c r="C11" s="48" t="s">
        <v>238</v>
      </c>
      <c r="D11" s="149">
        <f>SUM(D12:D17)</f>
        <v>56</v>
      </c>
      <c r="E11" s="142">
        <f>SUM(E12:E17)</f>
        <v>72000000</v>
      </c>
      <c r="F11" s="165">
        <f>SUM(F12:F17)</f>
        <v>125403</v>
      </c>
      <c r="G11" s="142">
        <f>SUM(G12:G17)</f>
        <v>64125855000</v>
      </c>
    </row>
    <row r="12" spans="2:9">
      <c r="B12" s="1"/>
      <c r="C12" s="49" t="s">
        <v>99</v>
      </c>
      <c r="D12" s="153">
        <v>7</v>
      </c>
      <c r="E12" s="100">
        <v>9200000</v>
      </c>
      <c r="F12" s="166">
        <v>11401</v>
      </c>
      <c r="G12" s="96">
        <v>5829817500</v>
      </c>
    </row>
    <row r="13" spans="2:9">
      <c r="B13" s="1"/>
      <c r="C13" s="49" t="s">
        <v>100</v>
      </c>
      <c r="D13" s="153">
        <v>11</v>
      </c>
      <c r="E13" s="100">
        <v>14000000</v>
      </c>
      <c r="F13" s="166">
        <v>45601</v>
      </c>
      <c r="G13" s="96">
        <v>23318415000</v>
      </c>
    </row>
    <row r="14" spans="2:9">
      <c r="B14" s="1"/>
      <c r="C14" s="49" t="s">
        <v>101</v>
      </c>
      <c r="D14" s="153">
        <v>24</v>
      </c>
      <c r="E14" s="199">
        <v>31200000</v>
      </c>
      <c r="F14" s="166">
        <v>57001</v>
      </c>
      <c r="G14" s="96">
        <v>29148232500</v>
      </c>
    </row>
    <row r="15" spans="2:9">
      <c r="B15" s="1"/>
      <c r="C15" s="49" t="s">
        <v>102</v>
      </c>
      <c r="D15" s="153">
        <v>4</v>
      </c>
      <c r="E15" s="100">
        <v>4800000</v>
      </c>
      <c r="F15" s="166">
        <v>2280</v>
      </c>
      <c r="G15" s="96">
        <v>1165792500</v>
      </c>
    </row>
    <row r="16" spans="2:9">
      <c r="B16" s="1"/>
      <c r="C16" s="49" t="s">
        <v>103</v>
      </c>
      <c r="D16" s="153">
        <v>1</v>
      </c>
      <c r="E16" s="100">
        <v>1200000</v>
      </c>
      <c r="F16" s="166">
        <v>6841</v>
      </c>
      <c r="G16" s="96">
        <v>3498232500</v>
      </c>
    </row>
    <row r="17" spans="2:7">
      <c r="B17" s="1"/>
      <c r="C17" s="49" t="s">
        <v>104</v>
      </c>
      <c r="D17" s="153">
        <v>9</v>
      </c>
      <c r="E17" s="100">
        <v>11600000</v>
      </c>
      <c r="F17" s="166">
        <v>2279</v>
      </c>
      <c r="G17" s="96">
        <v>1165365000</v>
      </c>
    </row>
    <row r="18" spans="2:7">
      <c r="B18" s="48"/>
      <c r="C18" s="48" t="s">
        <v>239</v>
      </c>
      <c r="D18" s="149">
        <f>SUM(D19:D46)</f>
        <v>7</v>
      </c>
      <c r="E18" s="142">
        <f>SUM(E19:E46)</f>
        <v>9200000</v>
      </c>
      <c r="F18" s="165">
        <f>SUM(F19:F46)</f>
        <v>108744</v>
      </c>
      <c r="G18" s="142">
        <f>SUM(G19:G46)</f>
        <v>55604925000</v>
      </c>
    </row>
    <row r="19" spans="2:7">
      <c r="B19" s="1"/>
      <c r="C19" s="49" t="s">
        <v>105</v>
      </c>
      <c r="D19" s="153">
        <v>0</v>
      </c>
      <c r="E19" s="100">
        <v>0</v>
      </c>
      <c r="F19" s="166">
        <v>15675</v>
      </c>
      <c r="G19" s="96">
        <v>8015625000</v>
      </c>
    </row>
    <row r="20" spans="2:7">
      <c r="B20" s="1"/>
      <c r="C20" s="49" t="s">
        <v>106</v>
      </c>
      <c r="D20" s="153">
        <v>0</v>
      </c>
      <c r="E20" s="100">
        <v>0</v>
      </c>
      <c r="F20" s="166">
        <v>6270</v>
      </c>
      <c r="G20" s="96">
        <v>3206250000</v>
      </c>
    </row>
    <row r="21" spans="2:7">
      <c r="B21" s="1"/>
      <c r="C21" s="49" t="s">
        <v>107</v>
      </c>
      <c r="D21" s="153">
        <v>1</v>
      </c>
      <c r="E21" s="100">
        <v>1200000</v>
      </c>
      <c r="F21" s="166">
        <v>3135</v>
      </c>
      <c r="G21" s="96">
        <v>1603125000</v>
      </c>
    </row>
    <row r="22" spans="2:7">
      <c r="B22" s="1"/>
      <c r="C22" s="49" t="s">
        <v>108</v>
      </c>
      <c r="D22" s="153">
        <v>0</v>
      </c>
      <c r="E22" s="100">
        <v>0</v>
      </c>
      <c r="F22" s="166">
        <v>1568</v>
      </c>
      <c r="G22" s="96">
        <v>801562500</v>
      </c>
    </row>
    <row r="23" spans="2:7">
      <c r="B23" s="1"/>
      <c r="C23" s="49" t="s">
        <v>109</v>
      </c>
      <c r="D23" s="153">
        <v>1</v>
      </c>
      <c r="E23" s="100">
        <v>2000000</v>
      </c>
      <c r="F23" s="166">
        <v>627</v>
      </c>
      <c r="G23" s="96">
        <v>320625000</v>
      </c>
    </row>
    <row r="24" spans="2:7">
      <c r="B24" s="1"/>
      <c r="C24" s="49" t="s">
        <v>110</v>
      </c>
      <c r="D24" s="153">
        <v>0</v>
      </c>
      <c r="E24" s="100">
        <v>0</v>
      </c>
      <c r="F24" s="166">
        <v>314</v>
      </c>
      <c r="G24" s="96">
        <v>160312500</v>
      </c>
    </row>
    <row r="25" spans="2:7">
      <c r="B25" s="1"/>
      <c r="C25" s="49" t="s">
        <v>111</v>
      </c>
      <c r="D25" s="153">
        <v>1</v>
      </c>
      <c r="E25" s="100">
        <v>1200000</v>
      </c>
      <c r="F25" s="166">
        <v>157</v>
      </c>
      <c r="G25" s="96">
        <v>80370000</v>
      </c>
    </row>
    <row r="26" spans="2:7">
      <c r="B26" s="1"/>
      <c r="C26" s="49" t="s">
        <v>112</v>
      </c>
      <c r="D26" s="153">
        <v>0</v>
      </c>
      <c r="E26" s="100">
        <v>0</v>
      </c>
      <c r="F26" s="166">
        <v>63</v>
      </c>
      <c r="G26" s="96">
        <v>32062500</v>
      </c>
    </row>
    <row r="27" spans="2:7">
      <c r="B27" s="1"/>
      <c r="C27" s="49" t="s">
        <v>113</v>
      </c>
      <c r="D27" s="153">
        <v>0</v>
      </c>
      <c r="E27" s="100">
        <v>0</v>
      </c>
      <c r="F27" s="166">
        <v>31</v>
      </c>
      <c r="G27" s="96">
        <v>16245000</v>
      </c>
    </row>
    <row r="28" spans="2:7">
      <c r="B28" s="1"/>
      <c r="C28" s="49" t="s">
        <v>132</v>
      </c>
      <c r="D28" s="153">
        <v>0</v>
      </c>
      <c r="E28" s="100">
        <v>0</v>
      </c>
      <c r="F28" s="166">
        <v>3511</v>
      </c>
      <c r="G28" s="96">
        <v>1795500000</v>
      </c>
    </row>
    <row r="29" spans="2:7">
      <c r="B29" s="1"/>
      <c r="C29" s="49" t="s">
        <v>115</v>
      </c>
      <c r="D29" s="153">
        <v>0</v>
      </c>
      <c r="E29" s="100">
        <v>0</v>
      </c>
      <c r="F29" s="166">
        <v>2080</v>
      </c>
      <c r="G29" s="96">
        <v>1063192500</v>
      </c>
    </row>
    <row r="30" spans="2:7">
      <c r="B30" s="1"/>
      <c r="C30" s="49" t="s">
        <v>116</v>
      </c>
      <c r="D30" s="153">
        <v>0</v>
      </c>
      <c r="E30" s="100">
        <v>0</v>
      </c>
      <c r="F30" s="166">
        <v>268</v>
      </c>
      <c r="G30" s="96">
        <v>136800000</v>
      </c>
    </row>
    <row r="31" spans="2:7">
      <c r="B31" s="1"/>
      <c r="C31" s="49" t="s">
        <v>117</v>
      </c>
      <c r="D31" s="153">
        <v>0</v>
      </c>
      <c r="E31" s="100">
        <v>0</v>
      </c>
      <c r="F31" s="166">
        <v>291</v>
      </c>
      <c r="G31" s="96">
        <v>148342500</v>
      </c>
    </row>
    <row r="32" spans="2:7">
      <c r="B32" s="1"/>
      <c r="C32" s="49" t="s">
        <v>118</v>
      </c>
      <c r="D32" s="153">
        <v>0</v>
      </c>
      <c r="E32" s="100">
        <v>0</v>
      </c>
      <c r="F32" s="166">
        <v>1064</v>
      </c>
      <c r="G32" s="96">
        <v>543780000</v>
      </c>
    </row>
    <row r="33" spans="2:9">
      <c r="B33" s="1"/>
      <c r="C33" s="49" t="s">
        <v>119</v>
      </c>
      <c r="D33" s="153">
        <v>0</v>
      </c>
      <c r="E33" s="100">
        <v>0</v>
      </c>
      <c r="F33" s="166">
        <v>1923</v>
      </c>
      <c r="G33" s="96">
        <v>983250000</v>
      </c>
    </row>
    <row r="34" spans="2:9">
      <c r="B34" s="1"/>
      <c r="C34" s="49" t="s">
        <v>120</v>
      </c>
      <c r="D34" s="153">
        <v>0</v>
      </c>
      <c r="E34" s="100">
        <v>0</v>
      </c>
      <c r="F34" s="166">
        <v>2673</v>
      </c>
      <c r="G34" s="96">
        <v>1367145000</v>
      </c>
    </row>
    <row r="35" spans="2:9">
      <c r="B35" s="1"/>
      <c r="C35" s="49" t="s">
        <v>121</v>
      </c>
      <c r="D35" s="153">
        <v>1</v>
      </c>
      <c r="E35" s="100">
        <v>1200000</v>
      </c>
      <c r="F35" s="166">
        <v>2719</v>
      </c>
      <c r="G35" s="96">
        <v>1390230000</v>
      </c>
    </row>
    <row r="36" spans="2:9">
      <c r="B36" s="1"/>
      <c r="C36" s="49" t="s">
        <v>122</v>
      </c>
      <c r="D36" s="153">
        <v>0</v>
      </c>
      <c r="E36" s="100">
        <v>0</v>
      </c>
      <c r="F36" s="166">
        <v>10561</v>
      </c>
      <c r="G36" s="96">
        <v>5400180000</v>
      </c>
    </row>
    <row r="37" spans="2:9">
      <c r="B37" s="1"/>
      <c r="C37" s="49" t="s">
        <v>123</v>
      </c>
      <c r="D37" s="153">
        <v>0</v>
      </c>
      <c r="E37" s="100">
        <v>0</v>
      </c>
      <c r="F37" s="166">
        <v>1222</v>
      </c>
      <c r="G37" s="96">
        <v>624577500</v>
      </c>
    </row>
    <row r="38" spans="2:9">
      <c r="B38" s="1"/>
      <c r="C38" s="49" t="s">
        <v>226</v>
      </c>
      <c r="D38" s="153">
        <v>1</v>
      </c>
      <c r="E38" s="100">
        <v>1200000</v>
      </c>
      <c r="F38" s="166">
        <v>12354</v>
      </c>
      <c r="G38" s="96">
        <v>6317595000</v>
      </c>
    </row>
    <row r="39" spans="2:9">
      <c r="B39" s="1"/>
      <c r="C39" s="49" t="s">
        <v>124</v>
      </c>
      <c r="D39" s="153">
        <v>0</v>
      </c>
      <c r="E39" s="100">
        <v>0</v>
      </c>
      <c r="F39" s="166">
        <v>4033</v>
      </c>
      <c r="G39" s="96">
        <v>2062260000</v>
      </c>
    </row>
    <row r="40" spans="2:9">
      <c r="B40" s="1"/>
      <c r="C40" s="49" t="s">
        <v>125</v>
      </c>
      <c r="D40" s="153">
        <v>1</v>
      </c>
      <c r="E40" s="100">
        <v>1200000</v>
      </c>
      <c r="F40" s="166">
        <v>3915</v>
      </c>
      <c r="G40" s="96">
        <v>2001555000</v>
      </c>
    </row>
    <row r="41" spans="2:9">
      <c r="B41" s="1"/>
      <c r="C41" s="49" t="s">
        <v>126</v>
      </c>
      <c r="D41" s="153">
        <v>0</v>
      </c>
      <c r="E41" s="100">
        <v>0</v>
      </c>
      <c r="F41" s="166">
        <v>9902</v>
      </c>
      <c r="G41" s="96">
        <v>5063310000</v>
      </c>
    </row>
    <row r="42" spans="2:9">
      <c r="B42" s="1"/>
      <c r="C42" s="49" t="s">
        <v>127</v>
      </c>
      <c r="D42" s="153">
        <v>1</v>
      </c>
      <c r="E42" s="100">
        <v>1200000</v>
      </c>
      <c r="F42" s="166">
        <v>1574</v>
      </c>
      <c r="G42" s="96">
        <v>804982500</v>
      </c>
    </row>
    <row r="43" spans="2:9">
      <c r="B43" s="1"/>
      <c r="C43" s="49" t="s">
        <v>128</v>
      </c>
      <c r="D43" s="153">
        <v>0</v>
      </c>
      <c r="E43" s="100">
        <v>0</v>
      </c>
      <c r="F43" s="166">
        <v>5671</v>
      </c>
      <c r="G43" s="96">
        <v>2899732500</v>
      </c>
    </row>
    <row r="44" spans="2:9">
      <c r="B44" s="1"/>
      <c r="C44" s="49" t="s">
        <v>129</v>
      </c>
      <c r="D44" s="153">
        <v>0</v>
      </c>
      <c r="E44" s="100">
        <v>0</v>
      </c>
      <c r="F44" s="166">
        <v>5748</v>
      </c>
      <c r="G44" s="96">
        <v>2939490000</v>
      </c>
    </row>
    <row r="45" spans="2:9">
      <c r="B45" s="1"/>
      <c r="C45" s="49" t="s">
        <v>130</v>
      </c>
      <c r="D45" s="153">
        <v>0</v>
      </c>
      <c r="E45" s="100">
        <v>0</v>
      </c>
      <c r="F45" s="166">
        <v>9846</v>
      </c>
      <c r="G45" s="96">
        <v>5034667500</v>
      </c>
    </row>
    <row r="46" spans="2:9">
      <c r="B46" s="1"/>
      <c r="C46" s="49" t="s">
        <v>131</v>
      </c>
      <c r="D46" s="153">
        <v>0</v>
      </c>
      <c r="E46" s="100">
        <v>0</v>
      </c>
      <c r="F46" s="166">
        <v>1549</v>
      </c>
      <c r="G46" s="96">
        <v>792157500</v>
      </c>
    </row>
    <row r="47" spans="2:9">
      <c r="B47" s="98"/>
      <c r="C47" s="97" t="s">
        <v>39</v>
      </c>
      <c r="D47" s="150">
        <f>D18+D11</f>
        <v>63</v>
      </c>
      <c r="E47" s="141">
        <f>E18+E11</f>
        <v>81200000</v>
      </c>
      <c r="F47" s="167">
        <f>F18+F11</f>
        <v>234147</v>
      </c>
      <c r="G47" s="141">
        <f>G18+G11</f>
        <v>119730780000</v>
      </c>
      <c r="I47" s="158"/>
    </row>
    <row r="48" spans="2:9">
      <c r="B48" s="135"/>
      <c r="C48" s="41" t="s">
        <v>34</v>
      </c>
      <c r="D48" s="153">
        <v>28</v>
      </c>
      <c r="E48" s="140">
        <v>36000000</v>
      </c>
      <c r="F48" s="168">
        <v>93654</v>
      </c>
      <c r="G48" s="137">
        <v>47889857525.913208</v>
      </c>
      <c r="I48" s="159"/>
    </row>
    <row r="49" spans="2:9">
      <c r="B49" s="135"/>
      <c r="C49" s="41" t="s">
        <v>35</v>
      </c>
      <c r="D49" s="153">
        <v>35</v>
      </c>
      <c r="E49" s="200">
        <v>45200000</v>
      </c>
      <c r="F49" s="168">
        <v>81948</v>
      </c>
      <c r="G49" s="137">
        <v>41904008846.750122</v>
      </c>
      <c r="I49" s="160"/>
    </row>
    <row r="50" spans="2:9">
      <c r="B50" s="135"/>
      <c r="C50" s="3" t="s">
        <v>36</v>
      </c>
      <c r="D50" s="151"/>
      <c r="E50" s="140"/>
      <c r="F50" s="168">
        <v>58545</v>
      </c>
      <c r="G50" s="137">
        <v>29936913627.336674</v>
      </c>
      <c r="I50" s="161"/>
    </row>
    <row r="51" spans="2:9">
      <c r="B51" s="98"/>
      <c r="C51" s="139" t="s">
        <v>269</v>
      </c>
      <c r="D51" s="152"/>
      <c r="E51" s="99"/>
      <c r="F51" s="169"/>
      <c r="G51" s="99"/>
    </row>
    <row r="52" spans="2:9">
      <c r="B52" s="135"/>
      <c r="C52" s="53" t="s">
        <v>135</v>
      </c>
      <c r="D52" s="153">
        <v>0</v>
      </c>
      <c r="E52" s="140">
        <v>0</v>
      </c>
      <c r="F52" s="168">
        <v>17560</v>
      </c>
      <c r="G52" s="137">
        <v>8979284367.5127163</v>
      </c>
      <c r="I52" s="162"/>
    </row>
    <row r="53" spans="2:9">
      <c r="B53" s="135"/>
      <c r="C53" s="53" t="s">
        <v>136</v>
      </c>
      <c r="D53" s="153">
        <v>41</v>
      </c>
      <c r="E53" s="140">
        <v>53200000</v>
      </c>
      <c r="F53" s="168">
        <v>70241</v>
      </c>
      <c r="G53" s="137">
        <v>35917648818.818947</v>
      </c>
    </row>
    <row r="54" spans="2:9">
      <c r="B54" s="135"/>
      <c r="C54" s="53" t="s">
        <v>137</v>
      </c>
      <c r="D54" s="153">
        <v>22</v>
      </c>
      <c r="E54" s="140">
        <v>28000000</v>
      </c>
      <c r="F54" s="168">
        <v>52680</v>
      </c>
      <c r="G54" s="137">
        <v>26937853102.538151</v>
      </c>
    </row>
    <row r="55" spans="2:9">
      <c r="B55" s="135"/>
      <c r="C55" s="53" t="s">
        <v>138</v>
      </c>
      <c r="D55" s="153">
        <v>0</v>
      </c>
      <c r="E55" s="140">
        <v>0</v>
      </c>
      <c r="F55" s="168">
        <v>35121</v>
      </c>
      <c r="G55" s="137">
        <v>17959080083.793514</v>
      </c>
    </row>
    <row r="56" spans="2:9">
      <c r="B56" s="135"/>
      <c r="C56" s="136"/>
      <c r="D56" s="136"/>
      <c r="E56" s="137"/>
      <c r="F56" s="170"/>
      <c r="G56" s="137"/>
    </row>
    <row r="57" spans="2:9">
      <c r="B57" s="12">
        <v>4</v>
      </c>
      <c r="C57" s="12" t="s">
        <v>235</v>
      </c>
      <c r="D57" s="12"/>
      <c r="E57" s="90"/>
      <c r="F57" s="171"/>
      <c r="G57" s="90"/>
    </row>
    <row r="58" spans="2:9">
      <c r="B58" s="12"/>
      <c r="C58" s="48" t="s">
        <v>238</v>
      </c>
      <c r="D58" s="149">
        <f>SUM(D59:D64)</f>
        <v>733</v>
      </c>
      <c r="E58" s="142">
        <f>SUM(E59:E64)</f>
        <v>1018000000</v>
      </c>
      <c r="F58" s="165">
        <f>SUM(F59:F64)</f>
        <v>3960</v>
      </c>
      <c r="G58" s="142">
        <f>SUM(G59:G64)</f>
        <v>2025027000</v>
      </c>
    </row>
    <row r="59" spans="2:9">
      <c r="B59" s="1"/>
      <c r="C59" s="49" t="s">
        <v>99</v>
      </c>
      <c r="D59" s="153">
        <v>76</v>
      </c>
      <c r="E59" s="100">
        <v>108000000</v>
      </c>
      <c r="F59" s="166">
        <v>360</v>
      </c>
      <c r="G59" s="96">
        <v>184099500</v>
      </c>
    </row>
    <row r="60" spans="2:9">
      <c r="B60" s="1"/>
      <c r="C60" s="49" t="s">
        <v>100</v>
      </c>
      <c r="D60" s="153">
        <v>221</v>
      </c>
      <c r="E60" s="100">
        <v>306900000</v>
      </c>
      <c r="F60" s="166">
        <v>1440</v>
      </c>
      <c r="G60" s="96">
        <v>736371000</v>
      </c>
    </row>
    <row r="61" spans="2:9">
      <c r="B61" s="1"/>
      <c r="C61" s="49" t="s">
        <v>101</v>
      </c>
      <c r="D61" s="153">
        <v>252</v>
      </c>
      <c r="E61" s="100">
        <v>346900000</v>
      </c>
      <c r="F61" s="166">
        <v>1800</v>
      </c>
      <c r="G61" s="96">
        <v>920470500</v>
      </c>
    </row>
    <row r="62" spans="2:9">
      <c r="B62" s="1"/>
      <c r="C62" s="49" t="s">
        <v>102</v>
      </c>
      <c r="D62" s="153">
        <v>58</v>
      </c>
      <c r="E62" s="100">
        <v>80400000</v>
      </c>
      <c r="F62" s="166">
        <v>72</v>
      </c>
      <c r="G62" s="96">
        <v>36814500</v>
      </c>
    </row>
    <row r="63" spans="2:9">
      <c r="B63" s="1"/>
      <c r="C63" s="49" t="s">
        <v>103</v>
      </c>
      <c r="D63" s="153">
        <v>16</v>
      </c>
      <c r="E63" s="100">
        <v>21300000</v>
      </c>
      <c r="F63" s="166">
        <v>216</v>
      </c>
      <c r="G63" s="96">
        <v>110470500</v>
      </c>
    </row>
    <row r="64" spans="2:9">
      <c r="B64" s="1"/>
      <c r="C64" s="49" t="s">
        <v>104</v>
      </c>
      <c r="D64" s="153">
        <v>110</v>
      </c>
      <c r="E64" s="100">
        <v>154500000</v>
      </c>
      <c r="F64" s="166">
        <v>72</v>
      </c>
      <c r="G64" s="96">
        <v>36801000</v>
      </c>
    </row>
    <row r="65" spans="2:7">
      <c r="B65" s="12"/>
      <c r="C65" s="48" t="s">
        <v>239</v>
      </c>
      <c r="D65" s="149">
        <f>SUM(D66:D93)</f>
        <v>145</v>
      </c>
      <c r="E65" s="142">
        <f>SUM(E66:E93)</f>
        <v>202900000</v>
      </c>
      <c r="F65" s="165">
        <f>SUM(F66:F93)</f>
        <v>3437</v>
      </c>
      <c r="G65" s="142">
        <f>SUM(G66:G93)</f>
        <v>1755945000</v>
      </c>
    </row>
    <row r="66" spans="2:7">
      <c r="B66" s="1"/>
      <c r="C66" s="49" t="s">
        <v>105</v>
      </c>
      <c r="D66" s="153">
        <v>8</v>
      </c>
      <c r="E66" s="100">
        <v>10700000</v>
      </c>
      <c r="F66" s="166">
        <v>495</v>
      </c>
      <c r="G66" s="96">
        <v>253125000</v>
      </c>
    </row>
    <row r="67" spans="2:7">
      <c r="B67" s="1"/>
      <c r="C67" s="49" t="s">
        <v>106</v>
      </c>
      <c r="D67" s="153">
        <v>17</v>
      </c>
      <c r="E67" s="100">
        <v>24300000</v>
      </c>
      <c r="F67" s="166">
        <v>198</v>
      </c>
      <c r="G67" s="96">
        <v>101250000</v>
      </c>
    </row>
    <row r="68" spans="2:7">
      <c r="B68" s="1"/>
      <c r="C68" s="49" t="s">
        <v>107</v>
      </c>
      <c r="D68" s="153">
        <v>5</v>
      </c>
      <c r="E68" s="100">
        <v>6300000</v>
      </c>
      <c r="F68" s="166">
        <v>99</v>
      </c>
      <c r="G68" s="96">
        <v>50625000</v>
      </c>
    </row>
    <row r="69" spans="2:7">
      <c r="B69" s="1"/>
      <c r="C69" s="49" t="s">
        <v>108</v>
      </c>
      <c r="D69" s="153">
        <v>5</v>
      </c>
      <c r="E69" s="100">
        <v>6300000</v>
      </c>
      <c r="F69" s="166">
        <v>50</v>
      </c>
      <c r="G69" s="96">
        <v>25312500</v>
      </c>
    </row>
    <row r="70" spans="2:7">
      <c r="B70" s="1"/>
      <c r="C70" s="49" t="s">
        <v>109</v>
      </c>
      <c r="D70" s="153">
        <v>8</v>
      </c>
      <c r="E70" s="100">
        <v>12100000</v>
      </c>
      <c r="F70" s="166">
        <v>20</v>
      </c>
      <c r="G70" s="96">
        <v>10125000</v>
      </c>
    </row>
    <row r="71" spans="2:7">
      <c r="B71" s="1"/>
      <c r="C71" s="49" t="s">
        <v>110</v>
      </c>
      <c r="D71" s="153">
        <v>3</v>
      </c>
      <c r="E71" s="100">
        <v>4200000</v>
      </c>
      <c r="F71" s="166">
        <v>10</v>
      </c>
      <c r="G71" s="96">
        <v>5062500</v>
      </c>
    </row>
    <row r="72" spans="2:7">
      <c r="B72" s="1"/>
      <c r="C72" s="49" t="s">
        <v>111</v>
      </c>
      <c r="D72" s="153">
        <v>9</v>
      </c>
      <c r="E72" s="100">
        <v>12000000</v>
      </c>
      <c r="F72" s="166">
        <v>5</v>
      </c>
      <c r="G72" s="96">
        <v>2538000</v>
      </c>
    </row>
    <row r="73" spans="2:7">
      <c r="B73" s="1"/>
      <c r="C73" s="49" t="s">
        <v>112</v>
      </c>
      <c r="D73" s="153">
        <v>7</v>
      </c>
      <c r="E73" s="100">
        <v>9600000</v>
      </c>
      <c r="F73" s="166">
        <v>2</v>
      </c>
      <c r="G73" s="96">
        <v>1012500</v>
      </c>
    </row>
    <row r="74" spans="2:7">
      <c r="B74" s="1"/>
      <c r="C74" s="49" t="s">
        <v>113</v>
      </c>
      <c r="D74" s="153">
        <v>4</v>
      </c>
      <c r="E74" s="100">
        <v>5100000</v>
      </c>
      <c r="F74" s="166">
        <v>1</v>
      </c>
      <c r="G74" s="96">
        <v>513000</v>
      </c>
    </row>
    <row r="75" spans="2:7">
      <c r="B75" s="1"/>
      <c r="C75" s="49" t="s">
        <v>132</v>
      </c>
      <c r="D75" s="153">
        <v>9</v>
      </c>
      <c r="E75" s="100">
        <v>13800000</v>
      </c>
      <c r="F75" s="166">
        <v>111</v>
      </c>
      <c r="G75" s="96">
        <v>56700000</v>
      </c>
    </row>
    <row r="76" spans="2:7">
      <c r="B76" s="1"/>
      <c r="C76" s="49" t="s">
        <v>115</v>
      </c>
      <c r="D76" s="153">
        <v>4</v>
      </c>
      <c r="E76" s="100">
        <v>5400000</v>
      </c>
      <c r="F76" s="166">
        <v>66</v>
      </c>
      <c r="G76" s="96">
        <v>33574500</v>
      </c>
    </row>
    <row r="77" spans="2:7">
      <c r="B77" s="1"/>
      <c r="C77" s="49" t="s">
        <v>116</v>
      </c>
      <c r="D77" s="153">
        <v>2</v>
      </c>
      <c r="E77" s="100">
        <v>2400000</v>
      </c>
      <c r="F77" s="166">
        <v>8</v>
      </c>
      <c r="G77" s="96">
        <v>4320000</v>
      </c>
    </row>
    <row r="78" spans="2:7">
      <c r="B78" s="1"/>
      <c r="C78" s="49" t="s">
        <v>117</v>
      </c>
      <c r="D78" s="153">
        <v>2</v>
      </c>
      <c r="E78" s="100">
        <v>3600000</v>
      </c>
      <c r="F78" s="166">
        <v>9</v>
      </c>
      <c r="G78" s="96">
        <v>4684500</v>
      </c>
    </row>
    <row r="79" spans="2:7">
      <c r="B79" s="1"/>
      <c r="C79" s="49" t="s">
        <v>118</v>
      </c>
      <c r="D79" s="153">
        <v>12</v>
      </c>
      <c r="E79" s="100">
        <v>18700000</v>
      </c>
      <c r="F79" s="166">
        <v>34</v>
      </c>
      <c r="G79" s="96">
        <v>17172000</v>
      </c>
    </row>
    <row r="80" spans="2:7">
      <c r="B80" s="1"/>
      <c r="C80" s="49" t="s">
        <v>119</v>
      </c>
      <c r="D80" s="153">
        <v>8</v>
      </c>
      <c r="E80" s="100">
        <v>10200000</v>
      </c>
      <c r="F80" s="166">
        <v>61</v>
      </c>
      <c r="G80" s="96">
        <v>31050000</v>
      </c>
    </row>
    <row r="81" spans="2:7">
      <c r="B81" s="1"/>
      <c r="C81" s="49" t="s">
        <v>120</v>
      </c>
      <c r="D81" s="153">
        <v>1</v>
      </c>
      <c r="E81" s="100">
        <v>1500000</v>
      </c>
      <c r="F81" s="166">
        <v>84</v>
      </c>
      <c r="G81" s="96">
        <v>43173000</v>
      </c>
    </row>
    <row r="82" spans="2:7">
      <c r="B82" s="1"/>
      <c r="C82" s="49" t="s">
        <v>121</v>
      </c>
      <c r="D82" s="153">
        <v>3</v>
      </c>
      <c r="E82" s="100">
        <v>4400000</v>
      </c>
      <c r="F82" s="166">
        <v>86</v>
      </c>
      <c r="G82" s="96">
        <v>43902000</v>
      </c>
    </row>
    <row r="83" spans="2:7">
      <c r="B83" s="1"/>
      <c r="C83" s="49" t="s">
        <v>122</v>
      </c>
      <c r="D83" s="153">
        <v>1</v>
      </c>
      <c r="E83" s="100">
        <v>1200000</v>
      </c>
      <c r="F83" s="166">
        <v>334</v>
      </c>
      <c r="G83" s="96">
        <v>170532000</v>
      </c>
    </row>
    <row r="84" spans="2:7">
      <c r="B84" s="1"/>
      <c r="C84" s="49" t="s">
        <v>123</v>
      </c>
      <c r="D84" s="153">
        <v>1</v>
      </c>
      <c r="E84" s="100">
        <v>1500000</v>
      </c>
      <c r="F84" s="166">
        <v>39</v>
      </c>
      <c r="G84" s="96">
        <v>19723500</v>
      </c>
    </row>
    <row r="85" spans="2:7">
      <c r="B85" s="1"/>
      <c r="C85" s="49" t="s">
        <v>226</v>
      </c>
      <c r="D85" s="153">
        <v>16</v>
      </c>
      <c r="E85" s="100">
        <v>22500000</v>
      </c>
      <c r="F85" s="166">
        <v>390</v>
      </c>
      <c r="G85" s="96">
        <v>199503000</v>
      </c>
    </row>
    <row r="86" spans="2:7">
      <c r="B86" s="1"/>
      <c r="C86" s="49" t="s">
        <v>124</v>
      </c>
      <c r="D86" s="153">
        <v>0</v>
      </c>
      <c r="E86" s="100">
        <v>0</v>
      </c>
      <c r="F86" s="166">
        <v>127</v>
      </c>
      <c r="G86" s="96">
        <v>65124000</v>
      </c>
    </row>
    <row r="87" spans="2:7">
      <c r="B87" s="1"/>
      <c r="C87" s="49" t="s">
        <v>125</v>
      </c>
      <c r="D87" s="153">
        <v>17</v>
      </c>
      <c r="E87" s="100">
        <v>22400000</v>
      </c>
      <c r="F87" s="166">
        <v>124</v>
      </c>
      <c r="G87" s="96">
        <v>63207000</v>
      </c>
    </row>
    <row r="88" spans="2:7">
      <c r="B88" s="1"/>
      <c r="C88" s="49" t="s">
        <v>126</v>
      </c>
      <c r="D88" s="153">
        <v>1</v>
      </c>
      <c r="E88" s="100">
        <v>1200000</v>
      </c>
      <c r="F88" s="166">
        <v>313</v>
      </c>
      <c r="G88" s="96">
        <v>159894000</v>
      </c>
    </row>
    <row r="89" spans="2:7">
      <c r="B89" s="1"/>
      <c r="C89" s="49" t="s">
        <v>127</v>
      </c>
      <c r="D89" s="153">
        <v>1</v>
      </c>
      <c r="E89" s="100">
        <v>1500000</v>
      </c>
      <c r="F89" s="166">
        <v>50</v>
      </c>
      <c r="G89" s="96">
        <v>25420500</v>
      </c>
    </row>
    <row r="90" spans="2:7">
      <c r="B90" s="1"/>
      <c r="C90" s="49" t="s">
        <v>128</v>
      </c>
      <c r="D90" s="153">
        <v>0</v>
      </c>
      <c r="E90" s="100">
        <v>0</v>
      </c>
      <c r="F90" s="166">
        <v>179</v>
      </c>
      <c r="G90" s="96">
        <v>91570500</v>
      </c>
    </row>
    <row r="91" spans="2:7">
      <c r="B91" s="1"/>
      <c r="C91" s="49" t="s">
        <v>129</v>
      </c>
      <c r="D91" s="153">
        <v>0</v>
      </c>
      <c r="E91" s="100">
        <v>0</v>
      </c>
      <c r="F91" s="166">
        <v>182</v>
      </c>
      <c r="G91" s="96">
        <v>92826000</v>
      </c>
    </row>
    <row r="92" spans="2:7">
      <c r="B92" s="1"/>
      <c r="C92" s="49" t="s">
        <v>130</v>
      </c>
      <c r="D92" s="153">
        <v>0</v>
      </c>
      <c r="E92" s="100">
        <v>0</v>
      </c>
      <c r="F92" s="166">
        <v>311</v>
      </c>
      <c r="G92" s="96">
        <v>158989500</v>
      </c>
    </row>
    <row r="93" spans="2:7">
      <c r="B93" s="1"/>
      <c r="C93" s="49" t="s">
        <v>131</v>
      </c>
      <c r="D93" s="153">
        <v>1</v>
      </c>
      <c r="E93" s="100">
        <v>2000000</v>
      </c>
      <c r="F93" s="166">
        <v>49</v>
      </c>
      <c r="G93" s="96">
        <v>25015500</v>
      </c>
    </row>
    <row r="94" spans="2:7">
      <c r="B94" s="98"/>
      <c r="C94" s="97" t="s">
        <v>39</v>
      </c>
      <c r="D94" s="150">
        <f>D65+D58</f>
        <v>878</v>
      </c>
      <c r="E94" s="141">
        <f>E65+E58</f>
        <v>1220900000</v>
      </c>
      <c r="F94" s="167">
        <f>F65+F58</f>
        <v>7397</v>
      </c>
      <c r="G94" s="141">
        <f>G65+G58</f>
        <v>3780972000</v>
      </c>
    </row>
    <row r="95" spans="2:7">
      <c r="B95" s="135"/>
      <c r="C95" s="41" t="s">
        <v>34</v>
      </c>
      <c r="D95" s="153">
        <v>324</v>
      </c>
      <c r="E95" s="140">
        <v>439800000</v>
      </c>
      <c r="F95" s="168">
        <v>2957</v>
      </c>
      <c r="G95" s="137">
        <v>1511468731.1072056</v>
      </c>
    </row>
    <row r="96" spans="2:7">
      <c r="B96" s="135"/>
      <c r="C96" s="41" t="s">
        <v>35</v>
      </c>
      <c r="D96" s="153">
        <v>554</v>
      </c>
      <c r="E96" s="140">
        <v>781100000</v>
      </c>
      <c r="F96" s="168">
        <v>2588</v>
      </c>
      <c r="G96" s="137">
        <v>1322854608.0843585</v>
      </c>
    </row>
    <row r="97" spans="2:9">
      <c r="B97" s="135"/>
      <c r="C97" s="3" t="s">
        <v>36</v>
      </c>
      <c r="D97" s="151"/>
      <c r="E97" s="140"/>
      <c r="F97" s="168">
        <v>1852</v>
      </c>
      <c r="G97" s="137">
        <v>946648660.80843592</v>
      </c>
      <c r="I97" s="158"/>
    </row>
    <row r="98" spans="2:9" ht="13.5" customHeight="1">
      <c r="B98" s="98"/>
      <c r="C98" s="139" t="s">
        <v>268</v>
      </c>
      <c r="D98" s="152"/>
      <c r="E98" s="99"/>
      <c r="F98" s="172"/>
      <c r="G98" s="99"/>
    </row>
    <row r="99" spans="2:9" ht="13.5" customHeight="1">
      <c r="B99" s="135"/>
      <c r="C99" s="53" t="s">
        <v>135</v>
      </c>
      <c r="D99" s="153">
        <v>0</v>
      </c>
      <c r="E99" s="140">
        <v>0</v>
      </c>
      <c r="F99" s="168">
        <v>554</v>
      </c>
      <c r="G99" s="137">
        <v>283176759.22671354</v>
      </c>
    </row>
    <row r="100" spans="2:9">
      <c r="B100" s="135"/>
      <c r="C100" s="53" t="s">
        <v>136</v>
      </c>
      <c r="D100" s="153">
        <v>551</v>
      </c>
      <c r="E100" s="140">
        <v>755200000</v>
      </c>
      <c r="F100" s="168">
        <v>2218</v>
      </c>
      <c r="G100" s="137">
        <v>1133729335.6766257</v>
      </c>
    </row>
    <row r="101" spans="2:9">
      <c r="B101" s="135"/>
      <c r="C101" s="53" t="s">
        <v>137</v>
      </c>
      <c r="D101" s="153">
        <v>323</v>
      </c>
      <c r="E101" s="140">
        <v>460600000</v>
      </c>
      <c r="F101" s="168">
        <v>1664</v>
      </c>
      <c r="G101" s="137">
        <v>850552576.44991219</v>
      </c>
    </row>
    <row r="102" spans="2:9">
      <c r="B102" s="135"/>
      <c r="C102" s="53" t="s">
        <v>138</v>
      </c>
      <c r="D102" s="153">
        <v>4</v>
      </c>
      <c r="E102" s="140">
        <v>5100000</v>
      </c>
      <c r="F102" s="168">
        <v>1109</v>
      </c>
      <c r="G102" s="137">
        <v>566864667.83831286</v>
      </c>
    </row>
    <row r="103" spans="2:9">
      <c r="B103" s="135"/>
      <c r="C103" s="136"/>
      <c r="D103" s="136"/>
      <c r="E103" s="137"/>
      <c r="F103" s="170"/>
      <c r="G103" s="137"/>
    </row>
    <row r="104" spans="2:9">
      <c r="B104" s="12">
        <v>5</v>
      </c>
      <c r="C104" s="12" t="s">
        <v>236</v>
      </c>
      <c r="D104" s="12"/>
      <c r="E104" s="90"/>
      <c r="F104" s="171"/>
      <c r="G104" s="90"/>
    </row>
    <row r="105" spans="2:9">
      <c r="B105" s="12"/>
      <c r="C105" s="48" t="s">
        <v>238</v>
      </c>
      <c r="D105" s="149">
        <f>SUM(D106:D111)</f>
        <v>154506</v>
      </c>
      <c r="E105" s="142">
        <f>SUM(E106:E111)</f>
        <v>120375452000</v>
      </c>
      <c r="F105" s="165">
        <f>SUM(F106:F111)</f>
        <v>2640</v>
      </c>
      <c r="G105" s="142">
        <f>SUM(G106:G111)</f>
        <v>1350018000</v>
      </c>
    </row>
    <row r="106" spans="2:9">
      <c r="B106" s="1"/>
      <c r="C106" s="49" t="s">
        <v>99</v>
      </c>
      <c r="D106" s="153">
        <v>16015</v>
      </c>
      <c r="E106" s="100">
        <v>12996850000</v>
      </c>
      <c r="F106" s="166">
        <v>240</v>
      </c>
      <c r="G106" s="96">
        <v>122733000</v>
      </c>
    </row>
    <row r="107" spans="2:9">
      <c r="B107" s="1"/>
      <c r="C107" s="49" t="s">
        <v>100</v>
      </c>
      <c r="D107" s="153">
        <v>38809</v>
      </c>
      <c r="E107" s="100">
        <v>32097732000</v>
      </c>
      <c r="F107" s="166">
        <v>960</v>
      </c>
      <c r="G107" s="96">
        <v>490914000</v>
      </c>
    </row>
    <row r="108" spans="2:9">
      <c r="B108" s="1"/>
      <c r="C108" s="49" t="s">
        <v>101</v>
      </c>
      <c r="D108" s="153">
        <v>58040</v>
      </c>
      <c r="E108" s="100">
        <v>44481160000</v>
      </c>
      <c r="F108" s="166">
        <v>1200</v>
      </c>
      <c r="G108" s="96">
        <v>613647000</v>
      </c>
    </row>
    <row r="109" spans="2:9">
      <c r="B109" s="1"/>
      <c r="C109" s="49" t="s">
        <v>102</v>
      </c>
      <c r="D109" s="153">
        <v>14377</v>
      </c>
      <c r="E109" s="100">
        <v>9823560000</v>
      </c>
      <c r="F109" s="166">
        <v>48</v>
      </c>
      <c r="G109" s="96">
        <v>24543000</v>
      </c>
    </row>
    <row r="110" spans="2:9">
      <c r="B110" s="1"/>
      <c r="C110" s="49" t="s">
        <v>103</v>
      </c>
      <c r="D110" s="153">
        <v>2184</v>
      </c>
      <c r="E110" s="100">
        <v>1726250000</v>
      </c>
      <c r="F110" s="166">
        <v>144</v>
      </c>
      <c r="G110" s="96">
        <v>73647000</v>
      </c>
    </row>
    <row r="111" spans="2:9">
      <c r="B111" s="1"/>
      <c r="C111" s="49" t="s">
        <v>104</v>
      </c>
      <c r="D111" s="153">
        <v>25081</v>
      </c>
      <c r="E111" s="100">
        <v>19249900000</v>
      </c>
      <c r="F111" s="166">
        <v>48</v>
      </c>
      <c r="G111" s="96">
        <v>24534000</v>
      </c>
    </row>
    <row r="112" spans="2:9">
      <c r="B112" s="12"/>
      <c r="C112" s="48" t="s">
        <v>239</v>
      </c>
      <c r="D112" s="149">
        <f>SUM(D113:D140)</f>
        <v>42466</v>
      </c>
      <c r="E112" s="142">
        <f>SUM(E113:E140)</f>
        <v>28417330000</v>
      </c>
      <c r="F112" s="165">
        <f>SUM(F113:F140)</f>
        <v>2287</v>
      </c>
      <c r="G112" s="142">
        <f>SUM(G113:G140)</f>
        <v>1170630000</v>
      </c>
    </row>
    <row r="113" spans="2:7">
      <c r="B113" s="1"/>
      <c r="C113" s="49" t="s">
        <v>105</v>
      </c>
      <c r="D113" s="153">
        <v>1276</v>
      </c>
      <c r="E113" s="100">
        <v>753570000</v>
      </c>
      <c r="F113" s="166">
        <v>330</v>
      </c>
      <c r="G113" s="96">
        <v>168750000</v>
      </c>
    </row>
    <row r="114" spans="2:7">
      <c r="B114" s="1"/>
      <c r="C114" s="49" t="s">
        <v>106</v>
      </c>
      <c r="D114" s="153">
        <v>6153</v>
      </c>
      <c r="E114" s="100">
        <v>3909480000</v>
      </c>
      <c r="F114" s="166">
        <v>132</v>
      </c>
      <c r="G114" s="96">
        <v>67500000</v>
      </c>
    </row>
    <row r="115" spans="2:7">
      <c r="B115" s="1"/>
      <c r="C115" s="49" t="s">
        <v>107</v>
      </c>
      <c r="D115" s="153">
        <v>2545</v>
      </c>
      <c r="E115" s="100">
        <v>1693860000</v>
      </c>
      <c r="F115" s="166">
        <v>66</v>
      </c>
      <c r="G115" s="96">
        <v>33750000</v>
      </c>
    </row>
    <row r="116" spans="2:7">
      <c r="B116" s="1"/>
      <c r="C116" s="49" t="s">
        <v>108</v>
      </c>
      <c r="D116" s="153">
        <v>2695</v>
      </c>
      <c r="E116" s="100">
        <v>1764900000</v>
      </c>
      <c r="F116" s="166">
        <v>33</v>
      </c>
      <c r="G116" s="96">
        <v>16875000</v>
      </c>
    </row>
    <row r="117" spans="2:7">
      <c r="B117" s="1"/>
      <c r="C117" s="49" t="s">
        <v>109</v>
      </c>
      <c r="D117" s="153">
        <v>1473</v>
      </c>
      <c r="E117" s="100">
        <v>1134410000</v>
      </c>
      <c r="F117" s="166">
        <v>13</v>
      </c>
      <c r="G117" s="96">
        <v>6750000</v>
      </c>
    </row>
    <row r="118" spans="2:7">
      <c r="B118" s="1"/>
      <c r="C118" s="49" t="s">
        <v>110</v>
      </c>
      <c r="D118" s="153">
        <v>284</v>
      </c>
      <c r="E118" s="100">
        <v>170870000</v>
      </c>
      <c r="F118" s="166">
        <v>7</v>
      </c>
      <c r="G118" s="96">
        <v>3375000</v>
      </c>
    </row>
    <row r="119" spans="2:7">
      <c r="B119" s="1"/>
      <c r="C119" s="49" t="s">
        <v>111</v>
      </c>
      <c r="D119" s="153">
        <v>1432</v>
      </c>
      <c r="E119" s="100">
        <v>943100000</v>
      </c>
      <c r="F119" s="166">
        <v>3</v>
      </c>
      <c r="G119" s="96">
        <v>1692000</v>
      </c>
    </row>
    <row r="120" spans="2:7">
      <c r="B120" s="1"/>
      <c r="C120" s="49" t="s">
        <v>112</v>
      </c>
      <c r="D120" s="153">
        <v>3375</v>
      </c>
      <c r="E120" s="100">
        <v>1803910000</v>
      </c>
      <c r="F120" s="166">
        <v>1</v>
      </c>
      <c r="G120" s="96">
        <v>675000</v>
      </c>
    </row>
    <row r="121" spans="2:7">
      <c r="B121" s="1"/>
      <c r="C121" s="49" t="s">
        <v>113</v>
      </c>
      <c r="D121" s="153">
        <v>697</v>
      </c>
      <c r="E121" s="100">
        <v>434210000</v>
      </c>
      <c r="F121" s="166">
        <v>1</v>
      </c>
      <c r="G121" s="96">
        <v>342000</v>
      </c>
    </row>
    <row r="122" spans="2:7">
      <c r="B122" s="1"/>
      <c r="C122" s="49" t="s">
        <v>132</v>
      </c>
      <c r="D122" s="153">
        <v>2854</v>
      </c>
      <c r="E122" s="100">
        <v>1838930000</v>
      </c>
      <c r="F122" s="166">
        <v>74</v>
      </c>
      <c r="G122" s="96">
        <v>37800000</v>
      </c>
    </row>
    <row r="123" spans="2:7">
      <c r="B123" s="1"/>
      <c r="C123" s="49" t="s">
        <v>115</v>
      </c>
      <c r="D123" s="153">
        <v>1594</v>
      </c>
      <c r="E123" s="100">
        <v>1044950000</v>
      </c>
      <c r="F123" s="166">
        <v>44</v>
      </c>
      <c r="G123" s="96">
        <v>22383000</v>
      </c>
    </row>
    <row r="124" spans="2:7">
      <c r="B124" s="1"/>
      <c r="C124" s="49" t="s">
        <v>116</v>
      </c>
      <c r="D124" s="153">
        <v>749</v>
      </c>
      <c r="E124" s="100">
        <v>466380000</v>
      </c>
      <c r="F124" s="166">
        <v>6</v>
      </c>
      <c r="G124" s="96">
        <v>2880000</v>
      </c>
    </row>
    <row r="125" spans="2:7">
      <c r="B125" s="1"/>
      <c r="C125" s="49" t="s">
        <v>117</v>
      </c>
      <c r="D125" s="153">
        <v>290</v>
      </c>
      <c r="E125" s="100">
        <v>180020000</v>
      </c>
      <c r="F125" s="166">
        <v>6</v>
      </c>
      <c r="G125" s="96">
        <v>3123000</v>
      </c>
    </row>
    <row r="126" spans="2:7">
      <c r="B126" s="1"/>
      <c r="C126" s="49" t="s">
        <v>118</v>
      </c>
      <c r="D126" s="153">
        <v>2782</v>
      </c>
      <c r="E126" s="100">
        <v>1989110000</v>
      </c>
      <c r="F126" s="166">
        <v>22</v>
      </c>
      <c r="G126" s="96">
        <v>11448000</v>
      </c>
    </row>
    <row r="127" spans="2:7">
      <c r="B127" s="1"/>
      <c r="C127" s="49" t="s">
        <v>119</v>
      </c>
      <c r="D127" s="153">
        <v>1962</v>
      </c>
      <c r="E127" s="100">
        <v>1275580000</v>
      </c>
      <c r="F127" s="166">
        <v>40</v>
      </c>
      <c r="G127" s="96">
        <v>20700000</v>
      </c>
    </row>
    <row r="128" spans="2:7">
      <c r="B128" s="1"/>
      <c r="C128" s="49" t="s">
        <v>120</v>
      </c>
      <c r="D128" s="153">
        <v>3403</v>
      </c>
      <c r="E128" s="100">
        <v>2342910000</v>
      </c>
      <c r="F128" s="166">
        <v>56</v>
      </c>
      <c r="G128" s="96">
        <v>28782000</v>
      </c>
    </row>
    <row r="129" spans="2:7">
      <c r="B129" s="1"/>
      <c r="C129" s="49" t="s">
        <v>121</v>
      </c>
      <c r="D129" s="153">
        <v>614</v>
      </c>
      <c r="E129" s="100">
        <v>384040000</v>
      </c>
      <c r="F129" s="166">
        <v>57</v>
      </c>
      <c r="G129" s="96">
        <v>29268000</v>
      </c>
    </row>
    <row r="130" spans="2:7">
      <c r="B130" s="1"/>
      <c r="C130" s="49" t="s">
        <v>122</v>
      </c>
      <c r="D130" s="153">
        <v>139</v>
      </c>
      <c r="E130" s="100">
        <v>82900000</v>
      </c>
      <c r="F130" s="166">
        <v>222</v>
      </c>
      <c r="G130" s="96">
        <v>113688000</v>
      </c>
    </row>
    <row r="131" spans="2:7">
      <c r="B131" s="1"/>
      <c r="C131" s="49" t="s">
        <v>123</v>
      </c>
      <c r="D131" s="153">
        <v>118</v>
      </c>
      <c r="E131" s="100">
        <v>68420000</v>
      </c>
      <c r="F131" s="166">
        <v>26</v>
      </c>
      <c r="G131" s="96">
        <v>13149000</v>
      </c>
    </row>
    <row r="132" spans="2:7">
      <c r="B132" s="1"/>
      <c r="C132" s="49" t="s">
        <v>226</v>
      </c>
      <c r="D132" s="153">
        <v>3737</v>
      </c>
      <c r="E132" s="100">
        <v>2705460000</v>
      </c>
      <c r="F132" s="166">
        <v>260</v>
      </c>
      <c r="G132" s="96">
        <v>133002000</v>
      </c>
    </row>
    <row r="133" spans="2:7">
      <c r="B133" s="1"/>
      <c r="C133" s="49" t="s">
        <v>124</v>
      </c>
      <c r="D133" s="153">
        <v>406</v>
      </c>
      <c r="E133" s="100">
        <v>247030000</v>
      </c>
      <c r="F133" s="166">
        <v>85</v>
      </c>
      <c r="G133" s="96">
        <v>43416000</v>
      </c>
    </row>
    <row r="134" spans="2:7">
      <c r="B134" s="1"/>
      <c r="C134" s="49" t="s">
        <v>125</v>
      </c>
      <c r="D134" s="153">
        <v>3001</v>
      </c>
      <c r="E134" s="100">
        <v>2637300000</v>
      </c>
      <c r="F134" s="166">
        <v>82</v>
      </c>
      <c r="G134" s="96">
        <v>42138000</v>
      </c>
    </row>
    <row r="135" spans="2:7">
      <c r="B135" s="1"/>
      <c r="C135" s="49" t="s">
        <v>126</v>
      </c>
      <c r="D135" s="153">
        <v>11</v>
      </c>
      <c r="E135" s="100">
        <v>8640000</v>
      </c>
      <c r="F135" s="166">
        <v>208</v>
      </c>
      <c r="G135" s="96">
        <v>106596000</v>
      </c>
    </row>
    <row r="136" spans="2:7">
      <c r="B136" s="1"/>
      <c r="C136" s="49" t="s">
        <v>127</v>
      </c>
      <c r="D136" s="153">
        <v>237</v>
      </c>
      <c r="E136" s="100">
        <v>141450000</v>
      </c>
      <c r="F136" s="166">
        <v>33</v>
      </c>
      <c r="G136" s="96">
        <v>16947000</v>
      </c>
    </row>
    <row r="137" spans="2:7">
      <c r="B137" s="1"/>
      <c r="C137" s="49" t="s">
        <v>128</v>
      </c>
      <c r="D137" s="153">
        <v>99</v>
      </c>
      <c r="E137" s="100">
        <v>60250000</v>
      </c>
      <c r="F137" s="166">
        <v>119</v>
      </c>
      <c r="G137" s="96">
        <v>61047000</v>
      </c>
    </row>
    <row r="138" spans="2:7">
      <c r="B138" s="1"/>
      <c r="C138" s="49" t="s">
        <v>129</v>
      </c>
      <c r="D138" s="153">
        <v>173</v>
      </c>
      <c r="E138" s="100">
        <v>116540000</v>
      </c>
      <c r="F138" s="166">
        <v>121</v>
      </c>
      <c r="G138" s="96">
        <v>61884000</v>
      </c>
    </row>
    <row r="139" spans="2:7">
      <c r="B139" s="1"/>
      <c r="C139" s="49" t="s">
        <v>130</v>
      </c>
      <c r="D139" s="153">
        <v>105</v>
      </c>
      <c r="E139" s="100">
        <v>62320000</v>
      </c>
      <c r="F139" s="166">
        <v>207</v>
      </c>
      <c r="G139" s="96">
        <v>105993000</v>
      </c>
    </row>
    <row r="140" spans="2:7">
      <c r="B140" s="1"/>
      <c r="C140" s="49" t="s">
        <v>131</v>
      </c>
      <c r="D140" s="153">
        <v>262</v>
      </c>
      <c r="E140" s="100">
        <v>156790000</v>
      </c>
      <c r="F140" s="166">
        <v>33</v>
      </c>
      <c r="G140" s="96">
        <v>16677000</v>
      </c>
    </row>
    <row r="141" spans="2:7">
      <c r="B141" s="98"/>
      <c r="C141" s="97" t="s">
        <v>39</v>
      </c>
      <c r="D141" s="150">
        <f>D112+D105</f>
        <v>196972</v>
      </c>
      <c r="E141" s="141">
        <f>E112+E105</f>
        <v>148792782000</v>
      </c>
      <c r="F141" s="167">
        <f>F112+F105</f>
        <v>4927</v>
      </c>
      <c r="G141" s="141">
        <f>G112+G105</f>
        <v>2520648000</v>
      </c>
    </row>
    <row r="142" spans="2:7">
      <c r="B142" s="135"/>
      <c r="C142" s="41" t="s">
        <v>34</v>
      </c>
      <c r="D142" s="153">
        <v>96209</v>
      </c>
      <c r="E142" s="100">
        <v>60629090400</v>
      </c>
      <c r="F142" s="168">
        <v>1972</v>
      </c>
      <c r="G142" s="137">
        <v>1008873118.7335092</v>
      </c>
    </row>
    <row r="143" spans="2:7">
      <c r="B143" s="135"/>
      <c r="C143" s="41" t="s">
        <v>35</v>
      </c>
      <c r="D143" s="153">
        <v>100763</v>
      </c>
      <c r="E143" s="100">
        <v>88163691600</v>
      </c>
      <c r="F143" s="168">
        <v>1725</v>
      </c>
      <c r="G143" s="137">
        <v>882508179.41952503</v>
      </c>
    </row>
    <row r="144" spans="2:7">
      <c r="B144" s="135"/>
      <c r="C144" s="3" t="s">
        <v>36</v>
      </c>
      <c r="D144" s="151"/>
      <c r="E144" s="140"/>
      <c r="F144" s="168">
        <v>1230</v>
      </c>
      <c r="G144" s="137">
        <v>629266701.84696567</v>
      </c>
    </row>
    <row r="145" spans="2:7" ht="13.5" customHeight="1">
      <c r="B145" s="98"/>
      <c r="C145" s="139" t="s">
        <v>270</v>
      </c>
      <c r="D145" s="152"/>
      <c r="E145" s="99"/>
      <c r="F145" s="172"/>
      <c r="G145" s="99"/>
    </row>
    <row r="146" spans="2:7" ht="13.5" customHeight="1">
      <c r="B146" s="135"/>
      <c r="C146" s="53" t="s">
        <v>135</v>
      </c>
      <c r="D146" s="153">
        <v>1846</v>
      </c>
      <c r="E146" s="100">
        <v>1867340000</v>
      </c>
      <c r="F146" s="168">
        <v>370</v>
      </c>
      <c r="G146" s="137">
        <v>189291609.49868074</v>
      </c>
    </row>
    <row r="147" spans="2:7">
      <c r="B147" s="135"/>
      <c r="C147" s="53" t="s">
        <v>136</v>
      </c>
      <c r="D147" s="153">
        <v>133717</v>
      </c>
      <c r="E147" s="100">
        <v>97238622000</v>
      </c>
      <c r="F147" s="168">
        <v>1479</v>
      </c>
      <c r="G147" s="137">
        <v>756654839.05013192</v>
      </c>
    </row>
    <row r="148" spans="2:7">
      <c r="B148" s="135"/>
      <c r="C148" s="53" t="s">
        <v>137</v>
      </c>
      <c r="D148" s="153">
        <v>60986</v>
      </c>
      <c r="E148" s="100">
        <v>49413730000</v>
      </c>
      <c r="F148" s="168">
        <v>1109</v>
      </c>
      <c r="G148" s="137">
        <v>567363229.55145121</v>
      </c>
    </row>
    <row r="149" spans="2:7">
      <c r="B149" s="135"/>
      <c r="C149" s="53" t="s">
        <v>138</v>
      </c>
      <c r="D149" s="153">
        <v>423</v>
      </c>
      <c r="E149" s="100">
        <v>273090000</v>
      </c>
      <c r="F149" s="168">
        <v>739</v>
      </c>
      <c r="G149" s="137">
        <v>378071620.05277044</v>
      </c>
    </row>
    <row r="150" spans="2:7">
      <c r="B150" s="135"/>
      <c r="C150" s="136"/>
      <c r="D150" s="136"/>
      <c r="E150" s="137"/>
      <c r="F150" s="170"/>
      <c r="G150" s="137"/>
    </row>
  </sheetData>
  <sheetProtection algorithmName="SHA-512" hashValue="zSyFF/b6wgSS5UwrFtTas1mCQgK22vCEv9ZuYG1j9Pebi1kn40ZWfe6w7IY2SGEjP3bMe5JtzCsOiZYE/pzPLw==" saltValue="kSbAvqkhPHpaigeeria6+w==" spinCount="100000" sheet="1" selectLockedCells="1"/>
  <mergeCells count="8">
    <mergeCell ref="F8:G8"/>
    <mergeCell ref="D7:E7"/>
    <mergeCell ref="D8:E8"/>
    <mergeCell ref="B2:G2"/>
    <mergeCell ref="B3:G3"/>
    <mergeCell ref="B5:G5"/>
    <mergeCell ref="F6:G6"/>
    <mergeCell ref="F7:G7"/>
  </mergeCells>
  <phoneticPr fontId="27" type="noConversion"/>
  <pageMargins left="0.7" right="0.7" top="0.75" bottom="0.75" header="0.3" footer="0.3"/>
  <pageSetup paperSize="9" scale="7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42"/>
  <sheetViews>
    <sheetView workbookViewId="0">
      <selection activeCell="H17" sqref="H17"/>
    </sheetView>
  </sheetViews>
  <sheetFormatPr defaultColWidth="9.140625" defaultRowHeight="15"/>
  <cols>
    <col min="1" max="1" width="4.42578125" style="109" customWidth="1"/>
    <col min="2" max="2" width="2.5703125" style="109" bestFit="1" customWidth="1"/>
    <col min="3" max="3" width="2.42578125" style="109" customWidth="1"/>
    <col min="4" max="4" width="2.5703125" style="109" bestFit="1" customWidth="1"/>
    <col min="5" max="5" width="2.42578125" style="109" bestFit="1" customWidth="1"/>
    <col min="6" max="6" width="35.85546875" style="109" customWidth="1"/>
    <col min="7" max="7" width="7.85546875" style="109" customWidth="1"/>
    <col min="8" max="9" width="48.5703125" style="109" customWidth="1"/>
    <col min="10" max="16384" width="9.140625" style="109"/>
  </cols>
  <sheetData>
    <row r="1" spans="2:9">
      <c r="B1" s="173"/>
      <c r="C1" s="173"/>
      <c r="D1" s="173"/>
      <c r="E1" s="173"/>
      <c r="F1" s="173"/>
      <c r="G1" s="173"/>
      <c r="H1" s="173"/>
      <c r="I1" s="173"/>
    </row>
    <row r="2" spans="2:9">
      <c r="B2" s="283" t="s">
        <v>264</v>
      </c>
      <c r="C2" s="283"/>
      <c r="D2" s="283"/>
      <c r="E2" s="283"/>
      <c r="F2" s="283"/>
      <c r="G2" s="283"/>
      <c r="H2" s="283"/>
      <c r="I2" s="283"/>
    </row>
    <row r="3" spans="2:9">
      <c r="B3" s="284" t="str">
        <f>'Form 1'!B3</f>
        <v>Juni 2019</v>
      </c>
      <c r="C3" s="284"/>
      <c r="D3" s="284"/>
      <c r="E3" s="284"/>
      <c r="F3" s="284"/>
      <c r="G3" s="284"/>
      <c r="H3" s="284"/>
      <c r="I3" s="284"/>
    </row>
    <row r="4" spans="2:9">
      <c r="B4" s="173"/>
      <c r="C4" s="173"/>
      <c r="D4" s="173"/>
      <c r="E4" s="173"/>
      <c r="F4" s="173"/>
      <c r="G4" s="173"/>
      <c r="H4" s="173"/>
      <c r="I4" s="173"/>
    </row>
    <row r="5" spans="2:9">
      <c r="B5" s="293" t="s">
        <v>263</v>
      </c>
      <c r="C5" s="293"/>
      <c r="D5" s="293"/>
      <c r="E5" s="293"/>
      <c r="F5" s="293"/>
      <c r="G5" s="174" t="s">
        <v>258</v>
      </c>
      <c r="H5" s="288">
        <f>'Form 1'!D7</f>
        <v>0</v>
      </c>
      <c r="I5" s="288"/>
    </row>
    <row r="6" spans="2:9">
      <c r="B6" s="293" t="s">
        <v>262</v>
      </c>
      <c r="C6" s="293"/>
      <c r="D6" s="293"/>
      <c r="E6" s="293"/>
      <c r="F6" s="293"/>
      <c r="G6" s="174" t="s">
        <v>258</v>
      </c>
      <c r="H6" s="289">
        <f>'Form 1'!D15</f>
        <v>0</v>
      </c>
      <c r="I6" s="289"/>
    </row>
    <row r="7" spans="2:9">
      <c r="B7" s="293" t="s">
        <v>261</v>
      </c>
      <c r="C7" s="293"/>
      <c r="D7" s="293"/>
      <c r="E7" s="293"/>
      <c r="F7" s="293"/>
      <c r="G7" s="174" t="s">
        <v>258</v>
      </c>
      <c r="H7" s="290"/>
      <c r="I7" s="290"/>
    </row>
    <row r="8" spans="2:9">
      <c r="B8" s="293" t="s">
        <v>260</v>
      </c>
      <c r="C8" s="293"/>
      <c r="D8" s="293"/>
      <c r="E8" s="293"/>
      <c r="F8" s="293"/>
      <c r="G8" s="174" t="s">
        <v>258</v>
      </c>
      <c r="H8" s="291">
        <f>100%-'Form 1'!D338</f>
        <v>-113.27139390215805</v>
      </c>
      <c r="I8" s="291"/>
    </row>
    <row r="9" spans="2:9">
      <c r="B9" s="293" t="s">
        <v>259</v>
      </c>
      <c r="C9" s="293"/>
      <c r="D9" s="293"/>
      <c r="E9" s="293"/>
      <c r="F9" s="293"/>
      <c r="G9" s="174" t="s">
        <v>258</v>
      </c>
      <c r="H9" s="292">
        <f>'Form 1'!D332</f>
        <v>1302100000</v>
      </c>
      <c r="I9" s="292"/>
    </row>
    <row r="10" spans="2:9">
      <c r="B10" s="173"/>
      <c r="C10" s="173"/>
      <c r="D10" s="173"/>
      <c r="E10" s="173"/>
      <c r="F10" s="173"/>
      <c r="G10" s="173"/>
      <c r="H10" s="173"/>
      <c r="I10" s="173"/>
    </row>
    <row r="11" spans="2:9">
      <c r="B11" s="285" t="s">
        <v>257</v>
      </c>
      <c r="C11" s="285"/>
      <c r="D11" s="285"/>
      <c r="E11" s="285"/>
      <c r="F11" s="285"/>
      <c r="G11" s="285"/>
      <c r="H11" s="285" t="str">
        <f>CONCATENATE("Detail Outstanding ",H5)</f>
        <v>Detail Outstanding 0</v>
      </c>
      <c r="I11" s="285"/>
    </row>
    <row r="12" spans="2:9">
      <c r="B12" s="285"/>
      <c r="C12" s="285"/>
      <c r="D12" s="285"/>
      <c r="E12" s="285"/>
      <c r="F12" s="285"/>
      <c r="G12" s="285"/>
      <c r="H12" s="123" t="s">
        <v>256</v>
      </c>
      <c r="I12" s="122" t="s">
        <v>255</v>
      </c>
    </row>
    <row r="13" spans="2:9">
      <c r="B13" s="296" t="s">
        <v>254</v>
      </c>
      <c r="C13" s="297"/>
      <c r="D13" s="297"/>
      <c r="E13" s="297"/>
      <c r="F13" s="297"/>
      <c r="G13" s="298"/>
      <c r="H13" s="146">
        <f>H14+H29</f>
        <v>0</v>
      </c>
      <c r="I13" s="184">
        <f>I14+I29</f>
        <v>1302100000</v>
      </c>
    </row>
    <row r="14" spans="2:9">
      <c r="B14" s="186">
        <v>1</v>
      </c>
      <c r="C14" s="294" t="s">
        <v>252</v>
      </c>
      <c r="D14" s="294"/>
      <c r="E14" s="294"/>
      <c r="F14" s="294"/>
      <c r="G14" s="295"/>
      <c r="H14" s="189">
        <f>H15+H16+H20+H27+H28</f>
        <v>0</v>
      </c>
      <c r="I14" s="190">
        <f>I15+I16+I20+I27+I28</f>
        <v>1302100000</v>
      </c>
    </row>
    <row r="15" spans="2:9">
      <c r="B15" s="120"/>
      <c r="C15" s="179" t="s">
        <v>250</v>
      </c>
      <c r="D15" s="286" t="s">
        <v>284</v>
      </c>
      <c r="E15" s="286"/>
      <c r="F15" s="286"/>
      <c r="G15" s="287"/>
      <c r="H15" s="192"/>
      <c r="I15" s="193"/>
    </row>
    <row r="16" spans="2:9">
      <c r="B16" s="120"/>
      <c r="C16" s="119" t="s">
        <v>249</v>
      </c>
      <c r="D16" s="179" t="s">
        <v>293</v>
      </c>
      <c r="E16" s="180"/>
      <c r="F16" s="180"/>
      <c r="G16" s="181"/>
      <c r="H16" s="188">
        <f>SUM(H17:H19)</f>
        <v>0</v>
      </c>
      <c r="I16" s="188">
        <f>SUM(I17:I19)</f>
        <v>1302100000</v>
      </c>
    </row>
    <row r="17" spans="2:9">
      <c r="B17" s="116"/>
      <c r="C17" s="118"/>
      <c r="D17" s="118">
        <v>1</v>
      </c>
      <c r="E17" s="182" t="s">
        <v>298</v>
      </c>
      <c r="F17" s="182"/>
      <c r="G17" s="183"/>
      <c r="H17" s="115" t="s">
        <v>313</v>
      </c>
      <c r="I17" s="115">
        <v>1158800000</v>
      </c>
    </row>
    <row r="18" spans="2:9">
      <c r="B18" s="116"/>
      <c r="C18" s="118"/>
      <c r="D18" s="118">
        <v>2</v>
      </c>
      <c r="E18" s="182" t="s">
        <v>285</v>
      </c>
      <c r="F18" s="182"/>
      <c r="G18" s="183"/>
      <c r="H18" s="117" t="s">
        <v>320</v>
      </c>
      <c r="I18" s="115">
        <v>143300000</v>
      </c>
    </row>
    <row r="19" spans="2:9">
      <c r="B19" s="116"/>
      <c r="C19" s="118"/>
      <c r="D19" s="118">
        <v>3</v>
      </c>
      <c r="E19" s="182" t="s">
        <v>286</v>
      </c>
      <c r="F19" s="182"/>
      <c r="G19" s="183"/>
      <c r="H19" s="115"/>
      <c r="I19" s="115"/>
    </row>
    <row r="20" spans="2:9">
      <c r="B20" s="120"/>
      <c r="C20" s="176" t="s">
        <v>248</v>
      </c>
      <c r="D20" s="179" t="s">
        <v>294</v>
      </c>
      <c r="E20" s="180"/>
      <c r="F20" s="180"/>
      <c r="G20" s="181"/>
      <c r="H20" s="121">
        <f>SUM(H21:H26)</f>
        <v>0</v>
      </c>
      <c r="I20" s="185">
        <f>SUM(I21:I26)</f>
        <v>0</v>
      </c>
    </row>
    <row r="21" spans="2:9">
      <c r="B21" s="116"/>
      <c r="C21" s="175"/>
      <c r="D21" s="175">
        <v>1</v>
      </c>
      <c r="E21" s="182" t="s">
        <v>253</v>
      </c>
      <c r="F21" s="182"/>
      <c r="G21" s="183"/>
      <c r="H21" s="115"/>
      <c r="I21" s="115"/>
    </row>
    <row r="22" spans="2:9">
      <c r="B22" s="116"/>
      <c r="C22" s="175"/>
      <c r="D22" s="175">
        <v>2</v>
      </c>
      <c r="E22" s="191" t="s">
        <v>287</v>
      </c>
      <c r="F22" s="182"/>
      <c r="G22" s="183"/>
      <c r="H22" s="115"/>
      <c r="I22" s="115"/>
    </row>
    <row r="23" spans="2:9">
      <c r="B23" s="116"/>
      <c r="C23" s="175"/>
      <c r="D23" s="175">
        <v>3</v>
      </c>
      <c r="E23" s="182" t="s">
        <v>290</v>
      </c>
      <c r="F23" s="182"/>
      <c r="G23" s="183"/>
      <c r="H23" s="115"/>
      <c r="I23" s="115"/>
    </row>
    <row r="24" spans="2:9">
      <c r="B24" s="116"/>
      <c r="C24" s="175"/>
      <c r="D24" s="175">
        <v>4</v>
      </c>
      <c r="E24" s="182" t="s">
        <v>289</v>
      </c>
      <c r="F24" s="177"/>
      <c r="G24" s="178"/>
      <c r="H24" s="115"/>
      <c r="I24" s="115"/>
    </row>
    <row r="25" spans="2:9">
      <c r="B25" s="116"/>
      <c r="C25" s="177"/>
      <c r="D25" s="177">
        <v>5</v>
      </c>
      <c r="E25" s="177" t="s">
        <v>291</v>
      </c>
      <c r="F25" s="177"/>
      <c r="G25" s="178"/>
      <c r="H25" s="115"/>
      <c r="I25" s="115"/>
    </row>
    <row r="26" spans="2:9">
      <c r="B26" s="116"/>
      <c r="C26" s="175"/>
      <c r="D26" s="175">
        <v>6</v>
      </c>
      <c r="E26" s="177" t="s">
        <v>292</v>
      </c>
      <c r="F26" s="177"/>
      <c r="G26" s="178"/>
      <c r="H26" s="115"/>
      <c r="I26" s="115"/>
    </row>
    <row r="27" spans="2:9">
      <c r="B27" s="120"/>
      <c r="C27" s="179" t="s">
        <v>247</v>
      </c>
      <c r="D27" s="179" t="s">
        <v>295</v>
      </c>
      <c r="E27" s="180"/>
      <c r="F27" s="180"/>
      <c r="G27" s="181"/>
      <c r="H27" s="192"/>
      <c r="I27" s="193"/>
    </row>
    <row r="28" spans="2:9">
      <c r="B28" s="120"/>
      <c r="C28" s="176" t="s">
        <v>288</v>
      </c>
      <c r="D28" s="179" t="s">
        <v>296</v>
      </c>
      <c r="E28" s="180"/>
      <c r="F28" s="180"/>
      <c r="G28" s="181"/>
      <c r="H28" s="194"/>
      <c r="I28" s="195"/>
    </row>
    <row r="29" spans="2:9">
      <c r="B29" s="186">
        <v>2</v>
      </c>
      <c r="C29" s="294" t="s">
        <v>251</v>
      </c>
      <c r="D29" s="294"/>
      <c r="E29" s="294"/>
      <c r="F29" s="294"/>
      <c r="G29" s="295"/>
      <c r="H29" s="189">
        <f>H30+H31+H32+H38</f>
        <v>0</v>
      </c>
      <c r="I29" s="190">
        <f>I30+I31+I32+I38</f>
        <v>0</v>
      </c>
    </row>
    <row r="30" spans="2:9">
      <c r="B30" s="120"/>
      <c r="C30" s="179" t="s">
        <v>250</v>
      </c>
      <c r="D30" s="286" t="s">
        <v>284</v>
      </c>
      <c r="E30" s="286"/>
      <c r="F30" s="286"/>
      <c r="G30" s="287"/>
      <c r="H30" s="192"/>
      <c r="I30" s="193"/>
    </row>
    <row r="31" spans="2:9">
      <c r="B31" s="120"/>
      <c r="C31" s="179" t="s">
        <v>249</v>
      </c>
      <c r="D31" s="179" t="s">
        <v>293</v>
      </c>
      <c r="E31" s="180"/>
      <c r="F31" s="180"/>
      <c r="G31" s="181"/>
      <c r="H31" s="192"/>
      <c r="I31" s="193">
        <v>0</v>
      </c>
    </row>
    <row r="32" spans="2:9">
      <c r="B32" s="120"/>
      <c r="C32" s="179" t="s">
        <v>248</v>
      </c>
      <c r="D32" s="179" t="s">
        <v>294</v>
      </c>
      <c r="E32" s="180"/>
      <c r="F32" s="180"/>
      <c r="G32" s="181"/>
      <c r="H32" s="187">
        <f>SUM(H33:H37)</f>
        <v>0</v>
      </c>
      <c r="I32" s="187">
        <f>SUM(I33:I37)</f>
        <v>0</v>
      </c>
    </row>
    <row r="33" spans="2:9">
      <c r="B33" s="116"/>
      <c r="C33" s="177"/>
      <c r="D33" s="177">
        <v>1</v>
      </c>
      <c r="E33" s="182" t="s">
        <v>253</v>
      </c>
      <c r="F33" s="182"/>
      <c r="G33" s="183"/>
      <c r="H33" s="115"/>
      <c r="I33" s="115"/>
    </row>
    <row r="34" spans="2:9">
      <c r="B34" s="116"/>
      <c r="C34" s="177"/>
      <c r="D34" s="177">
        <v>2</v>
      </c>
      <c r="E34" s="191" t="s">
        <v>287</v>
      </c>
      <c r="F34" s="182"/>
      <c r="G34" s="183"/>
      <c r="H34" s="115"/>
      <c r="I34" s="115"/>
    </row>
    <row r="35" spans="2:9">
      <c r="B35" s="116"/>
      <c r="C35" s="177"/>
      <c r="D35" s="177">
        <v>3</v>
      </c>
      <c r="E35" s="182" t="s">
        <v>290</v>
      </c>
      <c r="F35" s="182"/>
      <c r="G35" s="183"/>
      <c r="H35" s="115"/>
      <c r="I35" s="115"/>
    </row>
    <row r="36" spans="2:9">
      <c r="B36" s="116"/>
      <c r="C36" s="177"/>
      <c r="D36" s="177">
        <v>4</v>
      </c>
      <c r="E36" s="182" t="s">
        <v>289</v>
      </c>
      <c r="F36" s="177"/>
      <c r="G36" s="178"/>
      <c r="H36" s="115"/>
      <c r="I36" s="115"/>
    </row>
    <row r="37" spans="2:9">
      <c r="B37" s="116"/>
      <c r="C37" s="177"/>
      <c r="D37" s="177">
        <v>5</v>
      </c>
      <c r="E37" s="177" t="s">
        <v>292</v>
      </c>
      <c r="F37" s="177"/>
      <c r="G37" s="178"/>
      <c r="H37" s="115"/>
      <c r="I37" s="115"/>
    </row>
    <row r="38" spans="2:9">
      <c r="B38" s="120"/>
      <c r="C38" s="179" t="s">
        <v>247</v>
      </c>
      <c r="D38" s="179" t="s">
        <v>296</v>
      </c>
      <c r="E38" s="180"/>
      <c r="F38" s="180"/>
      <c r="G38" s="181"/>
      <c r="H38" s="192"/>
      <c r="I38" s="193">
        <v>0</v>
      </c>
    </row>
    <row r="39" spans="2:9">
      <c r="B39" s="301" t="s">
        <v>246</v>
      </c>
      <c r="C39" s="302"/>
      <c r="D39" s="302"/>
      <c r="E39" s="302"/>
      <c r="F39" s="302"/>
      <c r="G39" s="303"/>
      <c r="H39" s="145">
        <f>SUM(H40:H41)</f>
        <v>941</v>
      </c>
      <c r="I39" s="187">
        <f>SUM(I40:I41)</f>
        <v>1302100000</v>
      </c>
    </row>
    <row r="40" spans="2:9">
      <c r="B40" s="116">
        <v>1</v>
      </c>
      <c r="C40" s="299" t="s">
        <v>245</v>
      </c>
      <c r="D40" s="299"/>
      <c r="E40" s="299"/>
      <c r="F40" s="299"/>
      <c r="G40" s="300"/>
      <c r="H40" s="201">
        <v>941</v>
      </c>
      <c r="I40" s="144">
        <v>1302100000</v>
      </c>
    </row>
    <row r="41" spans="2:9">
      <c r="B41" s="116">
        <v>2</v>
      </c>
      <c r="C41" s="299" t="s">
        <v>297</v>
      </c>
      <c r="D41" s="299"/>
      <c r="E41" s="299"/>
      <c r="F41" s="299"/>
      <c r="G41" s="300"/>
      <c r="H41" s="115"/>
      <c r="I41" s="143">
        <v>0</v>
      </c>
    </row>
    <row r="42" spans="2:9">
      <c r="B42" s="114"/>
      <c r="C42" s="113"/>
      <c r="D42" s="113"/>
      <c r="E42" s="113"/>
      <c r="F42" s="113"/>
      <c r="G42" s="112"/>
      <c r="H42" s="111"/>
      <c r="I42" s="110"/>
    </row>
  </sheetData>
  <sheetProtection algorithmName="SHA-512" hashValue="Xtf6eORknXAfxiW61kU706vClrktBO+xfR7homICADx4T8SwsxAmxWWKqnWkLmSG86V0oaJ53N+zYuv4gAYdKA==" saltValue="CuDD6m5+7pfr9jjflZl8zA==" spinCount="100000" sheet="1" selectLockedCells="1"/>
  <mergeCells count="22">
    <mergeCell ref="B13:G13"/>
    <mergeCell ref="C41:G41"/>
    <mergeCell ref="B39:G39"/>
    <mergeCell ref="C29:G29"/>
    <mergeCell ref="D30:G30"/>
    <mergeCell ref="C40:G40"/>
    <mergeCell ref="B2:I2"/>
    <mergeCell ref="B3:I3"/>
    <mergeCell ref="H11:I11"/>
    <mergeCell ref="D15:G15"/>
    <mergeCell ref="H5:I5"/>
    <mergeCell ref="H6:I6"/>
    <mergeCell ref="H7:I7"/>
    <mergeCell ref="H8:I8"/>
    <mergeCell ref="H9:I9"/>
    <mergeCell ref="B5:F5"/>
    <mergeCell ref="B6:F6"/>
    <mergeCell ref="B7:F7"/>
    <mergeCell ref="B8:F8"/>
    <mergeCell ref="B9:F9"/>
    <mergeCell ref="B11:G12"/>
    <mergeCell ref="C14:G14"/>
  </mergeCells>
  <phoneticPr fontId="27"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Form 0</vt:lpstr>
      <vt:lpstr>Form 1</vt:lpstr>
      <vt:lpstr>Form 2</vt:lpstr>
      <vt:lpstr>Form 3</vt:lpstr>
      <vt:lpstr>'Form 0'!Print_Area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Bagas</dc:creator>
  <cp:keywords/>
  <dc:description/>
  <cp:lastModifiedBy>Mgr_CS</cp:lastModifiedBy>
  <cp:revision/>
  <cp:lastPrinted>2019-02-08T04:22:45Z</cp:lastPrinted>
  <dcterms:created xsi:type="dcterms:W3CDTF">2017-09-13T10:44:46Z</dcterms:created>
  <dcterms:modified xsi:type="dcterms:W3CDTF">2020-02-06T08:04:39Z</dcterms:modified>
  <cp:category/>
  <cp:contentStatus/>
</cp:coreProperties>
</file>